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drawings/drawing1.xml" ContentType="application/vnd.openxmlformats-officedocument.drawing+xml"/>
  <Override PartName="/xl/tables/table3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BF59" lockStructure="1"/>
  <bookViews>
    <workbookView xWindow="480" yWindow="672" windowWidth="20376" windowHeight="8436"/>
  </bookViews>
  <sheets>
    <sheet name="Startseite" sheetId="5" r:id="rId1"/>
    <sheet name="Medikamente" sheetId="1" r:id="rId2"/>
    <sheet name="Fehlende Medikamente" sheetId="23" r:id="rId3"/>
    <sheet name="Roh_Medikamente" sheetId="18" state="hidden" r:id="rId4"/>
    <sheet name="Implantate" sheetId="11" r:id="rId5"/>
    <sheet name="Implantate - Schema Produkte" sheetId="22" r:id="rId6"/>
    <sheet name="Teure Verfahren" sheetId="10" r:id="rId7"/>
    <sheet name="Teure Verfahren - Schema Kosten" sheetId="21" r:id="rId8"/>
    <sheet name="Kunstherzen" sheetId="9" r:id="rId9"/>
    <sheet name="Anhang" sheetId="12" r:id="rId10"/>
    <sheet name="Jahresmittelkurse" sheetId="13" r:id="rId11"/>
    <sheet name="Mediliste" sheetId="17" state="hidden" r:id="rId12"/>
  </sheets>
  <definedNames>
    <definedName name="_xlnm._FilterDatabase" localSheetId="9" hidden="1">Anhang!$B$7:$C$354</definedName>
    <definedName name="_xlnm._FilterDatabase" localSheetId="4" hidden="1">Implantate!$B$18:$D$18</definedName>
    <definedName name="_xlnm._FilterDatabase" localSheetId="10" hidden="1">Jahresmittelkurse!$B$12:$D$191</definedName>
    <definedName name="_xlnm._FilterDatabase" localSheetId="8" hidden="1">Kunstherzen!$B$19:$I$19</definedName>
    <definedName name="_xlnm._FilterDatabase" localSheetId="1" hidden="1">Medikamente!$B$19:$F$572</definedName>
    <definedName name="_xlnm._FilterDatabase" localSheetId="3" hidden="1">Roh_Medikamente!$A$1:$I$1</definedName>
    <definedName name="_xlnm._FilterDatabase" localSheetId="6" hidden="1">'Teure Verfahren'!$B$20:$E$20</definedName>
    <definedName name="I10_">Implantate!$C$29</definedName>
    <definedName name="I11_">Implantate!$C$30</definedName>
    <definedName name="I12_">Implantate!$C$31</definedName>
    <definedName name="I13_">Implantate!$C$32</definedName>
    <definedName name="I14_">Implantate!$C$33</definedName>
    <definedName name="I15_">Implantate!$C$34</definedName>
    <definedName name="I16_">Implantate!$C$35</definedName>
    <definedName name="I17_">Implantate!$C$36</definedName>
    <definedName name="I18_">Implantate!$C$37</definedName>
    <definedName name="I19_">Implantate!$C$38</definedName>
    <definedName name="I1a1b_">Implantate!$C$19:$C$20</definedName>
    <definedName name="I2_">Implantate!$C$21</definedName>
    <definedName name="I20_">Implantate!$C$39</definedName>
    <definedName name="I21_">Implantate!$C$40</definedName>
    <definedName name="I22_">Implantate!$C$41</definedName>
    <definedName name="I23_">Implantate!$C$42</definedName>
    <definedName name="I24_">Implantate!$C$43</definedName>
    <definedName name="I25_">Implantate!$C$44</definedName>
    <definedName name="I26_">Implantate!$C$45</definedName>
    <definedName name="I27_">Implantate!$C$46</definedName>
    <definedName name="I28_">Implantate!$C$47</definedName>
    <definedName name="I29_">Implantate!$C$48</definedName>
    <definedName name="I3_">Implantate!$C$22</definedName>
    <definedName name="I30_">Implantate!$C$49</definedName>
    <definedName name="I31_">Implantate!$C$50</definedName>
    <definedName name="I32_">Implantate!$C$51</definedName>
    <definedName name="I33_">Implantate!$C$52</definedName>
    <definedName name="I4_">Implantate!$C$23</definedName>
    <definedName name="I5_">Implantate!$C$24</definedName>
    <definedName name="I6_">Implantate!$C$25</definedName>
    <definedName name="I7_">Implantate!$C$26</definedName>
    <definedName name="I8_">Implantate!$C$27</definedName>
    <definedName name="I9_">Implantate!$C$28</definedName>
    <definedName name="K1_">Kunstherzen[Primärschlüssel (Variable 4.6.V01 der medizinischen Statistik)]</definedName>
    <definedName name="T10_">'Teure Verfahren'!$C$39</definedName>
    <definedName name="T11_">'Teure Verfahren'!$C$40</definedName>
    <definedName name="T12_">'Teure Verfahren'!$C$41</definedName>
    <definedName name="T13_">'Teure Verfahren'!$C$42</definedName>
    <definedName name="T14_">'Teure Verfahren'!$C$43</definedName>
    <definedName name="T15_">'Teure Verfahren'!$C$44</definedName>
    <definedName name="T16_">'Teure Verfahren'!$C$45</definedName>
    <definedName name="T17_">'Teure Verfahren'!$C$46</definedName>
    <definedName name="T18_">'Teure Verfahren'!$C$47</definedName>
    <definedName name="T19_">'Teure Verfahren'!$C$48</definedName>
    <definedName name="T1a1b_">'Teure Verfahren'!$B$21:$B$22</definedName>
    <definedName name="T20_">'Teure Verfahren'!$C$49</definedName>
    <definedName name="T21_">'Teure Verfahren'!$C$50</definedName>
    <definedName name="T22_">'Teure Verfahren'!$C$51</definedName>
    <definedName name="T23_">'Teure Verfahren'!$C$52</definedName>
    <definedName name="T24_">'Teure Verfahren'!$C$53</definedName>
    <definedName name="T25_">'Teure Verfahren'!$C$54</definedName>
    <definedName name="T26_">'Teure Verfahren'!$C$55</definedName>
    <definedName name="T2a2b_">'Teure Verfahren'!$B$23:$B$24</definedName>
    <definedName name="T3a3b_">'Teure Verfahren'!$B$25:$B$26</definedName>
    <definedName name="T4a4b_">'Teure Verfahren'!$B$27:$B$28</definedName>
    <definedName name="T5a5b_">'Teure Verfahren'!$B$29:$B$30</definedName>
    <definedName name="T6a6b_">'Teure Verfahren'!$B$31:$B$32</definedName>
    <definedName name="T7a7b_">'Teure Verfahren'!$B$33:$B$34</definedName>
    <definedName name="T8a8b_">'Teure Verfahren'!$B$35:$B$36</definedName>
    <definedName name="T9a9b_">'Teure Verfahren'!$B$37:$B$38</definedName>
  </definedNames>
  <calcPr calcId="145621"/>
</workbook>
</file>

<file path=xl/calcChain.xml><?xml version="1.0" encoding="utf-8"?>
<calcChain xmlns="http://schemas.openxmlformats.org/spreadsheetml/2006/main">
  <c r="M428" i="21" l="1"/>
  <c r="K428" i="21"/>
  <c r="M427" i="21"/>
  <c r="K427" i="21"/>
  <c r="M426" i="21"/>
  <c r="K426" i="21"/>
  <c r="M425" i="21"/>
  <c r="K425" i="21"/>
  <c r="M424" i="21"/>
  <c r="K424" i="21"/>
  <c r="M423" i="21"/>
  <c r="K423" i="21"/>
  <c r="M422" i="21"/>
  <c r="K422" i="21"/>
  <c r="M421" i="21"/>
  <c r="K421" i="21"/>
  <c r="M420" i="21"/>
  <c r="K420" i="21"/>
  <c r="M419" i="21"/>
  <c r="N419" i="21" s="1"/>
  <c r="K419" i="21"/>
  <c r="M418" i="21"/>
  <c r="K418" i="21"/>
  <c r="M417" i="21"/>
  <c r="N416" i="21" s="1"/>
  <c r="K417" i="21"/>
  <c r="M416" i="21"/>
  <c r="K416" i="21"/>
  <c r="M415" i="21"/>
  <c r="K415" i="21"/>
  <c r="M414" i="21"/>
  <c r="K414" i="21"/>
  <c r="N413" i="21"/>
  <c r="M413" i="21"/>
  <c r="K413" i="21"/>
  <c r="M412" i="21"/>
  <c r="K412" i="21"/>
  <c r="M411" i="21"/>
  <c r="K411" i="21"/>
  <c r="M410" i="21"/>
  <c r="N410" i="21" s="1"/>
  <c r="K410" i="21"/>
  <c r="M409" i="21"/>
  <c r="K409" i="21"/>
  <c r="M408" i="21"/>
  <c r="K408" i="21"/>
  <c r="M407" i="21"/>
  <c r="K407" i="21"/>
  <c r="M406" i="21"/>
  <c r="K406" i="21"/>
  <c r="M405" i="21"/>
  <c r="K405" i="21"/>
  <c r="M404" i="21"/>
  <c r="K404" i="21"/>
  <c r="M403" i="21"/>
  <c r="K403" i="21"/>
  <c r="M402" i="21"/>
  <c r="K402" i="21"/>
  <c r="M401" i="21"/>
  <c r="N401" i="21" s="1"/>
  <c r="K401" i="21"/>
  <c r="M400" i="21"/>
  <c r="K400" i="21"/>
  <c r="M399" i="21"/>
  <c r="K399" i="21"/>
  <c r="M398" i="21"/>
  <c r="N398" i="21" s="1"/>
  <c r="K398" i="21"/>
  <c r="M397" i="21"/>
  <c r="K397" i="21"/>
  <c r="M396" i="21"/>
  <c r="K396" i="21"/>
  <c r="M395" i="21"/>
  <c r="K395" i="21"/>
  <c r="M394" i="21"/>
  <c r="K394" i="21"/>
  <c r="M393" i="21"/>
  <c r="K393" i="21"/>
  <c r="M392" i="21"/>
  <c r="K392" i="21"/>
  <c r="M391" i="21"/>
  <c r="K391" i="21"/>
  <c r="M390" i="21"/>
  <c r="K390" i="21"/>
  <c r="M389" i="21"/>
  <c r="N389" i="21" s="1"/>
  <c r="K389" i="21"/>
  <c r="M388" i="21"/>
  <c r="K388" i="21"/>
  <c r="M387" i="21"/>
  <c r="K387" i="21"/>
  <c r="M386" i="21"/>
  <c r="K386" i="21"/>
  <c r="M382" i="21"/>
  <c r="K382" i="21"/>
  <c r="M381" i="21"/>
  <c r="K381" i="21"/>
  <c r="M380" i="21"/>
  <c r="N380" i="21" s="1"/>
  <c r="K380" i="21"/>
  <c r="M379" i="21"/>
  <c r="K379" i="21"/>
  <c r="M378" i="21"/>
  <c r="K378" i="21"/>
  <c r="M377" i="21"/>
  <c r="N377" i="21" s="1"/>
  <c r="K377" i="21"/>
  <c r="M376" i="21"/>
  <c r="K376" i="21"/>
  <c r="M375" i="21"/>
  <c r="K375" i="21"/>
  <c r="M374" i="21"/>
  <c r="K374" i="21"/>
  <c r="M373" i="21"/>
  <c r="K373" i="21"/>
  <c r="M372" i="21"/>
  <c r="K372" i="21"/>
  <c r="M371" i="21"/>
  <c r="K371" i="21"/>
  <c r="N370" i="21"/>
  <c r="M370" i="21"/>
  <c r="K370" i="21"/>
  <c r="M369" i="21"/>
  <c r="K369" i="21"/>
  <c r="M368" i="21"/>
  <c r="K368" i="21"/>
  <c r="M367" i="21"/>
  <c r="N367" i="21" s="1"/>
  <c r="K367" i="21"/>
  <c r="M366" i="21"/>
  <c r="K366" i="21"/>
  <c r="M365" i="21"/>
  <c r="K365" i="21"/>
  <c r="M364" i="21"/>
  <c r="K364" i="21"/>
  <c r="M363" i="21"/>
  <c r="K363" i="21"/>
  <c r="M362" i="21"/>
  <c r="K362" i="21"/>
  <c r="M361" i="21"/>
  <c r="N361" i="21" s="1"/>
  <c r="K361" i="21"/>
  <c r="M360" i="21"/>
  <c r="K360" i="21"/>
  <c r="M359" i="21"/>
  <c r="K359" i="21"/>
  <c r="M358" i="21"/>
  <c r="N358" i="21" s="1"/>
  <c r="K358" i="21"/>
  <c r="M357" i="21"/>
  <c r="K357" i="21"/>
  <c r="M356" i="21"/>
  <c r="K356" i="21"/>
  <c r="M355" i="21"/>
  <c r="N355" i="21" s="1"/>
  <c r="K355" i="21"/>
  <c r="M354" i="21"/>
  <c r="K354" i="21"/>
  <c r="M353" i="21"/>
  <c r="K353" i="21"/>
  <c r="M352" i="21"/>
  <c r="K352" i="21"/>
  <c r="M351" i="21"/>
  <c r="K351" i="21"/>
  <c r="M350" i="21"/>
  <c r="K350" i="21"/>
  <c r="M349" i="21"/>
  <c r="N349" i="21" s="1"/>
  <c r="K349" i="21"/>
  <c r="M348" i="21"/>
  <c r="K348" i="21"/>
  <c r="M347" i="21"/>
  <c r="K347" i="21"/>
  <c r="M346" i="21"/>
  <c r="N346" i="21" s="1"/>
  <c r="K346" i="21"/>
  <c r="M345" i="21"/>
  <c r="K345" i="21"/>
  <c r="M344" i="21"/>
  <c r="K344" i="21"/>
  <c r="M343" i="21"/>
  <c r="K343" i="21"/>
  <c r="M342" i="21"/>
  <c r="K342" i="21"/>
  <c r="M341" i="21"/>
  <c r="K341" i="21"/>
  <c r="M340" i="21"/>
  <c r="N340" i="21" s="1"/>
  <c r="K340" i="21"/>
  <c r="M336" i="21"/>
  <c r="K336" i="21"/>
  <c r="M335" i="21"/>
  <c r="K335" i="21"/>
  <c r="M334" i="21"/>
  <c r="K334" i="21"/>
  <c r="M333" i="21"/>
  <c r="K333" i="21"/>
  <c r="M332" i="21"/>
  <c r="K332" i="21"/>
  <c r="M331" i="21"/>
  <c r="K331" i="21"/>
  <c r="M330" i="21"/>
  <c r="K330" i="21"/>
  <c r="M329" i="21"/>
  <c r="K329" i="21"/>
  <c r="M328" i="21"/>
  <c r="K328" i="21"/>
  <c r="M327" i="21"/>
  <c r="N327" i="21" s="1"/>
  <c r="K327" i="21"/>
  <c r="M326" i="21"/>
  <c r="K326" i="21"/>
  <c r="M325" i="21"/>
  <c r="N324" i="21" s="1"/>
  <c r="K325" i="21"/>
  <c r="M324" i="21"/>
  <c r="K324" i="21"/>
  <c r="M323" i="21"/>
  <c r="K323" i="21"/>
  <c r="M322" i="21"/>
  <c r="K322" i="21"/>
  <c r="M321" i="21"/>
  <c r="N321" i="21" s="1"/>
  <c r="K321" i="21"/>
  <c r="M320" i="21"/>
  <c r="K320" i="21"/>
  <c r="M319" i="21"/>
  <c r="K319" i="21"/>
  <c r="M318" i="21"/>
  <c r="K318" i="21"/>
  <c r="M317" i="21"/>
  <c r="K317" i="21"/>
  <c r="M316" i="21"/>
  <c r="K316" i="21"/>
  <c r="M315" i="21"/>
  <c r="N315" i="21" s="1"/>
  <c r="K315" i="21"/>
  <c r="M314" i="21"/>
  <c r="K314" i="21"/>
  <c r="M313" i="21"/>
  <c r="N312" i="21" s="1"/>
  <c r="K313" i="21"/>
  <c r="M312" i="21"/>
  <c r="K312" i="21"/>
  <c r="M311" i="21"/>
  <c r="K311" i="21"/>
  <c r="M310" i="21"/>
  <c r="K310" i="21"/>
  <c r="N309" i="21"/>
  <c r="M309" i="21"/>
  <c r="K309" i="21"/>
  <c r="M308" i="21"/>
  <c r="K308" i="21"/>
  <c r="M307" i="21"/>
  <c r="K307" i="21"/>
  <c r="M306" i="21"/>
  <c r="N306" i="21" s="1"/>
  <c r="K306" i="21"/>
  <c r="M305" i="21"/>
  <c r="K305" i="21"/>
  <c r="M304" i="21"/>
  <c r="K304" i="21"/>
  <c r="M303" i="21"/>
  <c r="K303" i="21"/>
  <c r="M302" i="21"/>
  <c r="K302" i="21"/>
  <c r="M301" i="21"/>
  <c r="K301" i="21"/>
  <c r="M300" i="21"/>
  <c r="N300" i="21" s="1"/>
  <c r="K300" i="21"/>
  <c r="M299" i="21"/>
  <c r="K299" i="21"/>
  <c r="M298" i="21"/>
  <c r="K298" i="21"/>
  <c r="M297" i="21"/>
  <c r="N297" i="21" s="1"/>
  <c r="K297" i="21"/>
  <c r="M296" i="21"/>
  <c r="K296" i="21"/>
  <c r="M295" i="21"/>
  <c r="K295" i="21"/>
  <c r="M294" i="21"/>
  <c r="N294" i="21" s="1"/>
  <c r="K294" i="21"/>
  <c r="M290" i="21"/>
  <c r="K290" i="21"/>
  <c r="M289" i="21"/>
  <c r="K289" i="21"/>
  <c r="M288" i="21"/>
  <c r="K288" i="21"/>
  <c r="M287" i="21"/>
  <c r="K287" i="21"/>
  <c r="M286" i="21"/>
  <c r="K286" i="21"/>
  <c r="N285" i="21"/>
  <c r="M285" i="21"/>
  <c r="K285" i="21"/>
  <c r="M284" i="21"/>
  <c r="K284" i="21"/>
  <c r="M283" i="21"/>
  <c r="K283" i="21"/>
  <c r="M282" i="21"/>
  <c r="K282" i="21"/>
  <c r="M281" i="21"/>
  <c r="K281" i="21"/>
  <c r="M280" i="21"/>
  <c r="K280" i="21"/>
  <c r="M279" i="21"/>
  <c r="K279" i="21"/>
  <c r="M278" i="21"/>
  <c r="N278" i="21" s="1"/>
  <c r="K278" i="21"/>
  <c r="M277" i="21"/>
  <c r="K277" i="21"/>
  <c r="M276" i="21"/>
  <c r="K276" i="21"/>
  <c r="M275" i="21"/>
  <c r="K275" i="21"/>
  <c r="M274" i="21"/>
  <c r="K274" i="21"/>
  <c r="M273" i="21"/>
  <c r="K273" i="21"/>
  <c r="M272" i="21"/>
  <c r="N272" i="21" s="1"/>
  <c r="K272" i="21"/>
  <c r="M271" i="21"/>
  <c r="K271" i="21"/>
  <c r="M270" i="21"/>
  <c r="K270" i="21"/>
  <c r="M269" i="21"/>
  <c r="K269" i="21"/>
  <c r="M268" i="21"/>
  <c r="K268" i="21"/>
  <c r="M267" i="21"/>
  <c r="K267" i="21"/>
  <c r="N266" i="21"/>
  <c r="M266" i="21"/>
  <c r="K266" i="21"/>
  <c r="M265" i="21"/>
  <c r="K265" i="21"/>
  <c r="M264" i="21"/>
  <c r="K264" i="21"/>
  <c r="M263" i="21"/>
  <c r="N263" i="21" s="1"/>
  <c r="K263" i="21"/>
  <c r="M262" i="21"/>
  <c r="K262" i="21"/>
  <c r="M261" i="21"/>
  <c r="K261" i="21"/>
  <c r="M260" i="21"/>
  <c r="K260" i="21"/>
  <c r="M259" i="21"/>
  <c r="K259" i="21"/>
  <c r="M258" i="21"/>
  <c r="K258" i="21"/>
  <c r="M257" i="21"/>
  <c r="N257" i="21" s="1"/>
  <c r="K257" i="21"/>
  <c r="M256" i="21"/>
  <c r="K256" i="21"/>
  <c r="M255" i="21"/>
  <c r="K255" i="21"/>
  <c r="M254" i="21"/>
  <c r="N254" i="21" s="1"/>
  <c r="K254" i="21"/>
  <c r="M253" i="21"/>
  <c r="K253" i="21"/>
  <c r="M252" i="21"/>
  <c r="K252" i="21"/>
  <c r="M251" i="21"/>
  <c r="N251" i="21" s="1"/>
  <c r="K251" i="21"/>
  <c r="M250" i="21"/>
  <c r="K250" i="21"/>
  <c r="M249" i="21"/>
  <c r="K249" i="21"/>
  <c r="M248" i="21"/>
  <c r="K248" i="21"/>
  <c r="M244" i="21"/>
  <c r="K244" i="21"/>
  <c r="M243" i="21"/>
  <c r="K243" i="21"/>
  <c r="M242" i="21"/>
  <c r="N242" i="21" s="1"/>
  <c r="K242" i="21"/>
  <c r="M241" i="21"/>
  <c r="K241" i="21"/>
  <c r="M240" i="21"/>
  <c r="K240" i="21"/>
  <c r="M239" i="21"/>
  <c r="N239" i="21" s="1"/>
  <c r="K239" i="21"/>
  <c r="M238" i="21"/>
  <c r="K238" i="21"/>
  <c r="M237" i="21"/>
  <c r="K237" i="21"/>
  <c r="M236" i="21"/>
  <c r="K236" i="21"/>
  <c r="M235" i="21"/>
  <c r="N235" i="21" s="1"/>
  <c r="K235" i="21"/>
  <c r="M234" i="21"/>
  <c r="K234" i="21"/>
  <c r="M233" i="21"/>
  <c r="K233" i="21"/>
  <c r="M232" i="21"/>
  <c r="N232" i="21" s="1"/>
  <c r="K232" i="21"/>
  <c r="M231" i="21"/>
  <c r="K231" i="21"/>
  <c r="M230" i="21"/>
  <c r="K230" i="21"/>
  <c r="M229" i="21"/>
  <c r="N229" i="21" s="1"/>
  <c r="K229" i="21"/>
  <c r="M228" i="21"/>
  <c r="K228" i="21"/>
  <c r="M227" i="21"/>
  <c r="K227" i="21"/>
  <c r="M226" i="21"/>
  <c r="K226" i="21"/>
  <c r="M225" i="21"/>
  <c r="K225" i="21"/>
  <c r="M224" i="21"/>
  <c r="K224" i="21"/>
  <c r="M223" i="21"/>
  <c r="N223" i="21" s="1"/>
  <c r="K223" i="21"/>
  <c r="M222" i="21"/>
  <c r="K222" i="21"/>
  <c r="M221" i="21"/>
  <c r="K221" i="21"/>
  <c r="M220" i="21"/>
  <c r="N220" i="21" s="1"/>
  <c r="K220" i="21"/>
  <c r="M219" i="21"/>
  <c r="K219" i="21"/>
  <c r="M218" i="21"/>
  <c r="K218" i="21"/>
  <c r="M217" i="21"/>
  <c r="K217" i="21"/>
  <c r="M216" i="21"/>
  <c r="K216" i="21"/>
  <c r="M215" i="21"/>
  <c r="K215" i="21"/>
  <c r="M214" i="21"/>
  <c r="N214" i="21" s="1"/>
  <c r="K214" i="21"/>
  <c r="M213" i="21"/>
  <c r="K213" i="21"/>
  <c r="M212" i="21"/>
  <c r="K212" i="21"/>
  <c r="M211" i="21"/>
  <c r="K211" i="21"/>
  <c r="M210" i="21"/>
  <c r="K210" i="21"/>
  <c r="M209" i="21"/>
  <c r="K209" i="21"/>
  <c r="M208" i="21"/>
  <c r="N208" i="21" s="1"/>
  <c r="K208" i="21"/>
  <c r="M207" i="21"/>
  <c r="K207" i="21"/>
  <c r="M206" i="21"/>
  <c r="K206" i="21"/>
  <c r="M205" i="21"/>
  <c r="K205" i="21"/>
  <c r="M204" i="21"/>
  <c r="K204" i="21"/>
  <c r="M203" i="21"/>
  <c r="K203" i="21"/>
  <c r="M202" i="21"/>
  <c r="N202" i="21" s="1"/>
  <c r="K202" i="21"/>
  <c r="M198" i="21"/>
  <c r="K198" i="21"/>
  <c r="M197" i="21"/>
  <c r="K197" i="21"/>
  <c r="M196" i="21"/>
  <c r="K196" i="21"/>
  <c r="M195" i="21"/>
  <c r="N193" i="21" s="1"/>
  <c r="K195" i="21"/>
  <c r="M194" i="21"/>
  <c r="K194" i="21"/>
  <c r="M193" i="21"/>
  <c r="K193" i="21"/>
  <c r="M192" i="21"/>
  <c r="K192" i="21"/>
  <c r="M191" i="21"/>
  <c r="K191" i="21"/>
  <c r="M190" i="21"/>
  <c r="K190" i="21"/>
  <c r="M189" i="21"/>
  <c r="K189" i="21"/>
  <c r="M188" i="21"/>
  <c r="K188" i="21"/>
  <c r="M187" i="21"/>
  <c r="K187" i="21"/>
  <c r="M186" i="21"/>
  <c r="N186" i="21" s="1"/>
  <c r="K186" i="21"/>
  <c r="M185" i="21"/>
  <c r="K185" i="21"/>
  <c r="M184" i="21"/>
  <c r="K184" i="21"/>
  <c r="M183" i="21"/>
  <c r="K183" i="21"/>
  <c r="M182" i="21"/>
  <c r="K182" i="21"/>
  <c r="M181" i="21"/>
  <c r="K181" i="21"/>
  <c r="M180" i="21"/>
  <c r="K180" i="21"/>
  <c r="M179" i="21"/>
  <c r="K179" i="21"/>
  <c r="M178" i="21"/>
  <c r="K178" i="21"/>
  <c r="M177" i="21"/>
  <c r="K177" i="21"/>
  <c r="M176" i="21"/>
  <c r="N174" i="21" s="1"/>
  <c r="K176" i="21"/>
  <c r="M175" i="21"/>
  <c r="K175" i="21"/>
  <c r="M174" i="21"/>
  <c r="K174" i="21"/>
  <c r="M173" i="21"/>
  <c r="K173" i="21"/>
  <c r="M172" i="21"/>
  <c r="K172" i="21"/>
  <c r="M171" i="21"/>
  <c r="K171" i="21"/>
  <c r="M170" i="21"/>
  <c r="K170" i="21"/>
  <c r="M169" i="21"/>
  <c r="K169" i="21"/>
  <c r="M168" i="21"/>
  <c r="K168" i="21"/>
  <c r="M167" i="21"/>
  <c r="K167" i="21"/>
  <c r="M166" i="21"/>
  <c r="K166" i="21"/>
  <c r="M165" i="21"/>
  <c r="K165" i="21"/>
  <c r="M164" i="21"/>
  <c r="K164" i="21"/>
  <c r="M163" i="21"/>
  <c r="K163" i="21"/>
  <c r="N162" i="21"/>
  <c r="M162" i="21"/>
  <c r="K162" i="21"/>
  <c r="M161" i="21"/>
  <c r="K161" i="21"/>
  <c r="M160" i="21"/>
  <c r="K160" i="21"/>
  <c r="M159" i="21"/>
  <c r="N159" i="21" s="1"/>
  <c r="K159" i="21"/>
  <c r="M158" i="21"/>
  <c r="K158" i="21"/>
  <c r="M157" i="21"/>
  <c r="N156" i="21" s="1"/>
  <c r="K157" i="21"/>
  <c r="M156" i="21"/>
  <c r="K156" i="21"/>
  <c r="M152" i="21"/>
  <c r="K152" i="21"/>
  <c r="M151" i="21"/>
  <c r="K151" i="21"/>
  <c r="M150" i="21"/>
  <c r="N150" i="21" s="1"/>
  <c r="K150" i="21"/>
  <c r="M149" i="21"/>
  <c r="K149" i="21"/>
  <c r="M148" i="21"/>
  <c r="N147" i="21" s="1"/>
  <c r="K148" i="21"/>
  <c r="M147" i="21"/>
  <c r="K147" i="21"/>
  <c r="M146" i="21"/>
  <c r="K146" i="21"/>
  <c r="M145" i="21"/>
  <c r="K145" i="21"/>
  <c r="M144" i="21"/>
  <c r="K144" i="21"/>
  <c r="M143" i="21"/>
  <c r="K143" i="21"/>
  <c r="M142" i="21"/>
  <c r="K142" i="21"/>
  <c r="M141" i="21"/>
  <c r="K141" i="21"/>
  <c r="M140" i="21"/>
  <c r="K140" i="21"/>
  <c r="M139" i="21"/>
  <c r="K139" i="21"/>
  <c r="M138" i="21"/>
  <c r="K138" i="21"/>
  <c r="M137" i="21"/>
  <c r="K137" i="21"/>
  <c r="M136" i="21"/>
  <c r="K136" i="21"/>
  <c r="M135" i="21"/>
  <c r="K135" i="21"/>
  <c r="M134" i="21"/>
  <c r="N134" i="21" s="1"/>
  <c r="K134" i="21"/>
  <c r="M133" i="21"/>
  <c r="K133" i="21"/>
  <c r="M132" i="21"/>
  <c r="K132" i="21"/>
  <c r="M131" i="21"/>
  <c r="K131" i="21"/>
  <c r="M130" i="21"/>
  <c r="K130" i="21"/>
  <c r="M129" i="21"/>
  <c r="K129" i="21"/>
  <c r="M128" i="21"/>
  <c r="K128" i="21"/>
  <c r="M127" i="21"/>
  <c r="K127" i="21"/>
  <c r="M126" i="21"/>
  <c r="K126" i="21"/>
  <c r="M125" i="21"/>
  <c r="N125" i="21" s="1"/>
  <c r="K125" i="21"/>
  <c r="M124" i="21"/>
  <c r="K124" i="21"/>
  <c r="M123" i="21"/>
  <c r="N122" i="21" s="1"/>
  <c r="K123" i="21"/>
  <c r="M122" i="21"/>
  <c r="K122" i="21"/>
  <c r="M121" i="21"/>
  <c r="K121" i="21"/>
  <c r="M120" i="21"/>
  <c r="K120" i="21"/>
  <c r="M119" i="21"/>
  <c r="N119" i="21" s="1"/>
  <c r="K119" i="21"/>
  <c r="M118" i="21"/>
  <c r="K118" i="21"/>
  <c r="M117" i="21"/>
  <c r="N116" i="21" s="1"/>
  <c r="K117" i="21"/>
  <c r="M116" i="21"/>
  <c r="K116" i="21"/>
  <c r="M115" i="21"/>
  <c r="N113" i="21" s="1"/>
  <c r="K115" i="21"/>
  <c r="M114" i="21"/>
  <c r="K114" i="21"/>
  <c r="M113" i="21"/>
  <c r="K113" i="21"/>
  <c r="M112" i="21"/>
  <c r="K112" i="21"/>
  <c r="M111" i="21"/>
  <c r="K111" i="21"/>
  <c r="M110" i="21"/>
  <c r="N110" i="21" s="1"/>
  <c r="K110" i="21"/>
  <c r="M106" i="21"/>
  <c r="K106" i="21"/>
  <c r="M105" i="21"/>
  <c r="K105" i="21"/>
  <c r="M104" i="21"/>
  <c r="K104" i="21"/>
  <c r="M103" i="21"/>
  <c r="K103" i="21"/>
  <c r="M102" i="21"/>
  <c r="K102" i="21"/>
  <c r="M101" i="21"/>
  <c r="K101" i="21"/>
  <c r="M100" i="21"/>
  <c r="K100" i="21"/>
  <c r="M99" i="21"/>
  <c r="K99" i="21"/>
  <c r="M98" i="21"/>
  <c r="K98" i="21"/>
  <c r="M97" i="21"/>
  <c r="N97" i="21" s="1"/>
  <c r="K97" i="21"/>
  <c r="M96" i="21"/>
  <c r="K96" i="21"/>
  <c r="M95" i="21"/>
  <c r="K95" i="21"/>
  <c r="M94" i="21"/>
  <c r="N94" i="21" s="1"/>
  <c r="K94" i="21"/>
  <c r="M93" i="21"/>
  <c r="K93" i="21"/>
  <c r="M92" i="21"/>
  <c r="N91" i="21" s="1"/>
  <c r="K92" i="21"/>
  <c r="M91" i="21"/>
  <c r="K91" i="21"/>
  <c r="M90" i="21"/>
  <c r="K90" i="21"/>
  <c r="M89" i="21"/>
  <c r="K89" i="21"/>
  <c r="M88" i="21"/>
  <c r="N88" i="21" s="1"/>
  <c r="K88" i="21"/>
  <c r="M87" i="21"/>
  <c r="K87" i="21"/>
  <c r="M86" i="21"/>
  <c r="K86" i="21"/>
  <c r="M85" i="21"/>
  <c r="K85" i="21"/>
  <c r="M84" i="21"/>
  <c r="K84" i="21"/>
  <c r="M83" i="21"/>
  <c r="K83" i="21"/>
  <c r="N82" i="21"/>
  <c r="M82" i="21"/>
  <c r="K82" i="21"/>
  <c r="M81" i="21"/>
  <c r="K81" i="21"/>
  <c r="M80" i="21"/>
  <c r="K80" i="21"/>
  <c r="M79" i="21"/>
  <c r="N79" i="21" s="1"/>
  <c r="K79" i="21"/>
  <c r="M78" i="21"/>
  <c r="K78" i="21"/>
  <c r="M77" i="21"/>
  <c r="K77" i="21"/>
  <c r="M76" i="21"/>
  <c r="K76" i="21"/>
  <c r="M75" i="21"/>
  <c r="K75" i="21"/>
  <c r="M74" i="21"/>
  <c r="K74" i="21"/>
  <c r="M73" i="21"/>
  <c r="K73" i="21"/>
  <c r="M72" i="21"/>
  <c r="K72" i="21"/>
  <c r="M71" i="21"/>
  <c r="K71" i="21"/>
  <c r="M70" i="21"/>
  <c r="N70" i="21" s="1"/>
  <c r="K70" i="21"/>
  <c r="M69" i="21"/>
  <c r="K69" i="21"/>
  <c r="M68" i="21"/>
  <c r="N67" i="21" s="1"/>
  <c r="K68" i="21"/>
  <c r="M67" i="21"/>
  <c r="K67" i="21"/>
  <c r="M66" i="21"/>
  <c r="K66" i="21"/>
  <c r="M65" i="21"/>
  <c r="K65" i="21"/>
  <c r="M64" i="21"/>
  <c r="N64" i="21" s="1"/>
  <c r="K64" i="21"/>
  <c r="M60" i="21"/>
  <c r="K60" i="21"/>
  <c r="M59" i="21"/>
  <c r="K59" i="21"/>
  <c r="M58" i="21"/>
  <c r="K58" i="21"/>
  <c r="M57" i="21"/>
  <c r="K57" i="21"/>
  <c r="M56" i="21"/>
  <c r="K56" i="21"/>
  <c r="M55" i="21"/>
  <c r="K55" i="21"/>
  <c r="M54" i="21"/>
  <c r="K54" i="21"/>
  <c r="M53" i="21"/>
  <c r="K53" i="21"/>
  <c r="M52" i="21"/>
  <c r="K52" i="21"/>
  <c r="M51" i="21"/>
  <c r="K51" i="21"/>
  <c r="M50" i="21"/>
  <c r="K50" i="21"/>
  <c r="M49" i="21"/>
  <c r="K49" i="21"/>
  <c r="M48" i="21"/>
  <c r="K48" i="21"/>
  <c r="M47" i="21"/>
  <c r="K47" i="21"/>
  <c r="M46" i="21"/>
  <c r="K46" i="21"/>
  <c r="M45" i="21"/>
  <c r="K45" i="21"/>
  <c r="M44" i="21"/>
  <c r="K44" i="21"/>
  <c r="M43" i="21"/>
  <c r="K43" i="21"/>
  <c r="M42" i="21"/>
  <c r="K42" i="21"/>
  <c r="M41" i="21"/>
  <c r="K41" i="21"/>
  <c r="M40" i="21"/>
  <c r="K40" i="21"/>
  <c r="M39" i="21"/>
  <c r="K39" i="21"/>
  <c r="M38" i="21"/>
  <c r="K38" i="21"/>
  <c r="M37" i="21"/>
  <c r="K37" i="21"/>
  <c r="M36" i="21"/>
  <c r="K36" i="21"/>
  <c r="M35" i="21"/>
  <c r="K35" i="21"/>
  <c r="M34" i="21"/>
  <c r="K34" i="21"/>
  <c r="M33" i="21"/>
  <c r="K33" i="21"/>
  <c r="M32" i="21"/>
  <c r="K32" i="21"/>
  <c r="M31" i="21"/>
  <c r="K31" i="21"/>
  <c r="M30" i="21"/>
  <c r="K30" i="21"/>
  <c r="M29" i="21"/>
  <c r="K29" i="21"/>
  <c r="M28" i="21"/>
  <c r="K28" i="21"/>
  <c r="M27" i="21"/>
  <c r="K27" i="21"/>
  <c r="M26" i="21"/>
  <c r="K26" i="21"/>
  <c r="M25" i="21"/>
  <c r="K25" i="21"/>
  <c r="M24" i="21"/>
  <c r="N24" i="21" s="1"/>
  <c r="K24" i="21"/>
  <c r="M23" i="21"/>
  <c r="K23" i="21"/>
  <c r="M22" i="21"/>
  <c r="K22" i="21"/>
  <c r="M21" i="21"/>
  <c r="K21" i="21"/>
  <c r="M20" i="21"/>
  <c r="K20" i="21"/>
  <c r="M19" i="21"/>
  <c r="K19" i="21"/>
  <c r="M18" i="21"/>
  <c r="K18" i="21"/>
  <c r="N51" i="21" l="1"/>
  <c r="N55" i="21"/>
  <c r="N21" i="21"/>
  <c r="N137" i="21"/>
  <c r="N140" i="21"/>
  <c r="N143" i="21"/>
  <c r="N189" i="21"/>
  <c r="N211" i="21"/>
  <c r="N217" i="21"/>
  <c r="N260" i="21"/>
  <c r="N281" i="21"/>
  <c r="N303" i="21"/>
  <c r="N331" i="21"/>
  <c r="N334" i="21"/>
  <c r="N343" i="21"/>
  <c r="N364" i="21"/>
  <c r="N386" i="21"/>
  <c r="N404" i="21"/>
  <c r="N407" i="21"/>
  <c r="N30" i="21"/>
  <c r="N36" i="21"/>
  <c r="N42" i="21"/>
  <c r="N48" i="21"/>
  <c r="N73" i="21"/>
  <c r="N76" i="21"/>
  <c r="N85" i="21"/>
  <c r="N101" i="21"/>
  <c r="N104" i="21"/>
  <c r="N128" i="21"/>
  <c r="N131" i="21"/>
  <c r="N165" i="21"/>
  <c r="N168" i="21"/>
  <c r="N171" i="21"/>
  <c r="N177" i="21"/>
  <c r="N180" i="21"/>
  <c r="N183" i="21"/>
  <c r="N196" i="21"/>
  <c r="N205" i="21"/>
  <c r="N226" i="21"/>
  <c r="N248" i="21"/>
  <c r="N269" i="21"/>
  <c r="N275" i="21"/>
  <c r="N288" i="21"/>
  <c r="N318" i="21"/>
  <c r="N352" i="21"/>
  <c r="N373" i="21"/>
  <c r="N392" i="21"/>
  <c r="N395" i="21"/>
  <c r="N423" i="21"/>
  <c r="N426" i="21"/>
  <c r="N27" i="21"/>
  <c r="N33" i="21"/>
  <c r="N18" i="21"/>
  <c r="N39" i="21"/>
  <c r="N45" i="21"/>
  <c r="N58" i="21"/>
  <c r="F20" i="22" l="1"/>
  <c r="B20" i="22" l="1"/>
  <c r="E21" i="22"/>
  <c r="B25" i="22"/>
  <c r="F25" i="22"/>
  <c r="E26" i="22"/>
  <c r="F26" i="22" l="1"/>
  <c r="F21" i="22"/>
  <c r="M848" i="21"/>
  <c r="K848" i="21"/>
  <c r="M847" i="21"/>
  <c r="K847" i="21"/>
  <c r="M846" i="21"/>
  <c r="K846" i="21"/>
  <c r="M845" i="21"/>
  <c r="K845" i="21"/>
  <c r="M844" i="21"/>
  <c r="K844" i="21"/>
  <c r="M843" i="21"/>
  <c r="K843" i="21"/>
  <c r="M842" i="21"/>
  <c r="K842" i="21"/>
  <c r="M841" i="21"/>
  <c r="K841" i="21"/>
  <c r="M840" i="21"/>
  <c r="N840" i="21" s="1"/>
  <c r="K840" i="21"/>
  <c r="M839" i="21"/>
  <c r="K839" i="21"/>
  <c r="M838" i="21"/>
  <c r="K838" i="21"/>
  <c r="M837" i="21"/>
  <c r="K837" i="21"/>
  <c r="M836" i="21"/>
  <c r="K836" i="21"/>
  <c r="M835" i="21"/>
  <c r="K835" i="21"/>
  <c r="M834" i="21"/>
  <c r="K834" i="21"/>
  <c r="M833" i="21"/>
  <c r="K833" i="21"/>
  <c r="M832" i="21"/>
  <c r="N832" i="21" s="1"/>
  <c r="K832" i="21"/>
  <c r="M831" i="21"/>
  <c r="K831" i="21"/>
  <c r="M830" i="21"/>
  <c r="K830" i="21"/>
  <c r="M829" i="21"/>
  <c r="K829" i="21"/>
  <c r="M828" i="21"/>
  <c r="N828" i="21" s="1"/>
  <c r="K828" i="21"/>
  <c r="M827" i="21"/>
  <c r="K827" i="21"/>
  <c r="M826" i="21"/>
  <c r="K826" i="21"/>
  <c r="M825" i="21"/>
  <c r="K825" i="21"/>
  <c r="M824" i="21"/>
  <c r="N824" i="21" s="1"/>
  <c r="K824" i="21"/>
  <c r="M823" i="21"/>
  <c r="K823" i="21"/>
  <c r="M822" i="21"/>
  <c r="K822" i="21"/>
  <c r="M821" i="21"/>
  <c r="K821" i="21"/>
  <c r="M820" i="21"/>
  <c r="K820" i="21"/>
  <c r="M819" i="21"/>
  <c r="K819" i="21"/>
  <c r="M818" i="21"/>
  <c r="K818" i="21"/>
  <c r="M817" i="21"/>
  <c r="K817" i="21"/>
  <c r="M813" i="21"/>
  <c r="K813" i="21"/>
  <c r="M812" i="21"/>
  <c r="K812" i="21"/>
  <c r="M811" i="21"/>
  <c r="K811" i="21"/>
  <c r="M810" i="21"/>
  <c r="K810" i="21"/>
  <c r="M809" i="21"/>
  <c r="K809" i="21"/>
  <c r="M808" i="21"/>
  <c r="K808" i="21"/>
  <c r="M807" i="21"/>
  <c r="K807" i="21"/>
  <c r="M806" i="21"/>
  <c r="K806" i="21"/>
  <c r="M805" i="21"/>
  <c r="N805" i="21" s="1"/>
  <c r="K805" i="21"/>
  <c r="M804" i="21"/>
  <c r="K804" i="21"/>
  <c r="M803" i="21"/>
  <c r="K803" i="21"/>
  <c r="M802" i="21"/>
  <c r="K802" i="21"/>
  <c r="M801" i="21"/>
  <c r="K801" i="21"/>
  <c r="M800" i="21"/>
  <c r="K800" i="21"/>
  <c r="M799" i="21"/>
  <c r="K799" i="21"/>
  <c r="M798" i="21"/>
  <c r="K798" i="21"/>
  <c r="M797" i="21"/>
  <c r="N797" i="21" s="1"/>
  <c r="K797" i="21"/>
  <c r="M796" i="21"/>
  <c r="K796" i="21"/>
  <c r="M795" i="21"/>
  <c r="K795" i="21"/>
  <c r="M794" i="21"/>
  <c r="K794" i="21"/>
  <c r="M793" i="21"/>
  <c r="N793" i="21" s="1"/>
  <c r="K793" i="21"/>
  <c r="M792" i="21"/>
  <c r="K792" i="21"/>
  <c r="M791" i="21"/>
  <c r="K791" i="21"/>
  <c r="M790" i="21"/>
  <c r="K790" i="21"/>
  <c r="M789" i="21"/>
  <c r="N789" i="21" s="1"/>
  <c r="K789" i="21"/>
  <c r="M788" i="21"/>
  <c r="K788" i="21"/>
  <c r="M787" i="21"/>
  <c r="K787" i="21"/>
  <c r="M786" i="21"/>
  <c r="K786" i="21"/>
  <c r="M785" i="21"/>
  <c r="K785" i="21"/>
  <c r="M784" i="21"/>
  <c r="K784" i="21"/>
  <c r="M783" i="21"/>
  <c r="K783" i="21"/>
  <c r="M782" i="21"/>
  <c r="K782" i="21"/>
  <c r="M778" i="21"/>
  <c r="K778" i="21"/>
  <c r="M777" i="21"/>
  <c r="K777" i="21"/>
  <c r="M776" i="21"/>
  <c r="K776" i="21"/>
  <c r="M775" i="21"/>
  <c r="K775" i="21"/>
  <c r="M774" i="21"/>
  <c r="K774" i="21"/>
  <c r="M773" i="21"/>
  <c r="K773" i="21"/>
  <c r="M772" i="21"/>
  <c r="K772" i="21"/>
  <c r="M771" i="21"/>
  <c r="K771" i="21"/>
  <c r="M770" i="21"/>
  <c r="N770" i="21" s="1"/>
  <c r="K770" i="21"/>
  <c r="M769" i="21"/>
  <c r="K769" i="21"/>
  <c r="M768" i="21"/>
  <c r="K768" i="21"/>
  <c r="M767" i="21"/>
  <c r="K767" i="21"/>
  <c r="M766" i="21"/>
  <c r="K766" i="21"/>
  <c r="M765" i="21"/>
  <c r="K765" i="21"/>
  <c r="M764" i="21"/>
  <c r="K764" i="21"/>
  <c r="M763" i="21"/>
  <c r="K763" i="21"/>
  <c r="M762" i="21"/>
  <c r="N762" i="21" s="1"/>
  <c r="K762" i="21"/>
  <c r="M761" i="21"/>
  <c r="K761" i="21"/>
  <c r="M760" i="21"/>
  <c r="K760" i="21"/>
  <c r="M759" i="21"/>
  <c r="K759" i="21"/>
  <c r="M758" i="21"/>
  <c r="N758" i="21" s="1"/>
  <c r="K758" i="21"/>
  <c r="M757" i="21"/>
  <c r="K757" i="21"/>
  <c r="M756" i="21"/>
  <c r="K756" i="21"/>
  <c r="M755" i="21"/>
  <c r="K755" i="21"/>
  <c r="M754" i="21"/>
  <c r="N754" i="21" s="1"/>
  <c r="K754" i="21"/>
  <c r="M753" i="21"/>
  <c r="K753" i="21"/>
  <c r="M752" i="21"/>
  <c r="K752" i="21"/>
  <c r="M751" i="21"/>
  <c r="K751" i="21"/>
  <c r="M750" i="21"/>
  <c r="K750" i="21"/>
  <c r="M749" i="21"/>
  <c r="K749" i="21"/>
  <c r="M748" i="21"/>
  <c r="K748" i="21"/>
  <c r="M747" i="21"/>
  <c r="K747" i="21"/>
  <c r="M743" i="21"/>
  <c r="K743" i="21"/>
  <c r="M742" i="21"/>
  <c r="K742" i="21"/>
  <c r="M741" i="21"/>
  <c r="K741" i="21"/>
  <c r="M740" i="21"/>
  <c r="K740" i="21"/>
  <c r="M739" i="21"/>
  <c r="K739" i="21"/>
  <c r="M738" i="21"/>
  <c r="K738" i="21"/>
  <c r="M737" i="21"/>
  <c r="K737" i="21"/>
  <c r="M736" i="21"/>
  <c r="K736" i="21"/>
  <c r="M735" i="21"/>
  <c r="N735" i="21" s="1"/>
  <c r="K735" i="21"/>
  <c r="M734" i="21"/>
  <c r="K734" i="21"/>
  <c r="M733" i="21"/>
  <c r="K733" i="21"/>
  <c r="M732" i="21"/>
  <c r="K732" i="21"/>
  <c r="M731" i="21"/>
  <c r="K731" i="21"/>
  <c r="M730" i="21"/>
  <c r="K730" i="21"/>
  <c r="M729" i="21"/>
  <c r="K729" i="21"/>
  <c r="M728" i="21"/>
  <c r="K728" i="21"/>
  <c r="M727" i="21"/>
  <c r="N727" i="21" s="1"/>
  <c r="K727" i="21"/>
  <c r="M726" i="21"/>
  <c r="K726" i="21"/>
  <c r="M725" i="21"/>
  <c r="K725" i="21"/>
  <c r="M724" i="21"/>
  <c r="K724" i="21"/>
  <c r="M723" i="21"/>
  <c r="N723" i="21" s="1"/>
  <c r="K723" i="21"/>
  <c r="M722" i="21"/>
  <c r="K722" i="21"/>
  <c r="M721" i="21"/>
  <c r="K721" i="21"/>
  <c r="M720" i="21"/>
  <c r="K720" i="21"/>
  <c r="M719" i="21"/>
  <c r="N719" i="21" s="1"/>
  <c r="K719" i="21"/>
  <c r="M718" i="21"/>
  <c r="K718" i="21"/>
  <c r="M717" i="21"/>
  <c r="K717" i="21"/>
  <c r="M716" i="21"/>
  <c r="K716" i="21"/>
  <c r="M715" i="21"/>
  <c r="K715" i="21"/>
  <c r="M714" i="21"/>
  <c r="K714" i="21"/>
  <c r="M713" i="21"/>
  <c r="K713" i="21"/>
  <c r="M712" i="21"/>
  <c r="K712" i="21"/>
  <c r="M708" i="21"/>
  <c r="K708" i="21"/>
  <c r="M707" i="21"/>
  <c r="K707" i="21"/>
  <c r="M706" i="21"/>
  <c r="N705" i="21" s="1"/>
  <c r="K706" i="21"/>
  <c r="M705" i="21"/>
  <c r="K705" i="21"/>
  <c r="M704" i="21"/>
  <c r="K704" i="21"/>
  <c r="M703" i="21"/>
  <c r="K703" i="21"/>
  <c r="M702" i="21"/>
  <c r="K702" i="21"/>
  <c r="M701" i="21"/>
  <c r="K701" i="21"/>
  <c r="M700" i="21"/>
  <c r="N700" i="21" s="1"/>
  <c r="K700" i="21"/>
  <c r="M699" i="21"/>
  <c r="K699" i="21"/>
  <c r="M698" i="21"/>
  <c r="K698" i="21"/>
  <c r="M697" i="21"/>
  <c r="K697" i="21"/>
  <c r="M696" i="21"/>
  <c r="K696" i="21"/>
  <c r="M695" i="21"/>
  <c r="K695" i="21"/>
  <c r="M694" i="21"/>
  <c r="K694" i="21"/>
  <c r="M693" i="21"/>
  <c r="K693" i="21"/>
  <c r="M692" i="21"/>
  <c r="N692" i="21" s="1"/>
  <c r="K692" i="21"/>
  <c r="M691" i="21"/>
  <c r="K691" i="21"/>
  <c r="M690" i="21"/>
  <c r="K690" i="21"/>
  <c r="M689" i="21"/>
  <c r="K689" i="21"/>
  <c r="M688" i="21"/>
  <c r="N688" i="21" s="1"/>
  <c r="K688" i="21"/>
  <c r="M687" i="21"/>
  <c r="K687" i="21"/>
  <c r="M686" i="21"/>
  <c r="K686" i="21"/>
  <c r="M685" i="21"/>
  <c r="K685" i="21"/>
  <c r="M684" i="21"/>
  <c r="N684" i="21" s="1"/>
  <c r="K684" i="21"/>
  <c r="M683" i="21"/>
  <c r="K683" i="21"/>
  <c r="M682" i="21"/>
  <c r="K682" i="21"/>
  <c r="M681" i="21"/>
  <c r="K681" i="21"/>
  <c r="M680" i="21"/>
  <c r="K680" i="21"/>
  <c r="M679" i="21"/>
  <c r="K679" i="21"/>
  <c r="M678" i="21"/>
  <c r="K678" i="21"/>
  <c r="M677" i="21"/>
  <c r="K677" i="21"/>
  <c r="M673" i="21"/>
  <c r="K673" i="21"/>
  <c r="M672" i="21"/>
  <c r="K672" i="21"/>
  <c r="M671" i="21"/>
  <c r="K671" i="21"/>
  <c r="M670" i="21"/>
  <c r="K670" i="21"/>
  <c r="M669" i="21"/>
  <c r="K669" i="21"/>
  <c r="M668" i="21"/>
  <c r="K668" i="21"/>
  <c r="M667" i="21"/>
  <c r="K667" i="21"/>
  <c r="M666" i="21"/>
  <c r="K666" i="21"/>
  <c r="M665" i="21"/>
  <c r="N665" i="21" s="1"/>
  <c r="K665" i="21"/>
  <c r="M664" i="21"/>
  <c r="K664" i="21"/>
  <c r="M663" i="21"/>
  <c r="K663" i="21"/>
  <c r="M662" i="21"/>
  <c r="K662" i="21"/>
  <c r="M661" i="21"/>
  <c r="K661" i="21"/>
  <c r="M660" i="21"/>
  <c r="K660" i="21"/>
  <c r="M659" i="21"/>
  <c r="K659" i="21"/>
  <c r="M658" i="21"/>
  <c r="K658" i="21"/>
  <c r="M657" i="21"/>
  <c r="N657" i="21" s="1"/>
  <c r="K657" i="21"/>
  <c r="M656" i="21"/>
  <c r="K656" i="21"/>
  <c r="M655" i="21"/>
  <c r="K655" i="21"/>
  <c r="M654" i="21"/>
  <c r="K654" i="21"/>
  <c r="M653" i="21"/>
  <c r="N653" i="21" s="1"/>
  <c r="K653" i="21"/>
  <c r="M652" i="21"/>
  <c r="K652" i="21"/>
  <c r="M651" i="21"/>
  <c r="K651" i="21"/>
  <c r="M650" i="21"/>
  <c r="K650" i="21"/>
  <c r="M649" i="21"/>
  <c r="N649" i="21" s="1"/>
  <c r="K649" i="21"/>
  <c r="M648" i="21"/>
  <c r="K648" i="21"/>
  <c r="M647" i="21"/>
  <c r="K647" i="21"/>
  <c r="M646" i="21"/>
  <c r="K646" i="21"/>
  <c r="M645" i="21"/>
  <c r="K645" i="21"/>
  <c r="M644" i="21"/>
  <c r="K644" i="21"/>
  <c r="M643" i="21"/>
  <c r="K643" i="21"/>
  <c r="M642" i="21"/>
  <c r="K642" i="21"/>
  <c r="M638" i="21"/>
  <c r="K638" i="21"/>
  <c r="M637" i="21"/>
  <c r="K637" i="21"/>
  <c r="M636" i="21"/>
  <c r="K636" i="21"/>
  <c r="M635" i="21"/>
  <c r="K635" i="21"/>
  <c r="M634" i="21"/>
  <c r="K634" i="21"/>
  <c r="M633" i="21"/>
  <c r="K633" i="21"/>
  <c r="M632" i="21"/>
  <c r="K632" i="21"/>
  <c r="M631" i="21"/>
  <c r="K631" i="21"/>
  <c r="M630" i="21"/>
  <c r="N630" i="21" s="1"/>
  <c r="K630" i="21"/>
  <c r="M629" i="21"/>
  <c r="K629" i="21"/>
  <c r="M628" i="21"/>
  <c r="K628" i="21"/>
  <c r="M627" i="21"/>
  <c r="K627" i="21"/>
  <c r="M626" i="21"/>
  <c r="K626" i="21"/>
  <c r="M625" i="21"/>
  <c r="K625" i="21"/>
  <c r="M624" i="21"/>
  <c r="K624" i="21"/>
  <c r="M623" i="21"/>
  <c r="K623" i="21"/>
  <c r="M622" i="21"/>
  <c r="N622" i="21" s="1"/>
  <c r="K622" i="21"/>
  <c r="M621" i="21"/>
  <c r="K621" i="21"/>
  <c r="M620" i="21"/>
  <c r="K620" i="21"/>
  <c r="M619" i="21"/>
  <c r="K619" i="21"/>
  <c r="M618" i="21"/>
  <c r="N618" i="21" s="1"/>
  <c r="K618" i="21"/>
  <c r="M617" i="21"/>
  <c r="K617" i="21"/>
  <c r="M616" i="21"/>
  <c r="K616" i="21"/>
  <c r="M615" i="21"/>
  <c r="K615" i="21"/>
  <c r="M614" i="21"/>
  <c r="N614" i="21" s="1"/>
  <c r="K614" i="21"/>
  <c r="M613" i="21"/>
  <c r="K613" i="21"/>
  <c r="M612" i="21"/>
  <c r="K612" i="21"/>
  <c r="M611" i="21"/>
  <c r="K611" i="21"/>
  <c r="M610" i="21"/>
  <c r="K610" i="21"/>
  <c r="M609" i="21"/>
  <c r="K609" i="21"/>
  <c r="M608" i="21"/>
  <c r="K608" i="21"/>
  <c r="M607" i="21"/>
  <c r="K607" i="21"/>
  <c r="M603" i="21"/>
  <c r="K603" i="21"/>
  <c r="M602" i="21"/>
  <c r="K602" i="21"/>
  <c r="M601" i="21"/>
  <c r="K601" i="21"/>
  <c r="M600" i="21"/>
  <c r="K600" i="21"/>
  <c r="M599" i="21"/>
  <c r="K599" i="21"/>
  <c r="M598" i="21"/>
  <c r="K598" i="21"/>
  <c r="M597" i="21"/>
  <c r="K597" i="21"/>
  <c r="M596" i="21"/>
  <c r="K596" i="21"/>
  <c r="M595" i="21"/>
  <c r="N595" i="21" s="1"/>
  <c r="K595" i="21"/>
  <c r="M594" i="21"/>
  <c r="K594" i="21"/>
  <c r="M593" i="21"/>
  <c r="K593" i="21"/>
  <c r="M592" i="21"/>
  <c r="K592" i="21"/>
  <c r="M591" i="21"/>
  <c r="K591" i="21"/>
  <c r="M590" i="21"/>
  <c r="K590" i="21"/>
  <c r="M589" i="21"/>
  <c r="K589" i="21"/>
  <c r="M588" i="21"/>
  <c r="K588" i="21"/>
  <c r="M587" i="21"/>
  <c r="N587" i="21" s="1"/>
  <c r="K587" i="21"/>
  <c r="M586" i="21"/>
  <c r="K586" i="21"/>
  <c r="M585" i="21"/>
  <c r="K585" i="21"/>
  <c r="M584" i="21"/>
  <c r="K584" i="21"/>
  <c r="M583" i="21"/>
  <c r="N583" i="21" s="1"/>
  <c r="K583" i="21"/>
  <c r="M582" i="21"/>
  <c r="K582" i="21"/>
  <c r="M581" i="21"/>
  <c r="K581" i="21"/>
  <c r="M580" i="21"/>
  <c r="K580" i="21"/>
  <c r="M579" i="21"/>
  <c r="N579" i="21" s="1"/>
  <c r="K579" i="21"/>
  <c r="M578" i="21"/>
  <c r="K578" i="21"/>
  <c r="M577" i="21"/>
  <c r="K577" i="21"/>
  <c r="M576" i="21"/>
  <c r="K576" i="21"/>
  <c r="M575" i="21"/>
  <c r="K575" i="21"/>
  <c r="M574" i="21"/>
  <c r="K574" i="21"/>
  <c r="M573" i="21"/>
  <c r="K573" i="21"/>
  <c r="M572" i="21"/>
  <c r="K572" i="21"/>
  <c r="M568" i="21"/>
  <c r="K568" i="21"/>
  <c r="M567" i="21"/>
  <c r="K567" i="21"/>
  <c r="M566" i="21"/>
  <c r="K566" i="21"/>
  <c r="M565" i="21"/>
  <c r="K565" i="21"/>
  <c r="M564" i="21"/>
  <c r="K564" i="21"/>
  <c r="M563" i="21"/>
  <c r="K563" i="21"/>
  <c r="M562" i="21"/>
  <c r="K562" i="21"/>
  <c r="M561" i="21"/>
  <c r="K561" i="21"/>
  <c r="M560" i="21"/>
  <c r="N560" i="21" s="1"/>
  <c r="K560" i="21"/>
  <c r="M559" i="21"/>
  <c r="K559" i="21"/>
  <c r="M558" i="21"/>
  <c r="K558" i="21"/>
  <c r="M557" i="21"/>
  <c r="K557" i="21"/>
  <c r="M556" i="21"/>
  <c r="K556" i="21"/>
  <c r="M555" i="21"/>
  <c r="K555" i="21"/>
  <c r="M554" i="21"/>
  <c r="K554" i="21"/>
  <c r="M553" i="21"/>
  <c r="K553" i="21"/>
  <c r="M552" i="21"/>
  <c r="N552" i="21" s="1"/>
  <c r="K552" i="21"/>
  <c r="M551" i="21"/>
  <c r="K551" i="21"/>
  <c r="M550" i="21"/>
  <c r="K550" i="21"/>
  <c r="M549" i="21"/>
  <c r="K549" i="21"/>
  <c r="M548" i="21"/>
  <c r="N548" i="21" s="1"/>
  <c r="K548" i="21"/>
  <c r="M547" i="21"/>
  <c r="K547" i="21"/>
  <c r="M546" i="21"/>
  <c r="K546" i="21"/>
  <c r="M545" i="21"/>
  <c r="K545" i="21"/>
  <c r="M544" i="21"/>
  <c r="N544" i="21" s="1"/>
  <c r="K544" i="21"/>
  <c r="M543" i="21"/>
  <c r="K543" i="21"/>
  <c r="M542" i="21"/>
  <c r="K542" i="21"/>
  <c r="M541" i="21"/>
  <c r="K541" i="21"/>
  <c r="M540" i="21"/>
  <c r="K540" i="21"/>
  <c r="M539" i="21"/>
  <c r="K539" i="21"/>
  <c r="M538" i="21"/>
  <c r="K538" i="21"/>
  <c r="M537" i="21"/>
  <c r="K537" i="21"/>
  <c r="M533" i="21"/>
  <c r="K533" i="21"/>
  <c r="M532" i="21"/>
  <c r="K532" i="21"/>
  <c r="M531" i="21"/>
  <c r="K531" i="21"/>
  <c r="M530" i="21"/>
  <c r="K530" i="21"/>
  <c r="M529" i="21"/>
  <c r="K529" i="21"/>
  <c r="M528" i="21"/>
  <c r="K528" i="21"/>
  <c r="M527" i="21"/>
  <c r="K527" i="21"/>
  <c r="M526" i="21"/>
  <c r="K526" i="21"/>
  <c r="M525" i="21"/>
  <c r="N525" i="21" s="1"/>
  <c r="K525" i="21"/>
  <c r="M524" i="21"/>
  <c r="K524" i="21"/>
  <c r="M523" i="21"/>
  <c r="K523" i="21"/>
  <c r="M522" i="21"/>
  <c r="K522" i="21"/>
  <c r="M521" i="21"/>
  <c r="K521" i="21"/>
  <c r="M520" i="21"/>
  <c r="K520" i="21"/>
  <c r="M519" i="21"/>
  <c r="K519" i="21"/>
  <c r="M518" i="21"/>
  <c r="K518" i="21"/>
  <c r="M517" i="21"/>
  <c r="N517" i="21" s="1"/>
  <c r="K517" i="21"/>
  <c r="M516" i="21"/>
  <c r="K516" i="21"/>
  <c r="M515" i="21"/>
  <c r="K515" i="21"/>
  <c r="M514" i="21"/>
  <c r="K514" i="21"/>
  <c r="M513" i="21"/>
  <c r="N513" i="21" s="1"/>
  <c r="K513" i="21"/>
  <c r="M512" i="21"/>
  <c r="K512" i="21"/>
  <c r="M511" i="21"/>
  <c r="K511" i="21"/>
  <c r="M510" i="21"/>
  <c r="K510" i="21"/>
  <c r="M509" i="21"/>
  <c r="N509" i="21" s="1"/>
  <c r="K509" i="21"/>
  <c r="M508" i="21"/>
  <c r="K508" i="21"/>
  <c r="M507" i="21"/>
  <c r="K507" i="21"/>
  <c r="M506" i="21"/>
  <c r="K506" i="21"/>
  <c r="M505" i="21"/>
  <c r="K505" i="21"/>
  <c r="M504" i="21"/>
  <c r="K504" i="21"/>
  <c r="M503" i="21"/>
  <c r="K503" i="21"/>
  <c r="M502" i="21"/>
  <c r="K502" i="21"/>
  <c r="M498" i="21"/>
  <c r="K498" i="21"/>
  <c r="M497" i="21"/>
  <c r="K497" i="21"/>
  <c r="M496" i="21"/>
  <c r="K496" i="21"/>
  <c r="M495" i="21"/>
  <c r="K495" i="21"/>
  <c r="M494" i="21"/>
  <c r="K494" i="21"/>
  <c r="M493" i="21"/>
  <c r="K493" i="21"/>
  <c r="M492" i="21"/>
  <c r="K492" i="21"/>
  <c r="M491" i="21"/>
  <c r="K491" i="21"/>
  <c r="M490" i="21"/>
  <c r="N490" i="21" s="1"/>
  <c r="K490" i="21"/>
  <c r="M489" i="21"/>
  <c r="K489" i="21"/>
  <c r="M488" i="21"/>
  <c r="K488" i="21"/>
  <c r="M487" i="21"/>
  <c r="K487" i="21"/>
  <c r="M486" i="21"/>
  <c r="K486" i="21"/>
  <c r="M485" i="21"/>
  <c r="K485" i="21"/>
  <c r="M484" i="21"/>
  <c r="K484" i="21"/>
  <c r="M483" i="21"/>
  <c r="K483" i="21"/>
  <c r="M482" i="21"/>
  <c r="N482" i="21" s="1"/>
  <c r="K482" i="21"/>
  <c r="M481" i="21"/>
  <c r="K481" i="21"/>
  <c r="M480" i="21"/>
  <c r="K480" i="21"/>
  <c r="M479" i="21"/>
  <c r="K479" i="21"/>
  <c r="M478" i="21"/>
  <c r="N478" i="21" s="1"/>
  <c r="K478" i="21"/>
  <c r="M477" i="21"/>
  <c r="K477" i="21"/>
  <c r="M476" i="21"/>
  <c r="K476" i="21"/>
  <c r="M475" i="21"/>
  <c r="K475" i="21"/>
  <c r="M474" i="21"/>
  <c r="N474" i="21" s="1"/>
  <c r="K474" i="21"/>
  <c r="M473" i="21"/>
  <c r="K473" i="21"/>
  <c r="M472" i="21"/>
  <c r="K472" i="21"/>
  <c r="M471" i="21"/>
  <c r="K471" i="21"/>
  <c r="M470" i="21"/>
  <c r="K470" i="21"/>
  <c r="M469" i="21"/>
  <c r="K469" i="21"/>
  <c r="M468" i="21"/>
  <c r="K468" i="21"/>
  <c r="M467" i="21"/>
  <c r="K467" i="21"/>
  <c r="N596" i="21" l="1"/>
  <c r="N794" i="21"/>
  <c r="N798" i="21"/>
  <c r="N841" i="21"/>
  <c r="N775" i="21"/>
  <c r="N491" i="21"/>
  <c r="N526" i="21"/>
  <c r="N530" i="21"/>
  <c r="N537" i="21"/>
  <c r="N545" i="21"/>
  <c r="N561" i="21"/>
  <c r="N565" i="21"/>
  <c r="N600" i="21"/>
  <c r="N607" i="21"/>
  <c r="N631" i="21"/>
  <c r="N495" i="21"/>
  <c r="N572" i="21"/>
  <c r="N576" i="21"/>
  <c r="N611" i="21"/>
  <c r="N615" i="21"/>
  <c r="N635" i="21"/>
  <c r="N642" i="21"/>
  <c r="N646" i="21"/>
  <c r="N650" i="21"/>
  <c r="N666" i="21"/>
  <c r="N677" i="21"/>
  <c r="N681" i="21"/>
  <c r="N685" i="21"/>
  <c r="N689" i="21"/>
  <c r="N693" i="21"/>
  <c r="N740" i="21"/>
  <c r="N802" i="21"/>
  <c r="N806" i="21"/>
  <c r="N845" i="21"/>
  <c r="N712" i="21"/>
  <c r="N716" i="21"/>
  <c r="N720" i="21"/>
  <c r="N724" i="21"/>
  <c r="N728" i="21"/>
  <c r="N483" i="21"/>
  <c r="N518" i="21"/>
  <c r="N553" i="21"/>
  <c r="N588" i="21"/>
  <c r="N623" i="21"/>
  <c r="N658" i="21"/>
  <c r="N747" i="21"/>
  <c r="N751" i="21"/>
  <c r="N755" i="21"/>
  <c r="N759" i="21"/>
  <c r="N763" i="21"/>
  <c r="N825" i="21"/>
  <c r="N467" i="21"/>
  <c r="N471" i="21"/>
  <c r="N475" i="21"/>
  <c r="N782" i="21"/>
  <c r="N786" i="21"/>
  <c r="N790" i="21"/>
  <c r="N502" i="21"/>
  <c r="N506" i="21"/>
  <c r="N510" i="21"/>
  <c r="N541" i="21"/>
  <c r="N580" i="21"/>
  <c r="N479" i="21"/>
  <c r="N514" i="21"/>
  <c r="N549" i="21"/>
  <c r="N584" i="21"/>
  <c r="N619" i="21"/>
  <c r="N654" i="21"/>
  <c r="N697" i="21"/>
  <c r="N732" i="21"/>
  <c r="N767" i="21"/>
  <c r="N810" i="21"/>
  <c r="N817" i="21"/>
  <c r="N821" i="21"/>
  <c r="N670" i="21"/>
  <c r="N487" i="21"/>
  <c r="N522" i="21"/>
  <c r="N557" i="21"/>
  <c r="N592" i="21"/>
  <c r="N627" i="21"/>
  <c r="N662" i="21"/>
  <c r="N701" i="21"/>
  <c r="N736" i="21"/>
  <c r="N771" i="21"/>
  <c r="N829" i="21"/>
  <c r="N833" i="21"/>
  <c r="N837" i="21"/>
  <c r="A3" i="18"/>
  <c r="A4"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171" i="18"/>
  <c r="A172" i="18"/>
  <c r="A173" i="18"/>
  <c r="A174" i="18"/>
  <c r="A175" i="18"/>
  <c r="A176" i="18"/>
  <c r="A177" i="18"/>
  <c r="A178" i="18"/>
  <c r="A179" i="18"/>
  <c r="A180" i="18"/>
  <c r="A181" i="18"/>
  <c r="A182" i="18"/>
  <c r="A183" i="18"/>
  <c r="A184" i="18"/>
  <c r="A185" i="18"/>
  <c r="A186" i="18"/>
  <c r="A187" i="18"/>
  <c r="A188" i="18"/>
  <c r="A189" i="18"/>
  <c r="A190" i="18"/>
  <c r="A191" i="18"/>
  <c r="A192" i="18"/>
  <c r="A193" i="18"/>
  <c r="A194" i="18"/>
  <c r="A195" i="18"/>
  <c r="A196" i="18"/>
  <c r="A197" i="18"/>
  <c r="A198" i="18"/>
  <c r="A199" i="18"/>
  <c r="A200" i="18"/>
  <c r="A201" i="18"/>
  <c r="A202" i="18"/>
  <c r="A203" i="18"/>
  <c r="A204" i="18"/>
  <c r="A205" i="18"/>
  <c r="A206" i="18"/>
  <c r="A207" i="18"/>
  <c r="A208" i="18"/>
  <c r="A209" i="18"/>
  <c r="A210" i="18"/>
  <c r="A211" i="18"/>
  <c r="A212" i="18"/>
  <c r="A213" i="18"/>
  <c r="A214" i="18"/>
  <c r="A215" i="18"/>
  <c r="A216" i="18"/>
  <c r="A217" i="18"/>
  <c r="A218" i="18"/>
  <c r="A219" i="18"/>
  <c r="A220" i="18"/>
  <c r="A221" i="18"/>
  <c r="A222" i="18"/>
  <c r="A223" i="18"/>
  <c r="A224" i="18"/>
  <c r="A225" i="18"/>
  <c r="A226" i="18"/>
  <c r="A227" i="18"/>
  <c r="A228" i="18"/>
  <c r="A229" i="18"/>
  <c r="A230" i="18"/>
  <c r="A231" i="18"/>
  <c r="A232" i="18"/>
  <c r="A233" i="18"/>
  <c r="A234" i="18"/>
  <c r="A235" i="18"/>
  <c r="A236" i="18"/>
  <c r="A237" i="18"/>
  <c r="A238" i="18"/>
  <c r="A239" i="18"/>
  <c r="A240" i="18"/>
  <c r="A241" i="18"/>
  <c r="A242" i="18"/>
  <c r="A243" i="18"/>
  <c r="A244" i="18"/>
  <c r="A245" i="18"/>
  <c r="A246" i="18"/>
  <c r="A247" i="18"/>
  <c r="A248" i="18"/>
  <c r="A249" i="18"/>
  <c r="A250" i="18"/>
  <c r="A251" i="18"/>
  <c r="A252" i="18"/>
  <c r="A253" i="18"/>
  <c r="A254" i="18"/>
  <c r="A255" i="18"/>
  <c r="A256" i="18"/>
  <c r="A257" i="18"/>
  <c r="A258" i="18"/>
  <c r="A259" i="18"/>
  <c r="A260" i="18"/>
  <c r="A261" i="18"/>
  <c r="A262" i="18"/>
  <c r="A263" i="18"/>
  <c r="A264" i="18"/>
  <c r="A265" i="18"/>
  <c r="A266" i="18"/>
  <c r="A267" i="18"/>
  <c r="A268" i="18"/>
  <c r="A269" i="18"/>
  <c r="A270" i="18"/>
  <c r="A271" i="18"/>
  <c r="A272" i="18"/>
  <c r="A273" i="18"/>
  <c r="A274" i="18"/>
  <c r="A275" i="18"/>
  <c r="A276" i="18"/>
  <c r="A277" i="18"/>
  <c r="A278" i="18"/>
  <c r="A279" i="18"/>
  <c r="A280" i="18"/>
  <c r="A281" i="18"/>
  <c r="A282" i="18"/>
  <c r="A283" i="18"/>
  <c r="A284" i="18"/>
  <c r="A285" i="18"/>
  <c r="A286" i="18"/>
  <c r="A287" i="18"/>
  <c r="A288" i="18"/>
  <c r="A289" i="18"/>
  <c r="A290" i="18"/>
  <c r="A291" i="18"/>
  <c r="A292" i="18"/>
  <c r="A293" i="18"/>
  <c r="A294" i="18"/>
  <c r="A295" i="18"/>
  <c r="A296" i="18"/>
  <c r="A297" i="18"/>
  <c r="A298" i="18"/>
  <c r="A299" i="18"/>
  <c r="A300" i="18"/>
  <c r="A301" i="18"/>
  <c r="A302" i="18"/>
  <c r="A303" i="18"/>
  <c r="A304" i="18"/>
  <c r="A305" i="18"/>
  <c r="A306" i="18"/>
  <c r="A307" i="18"/>
  <c r="A308" i="18"/>
  <c r="A309" i="18"/>
  <c r="A310" i="18"/>
  <c r="A311" i="18"/>
  <c r="A312" i="18"/>
  <c r="A313" i="18"/>
  <c r="A314" i="18"/>
  <c r="A315" i="18"/>
  <c r="A316" i="18"/>
  <c r="A317" i="18"/>
  <c r="A318" i="18"/>
  <c r="A319" i="18"/>
  <c r="A320" i="18"/>
  <c r="A321" i="18"/>
  <c r="A322" i="18"/>
  <c r="A323" i="18"/>
  <c r="A324" i="18"/>
  <c r="A325" i="18"/>
  <c r="A326" i="18"/>
  <c r="A327" i="18"/>
  <c r="A328" i="18"/>
  <c r="A329" i="18"/>
  <c r="A330" i="18"/>
  <c r="A331" i="18"/>
  <c r="A332" i="18"/>
  <c r="A333" i="18"/>
  <c r="A334" i="18"/>
  <c r="A335" i="18"/>
  <c r="A336" i="18"/>
  <c r="A337" i="18"/>
  <c r="A338" i="18"/>
  <c r="A339" i="18"/>
  <c r="A340" i="18"/>
  <c r="A341" i="18"/>
  <c r="A342" i="18"/>
  <c r="A343" i="18"/>
  <c r="A344" i="18"/>
  <c r="A345" i="18"/>
  <c r="A346" i="18"/>
  <c r="A347" i="18"/>
  <c r="A348" i="18"/>
  <c r="A349" i="18"/>
  <c r="A350" i="18"/>
  <c r="A351" i="18"/>
  <c r="A352" i="18"/>
  <c r="A353" i="18"/>
  <c r="A354" i="18"/>
  <c r="A355" i="18"/>
  <c r="A356" i="18"/>
  <c r="A357" i="18"/>
  <c r="A358" i="18"/>
  <c r="A359" i="18"/>
  <c r="A360" i="18"/>
  <c r="A361" i="18"/>
  <c r="A362" i="18"/>
  <c r="A363" i="18"/>
  <c r="A364" i="18"/>
  <c r="A365" i="18"/>
  <c r="A366" i="18"/>
  <c r="A367" i="18"/>
  <c r="A368" i="18"/>
  <c r="A369" i="18"/>
  <c r="A370" i="18"/>
  <c r="A371" i="18"/>
  <c r="A372" i="18"/>
  <c r="A373" i="18"/>
  <c r="A374" i="18"/>
  <c r="A375" i="18"/>
  <c r="A376" i="18"/>
  <c r="A377" i="18"/>
  <c r="A378" i="18"/>
  <c r="A379" i="18"/>
  <c r="A380" i="18"/>
  <c r="A381" i="18"/>
  <c r="A382" i="18"/>
  <c r="A383" i="18"/>
  <c r="A384" i="18"/>
  <c r="A385" i="18"/>
  <c r="A386" i="18"/>
  <c r="A387" i="18"/>
  <c r="A388" i="18"/>
  <c r="A389" i="18"/>
  <c r="A390" i="18"/>
  <c r="A391" i="18"/>
  <c r="A392" i="18"/>
  <c r="A393" i="18"/>
  <c r="A394" i="18"/>
  <c r="A395" i="18"/>
  <c r="A396" i="18"/>
  <c r="A397" i="18"/>
  <c r="A398" i="18"/>
  <c r="A399" i="18"/>
  <c r="A400" i="18"/>
  <c r="A401" i="18"/>
  <c r="A402" i="18"/>
  <c r="A403" i="18"/>
  <c r="A404" i="18"/>
  <c r="A405" i="18"/>
  <c r="A406" i="18"/>
  <c r="A407" i="18"/>
  <c r="A408" i="18"/>
  <c r="A409" i="18"/>
  <c r="A410" i="18"/>
  <c r="A411" i="18"/>
  <c r="A412" i="18"/>
  <c r="A413" i="18"/>
  <c r="A414" i="18"/>
  <c r="A415" i="18"/>
  <c r="A416" i="18"/>
  <c r="A417" i="18"/>
  <c r="A418" i="18"/>
  <c r="A419" i="18"/>
  <c r="A420" i="18"/>
  <c r="A421" i="18"/>
  <c r="A422" i="18"/>
  <c r="A423" i="18"/>
  <c r="A424" i="18"/>
  <c r="A425" i="18"/>
  <c r="A426" i="18"/>
  <c r="A427" i="18"/>
  <c r="A428" i="18"/>
  <c r="A429" i="18"/>
  <c r="A430" i="18"/>
  <c r="A431" i="18"/>
  <c r="A432" i="18"/>
  <c r="A433" i="18"/>
  <c r="A434" i="18"/>
  <c r="A435" i="18"/>
  <c r="A436" i="18"/>
  <c r="A437" i="18"/>
  <c r="A438" i="18"/>
  <c r="A439" i="18"/>
  <c r="A440" i="18"/>
  <c r="A441" i="18"/>
  <c r="A442" i="18"/>
  <c r="A443" i="18"/>
  <c r="A444" i="18"/>
  <c r="A445" i="18"/>
  <c r="A446" i="18"/>
  <c r="A447" i="18"/>
  <c r="A448" i="18"/>
  <c r="A449" i="18"/>
  <c r="A450" i="18"/>
  <c r="A451" i="18"/>
  <c r="A452" i="18"/>
  <c r="A453" i="18"/>
  <c r="A454" i="18"/>
  <c r="A455" i="18"/>
  <c r="A456" i="18"/>
  <c r="A457" i="18"/>
  <c r="A458" i="18"/>
  <c r="A459" i="18"/>
  <c r="A460" i="18"/>
  <c r="A461" i="18"/>
  <c r="A462" i="18"/>
  <c r="A463" i="18"/>
  <c r="A464" i="18"/>
  <c r="A465" i="18"/>
  <c r="A466" i="18"/>
  <c r="A467" i="18"/>
  <c r="A468" i="18"/>
  <c r="A469" i="18"/>
  <c r="A470" i="18"/>
  <c r="A471" i="18"/>
  <c r="A472" i="18"/>
  <c r="A473" i="18"/>
  <c r="A474" i="18"/>
  <c r="A475" i="18"/>
  <c r="A476" i="18"/>
  <c r="A477" i="18"/>
  <c r="A478" i="18"/>
  <c r="A479" i="18"/>
  <c r="A480" i="18"/>
  <c r="A481" i="18"/>
  <c r="A482" i="18"/>
  <c r="A483" i="18"/>
  <c r="A484" i="18"/>
  <c r="A485" i="18"/>
  <c r="A486" i="18"/>
  <c r="A487" i="18"/>
  <c r="A488" i="18"/>
  <c r="A489" i="18"/>
  <c r="A490" i="18"/>
  <c r="A491" i="18"/>
  <c r="A492" i="18"/>
  <c r="A493" i="18"/>
  <c r="A494" i="18"/>
  <c r="A495" i="18"/>
  <c r="A496" i="18"/>
  <c r="A497" i="18"/>
  <c r="A498" i="18"/>
  <c r="A499" i="18"/>
  <c r="A500" i="18"/>
  <c r="A501" i="18"/>
  <c r="A502" i="18"/>
  <c r="A503" i="18"/>
  <c r="A504" i="18"/>
  <c r="A505" i="18"/>
  <c r="A506" i="18"/>
  <c r="A507" i="18"/>
  <c r="A508" i="18"/>
  <c r="A509" i="18"/>
  <c r="A510" i="18"/>
  <c r="A511" i="18"/>
  <c r="A512" i="18"/>
  <c r="A513" i="18"/>
  <c r="A514" i="18"/>
  <c r="A515" i="18"/>
  <c r="A516" i="18"/>
  <c r="A517" i="18"/>
  <c r="A518" i="18"/>
  <c r="A519" i="18"/>
  <c r="A520" i="18"/>
  <c r="A521" i="18"/>
  <c r="A522" i="18"/>
  <c r="A523" i="18"/>
  <c r="A524" i="18"/>
  <c r="A525" i="18"/>
  <c r="A526" i="18"/>
  <c r="A527" i="18"/>
  <c r="A528" i="18"/>
  <c r="A529" i="18"/>
  <c r="A530" i="18"/>
  <c r="A531" i="18"/>
  <c r="A532" i="18"/>
  <c r="A533" i="18"/>
  <c r="A534" i="18"/>
  <c r="A535" i="18"/>
  <c r="A536" i="18"/>
  <c r="A537" i="18"/>
  <c r="A538" i="18"/>
  <c r="A539" i="18"/>
  <c r="A540" i="18"/>
  <c r="A541" i="18"/>
  <c r="A542" i="18"/>
  <c r="A543" i="18"/>
  <c r="A544" i="18"/>
  <c r="A545" i="18"/>
  <c r="A546" i="18"/>
  <c r="A547" i="18"/>
  <c r="A548" i="18"/>
  <c r="A549" i="18"/>
  <c r="A550" i="18"/>
  <c r="A551" i="18"/>
  <c r="A552" i="18"/>
  <c r="A553" i="18"/>
  <c r="A554" i="18"/>
  <c r="A2" i="18"/>
  <c r="C384" i="21" l="1"/>
  <c r="C338" i="21"/>
  <c r="C292" i="21"/>
  <c r="C246" i="21"/>
  <c r="N38" i="10"/>
  <c r="N37" i="10"/>
  <c r="N36" i="10"/>
  <c r="N35" i="10"/>
  <c r="N34" i="10"/>
  <c r="N33" i="10"/>
  <c r="N32" i="10"/>
  <c r="N31" i="10"/>
  <c r="M463" i="21"/>
  <c r="K463" i="21"/>
  <c r="M462" i="21"/>
  <c r="K462" i="21"/>
  <c r="M461" i="21"/>
  <c r="K461" i="21"/>
  <c r="M460" i="21"/>
  <c r="K460" i="21"/>
  <c r="E16" i="22"/>
  <c r="C200" i="21"/>
  <c r="B180" i="22"/>
  <c r="B175" i="22"/>
  <c r="B170" i="22"/>
  <c r="B165" i="22"/>
  <c r="B160" i="22"/>
  <c r="B155" i="22"/>
  <c r="B150" i="22"/>
  <c r="B145" i="22"/>
  <c r="B140" i="22"/>
  <c r="B135" i="22"/>
  <c r="B130" i="22"/>
  <c r="B125" i="22"/>
  <c r="B120" i="22"/>
  <c r="B115" i="22"/>
  <c r="B110" i="22"/>
  <c r="B105" i="22"/>
  <c r="B100" i="22"/>
  <c r="B95" i="22"/>
  <c r="B90" i="22"/>
  <c r="B85" i="22"/>
  <c r="B80" i="22"/>
  <c r="B75" i="22"/>
  <c r="B70" i="22"/>
  <c r="B65" i="22"/>
  <c r="B60" i="22"/>
  <c r="B55" i="22"/>
  <c r="B50" i="22"/>
  <c r="B45" i="22"/>
  <c r="B40" i="22"/>
  <c r="B35" i="22"/>
  <c r="B30" i="22"/>
  <c r="B15" i="22"/>
  <c r="E181" i="22"/>
  <c r="F180" i="22"/>
  <c r="F181" i="22" s="1"/>
  <c r="C178" i="22"/>
  <c r="E176" i="22"/>
  <c r="F175" i="22"/>
  <c r="F176" i="22" s="1"/>
  <c r="C173" i="22"/>
  <c r="E171" i="22"/>
  <c r="F170" i="22"/>
  <c r="F171" i="22" s="1"/>
  <c r="C168" i="22"/>
  <c r="E166" i="22"/>
  <c r="F165" i="22"/>
  <c r="C163" i="22"/>
  <c r="E161" i="22"/>
  <c r="F160" i="22"/>
  <c r="F161" i="22" s="1"/>
  <c r="C158" i="22"/>
  <c r="E156" i="22"/>
  <c r="F155" i="22"/>
  <c r="F156" i="22" s="1"/>
  <c r="C153" i="22"/>
  <c r="E151" i="22"/>
  <c r="F150" i="22"/>
  <c r="C148" i="22"/>
  <c r="E146" i="22"/>
  <c r="F146" i="22" s="1"/>
  <c r="F145" i="22"/>
  <c r="C143" i="22"/>
  <c r="E141" i="22"/>
  <c r="F140" i="22"/>
  <c r="F141" i="22" s="1"/>
  <c r="C138" i="22"/>
  <c r="E136" i="22"/>
  <c r="F135" i="22"/>
  <c r="F136" i="22" s="1"/>
  <c r="C133" i="22"/>
  <c r="E131" i="22"/>
  <c r="F130" i="22"/>
  <c r="C128" i="22"/>
  <c r="E126" i="22"/>
  <c r="F126" i="22" s="1"/>
  <c r="F125" i="22"/>
  <c r="C123" i="22"/>
  <c r="E121" i="22"/>
  <c r="F120" i="22"/>
  <c r="F121" i="22" s="1"/>
  <c r="C118" i="22"/>
  <c r="E116" i="22"/>
  <c r="F115" i="22"/>
  <c r="F116" i="22" s="1"/>
  <c r="C113" i="22"/>
  <c r="E111" i="22"/>
  <c r="F110" i="22"/>
  <c r="C108" i="22"/>
  <c r="E106" i="22"/>
  <c r="F106" i="22" s="1"/>
  <c r="F105" i="22"/>
  <c r="C103" i="22"/>
  <c r="E101" i="22"/>
  <c r="F100" i="22"/>
  <c r="F101" i="22" s="1"/>
  <c r="C98" i="22"/>
  <c r="E96" i="22"/>
  <c r="F95" i="22"/>
  <c r="F96" i="22" s="1"/>
  <c r="C93" i="22"/>
  <c r="E91" i="22"/>
  <c r="F90" i="22"/>
  <c r="C88" i="22"/>
  <c r="E86" i="22"/>
  <c r="F86" i="22" s="1"/>
  <c r="F85" i="22"/>
  <c r="C83" i="22"/>
  <c r="E81" i="22"/>
  <c r="F80" i="22"/>
  <c r="F81" i="22" s="1"/>
  <c r="C78" i="22"/>
  <c r="E76" i="22"/>
  <c r="F75" i="22"/>
  <c r="F76" i="22" s="1"/>
  <c r="C73" i="22"/>
  <c r="E71" i="22"/>
  <c r="F70" i="22"/>
  <c r="C68" i="22"/>
  <c r="E66" i="22"/>
  <c r="F66" i="22" s="1"/>
  <c r="F65" i="22"/>
  <c r="C63" i="22"/>
  <c r="E61" i="22"/>
  <c r="F60" i="22"/>
  <c r="F61" i="22" s="1"/>
  <c r="C58" i="22"/>
  <c r="E56" i="22"/>
  <c r="F55" i="22"/>
  <c r="F56" i="22" s="1"/>
  <c r="C53" i="22"/>
  <c r="E51" i="22"/>
  <c r="F50" i="22"/>
  <c r="C48" i="22"/>
  <c r="E46" i="22"/>
  <c r="F46" i="22" s="1"/>
  <c r="F45" i="22"/>
  <c r="C43" i="22"/>
  <c r="E41" i="22"/>
  <c r="F40" i="22"/>
  <c r="F41" i="22" s="1"/>
  <c r="C38" i="22"/>
  <c r="E36" i="22"/>
  <c r="F35" i="22"/>
  <c r="F36" i="22" s="1"/>
  <c r="C33" i="22"/>
  <c r="E31" i="22"/>
  <c r="F30" i="22"/>
  <c r="C28" i="22"/>
  <c r="C23" i="22"/>
  <c r="C18" i="22"/>
  <c r="C51" i="23"/>
  <c r="I51" i="23"/>
  <c r="C50" i="23"/>
  <c r="I50" i="23"/>
  <c r="F51" i="22"/>
  <c r="F71" i="22"/>
  <c r="F131" i="22"/>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C18" i="23"/>
  <c r="C19" i="23"/>
  <c r="C20" i="23"/>
  <c r="C21" i="23"/>
  <c r="C22" i="23"/>
  <c r="C23" i="23"/>
  <c r="C24" i="23"/>
  <c r="C25" i="23"/>
  <c r="C26" i="23"/>
  <c r="C27" i="23"/>
  <c r="C28" i="23"/>
  <c r="C29" i="23"/>
  <c r="C30" i="23"/>
  <c r="C31" i="23"/>
  <c r="C32" i="23"/>
  <c r="C33" i="23"/>
  <c r="C34" i="23"/>
  <c r="C35" i="23"/>
  <c r="C36" i="23"/>
  <c r="C37" i="23"/>
  <c r="C38" i="23"/>
  <c r="C39" i="23"/>
  <c r="C40" i="23"/>
  <c r="C41" i="23"/>
  <c r="C42" i="23"/>
  <c r="C43" i="23"/>
  <c r="C44" i="23"/>
  <c r="C45" i="23"/>
  <c r="C46" i="23"/>
  <c r="C47" i="23"/>
  <c r="C48" i="23"/>
  <c r="C49" i="23"/>
  <c r="I18" i="23"/>
  <c r="I19" i="23"/>
  <c r="I20" i="23"/>
  <c r="I21" i="23"/>
  <c r="I22" i="23"/>
  <c r="I23" i="23"/>
  <c r="I24" i="23"/>
  <c r="I25" i="23"/>
  <c r="I26" i="23"/>
  <c r="I27" i="23"/>
  <c r="I28" i="23"/>
  <c r="I29" i="23"/>
  <c r="I30" i="23"/>
  <c r="I31" i="23"/>
  <c r="I32" i="23"/>
  <c r="I33" i="23"/>
  <c r="I34" i="23"/>
  <c r="I35" i="23"/>
  <c r="I36" i="23"/>
  <c r="I37" i="23"/>
  <c r="I38" i="23"/>
  <c r="I39" i="23"/>
  <c r="I40" i="23"/>
  <c r="I41" i="23"/>
  <c r="I42" i="23"/>
  <c r="I43" i="23"/>
  <c r="I44" i="23"/>
  <c r="I45" i="23"/>
  <c r="I46" i="23"/>
  <c r="I47" i="23"/>
  <c r="I48" i="23"/>
  <c r="I49" i="23"/>
  <c r="F6" i="12"/>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G104" i="17"/>
  <c r="G105" i="17"/>
  <c r="G106" i="17"/>
  <c r="G107" i="17"/>
  <c r="G108" i="17"/>
  <c r="G109" i="17"/>
  <c r="G110" i="17"/>
  <c r="G111" i="17"/>
  <c r="G112" i="17"/>
  <c r="G113" i="17"/>
  <c r="G114" i="17"/>
  <c r="G115" i="17"/>
  <c r="G116" i="17"/>
  <c r="G117" i="17"/>
  <c r="G118" i="17"/>
  <c r="G119" i="17"/>
  <c r="G120" i="17"/>
  <c r="G121" i="17"/>
  <c r="G122" i="17"/>
  <c r="G123" i="17"/>
  <c r="G124" i="17"/>
  <c r="G125" i="17"/>
  <c r="G126" i="17"/>
  <c r="G127" i="17"/>
  <c r="G128" i="17"/>
  <c r="G129" i="17"/>
  <c r="G130" i="17"/>
  <c r="G131" i="17"/>
  <c r="G132" i="17"/>
  <c r="G133" i="17"/>
  <c r="G134" i="17"/>
  <c r="G135" i="17"/>
  <c r="G136" i="17"/>
  <c r="G137" i="17"/>
  <c r="G138" i="17"/>
  <c r="G139" i="17"/>
  <c r="G140" i="17"/>
  <c r="G141" i="17"/>
  <c r="G142" i="17"/>
  <c r="G143" i="17"/>
  <c r="G144" i="17"/>
  <c r="G145" i="17"/>
  <c r="G146" i="17"/>
  <c r="G7" i="17"/>
  <c r="N39" i="10"/>
  <c r="N40" i="10"/>
  <c r="F15" i="22"/>
  <c r="F16" i="22" s="1"/>
  <c r="C17" i="23"/>
  <c r="I17" i="23"/>
  <c r="C13" i="22"/>
  <c r="C16" i="21"/>
  <c r="C815" i="21"/>
  <c r="C780" i="21"/>
  <c r="C745" i="21"/>
  <c r="C675" i="21"/>
  <c r="C640" i="21"/>
  <c r="C605" i="21"/>
  <c r="C570" i="21"/>
  <c r="C535" i="21"/>
  <c r="C500" i="21"/>
  <c r="C465" i="21"/>
  <c r="M459" i="21"/>
  <c r="K459" i="21"/>
  <c r="M458" i="21"/>
  <c r="K458" i="21"/>
  <c r="M457" i="21"/>
  <c r="K457" i="21"/>
  <c r="M456" i="21"/>
  <c r="K456" i="21"/>
  <c r="M455" i="21"/>
  <c r="N455" i="21" s="1"/>
  <c r="K455" i="21"/>
  <c r="M454" i="21"/>
  <c r="K454" i="21"/>
  <c r="M453" i="21"/>
  <c r="K453" i="21"/>
  <c r="M452" i="21"/>
  <c r="K452" i="21"/>
  <c r="M451" i="21"/>
  <c r="K451" i="21"/>
  <c r="M450" i="21"/>
  <c r="K450" i="21"/>
  <c r="M449" i="21"/>
  <c r="K449" i="21"/>
  <c r="M448" i="21"/>
  <c r="K448" i="21"/>
  <c r="M447" i="21"/>
  <c r="N447" i="21" s="1"/>
  <c r="K447" i="21"/>
  <c r="M446" i="21"/>
  <c r="K446" i="21"/>
  <c r="M445" i="21"/>
  <c r="K445" i="21"/>
  <c r="M444" i="21"/>
  <c r="K444" i="21"/>
  <c r="M443" i="21"/>
  <c r="N443" i="21" s="1"/>
  <c r="K443" i="21"/>
  <c r="M442" i="21"/>
  <c r="K442" i="21"/>
  <c r="M441" i="21"/>
  <c r="K441" i="21"/>
  <c r="M440" i="21"/>
  <c r="K440" i="21"/>
  <c r="M439" i="21"/>
  <c r="N439" i="21" s="1"/>
  <c r="K439" i="21"/>
  <c r="M438" i="21"/>
  <c r="K438" i="21"/>
  <c r="M437" i="21"/>
  <c r="K437" i="21"/>
  <c r="M436" i="21"/>
  <c r="K436" i="21"/>
  <c r="M435" i="21"/>
  <c r="K435" i="21"/>
  <c r="M434" i="21"/>
  <c r="K434" i="21"/>
  <c r="M433" i="21"/>
  <c r="K433" i="21"/>
  <c r="M432" i="21"/>
  <c r="K432" i="21"/>
  <c r="C430" i="21"/>
  <c r="C154" i="21"/>
  <c r="C108" i="21"/>
  <c r="C62" i="21"/>
  <c r="C3" i="18"/>
  <c r="D3" i="18"/>
  <c r="E3" i="18"/>
  <c r="G3" i="18"/>
  <c r="I3" i="18"/>
  <c r="C4" i="18"/>
  <c r="D4" i="18"/>
  <c r="E4" i="18"/>
  <c r="G4" i="18"/>
  <c r="I4" i="18"/>
  <c r="C5" i="18"/>
  <c r="D5" i="18"/>
  <c r="E5" i="18"/>
  <c r="G5" i="18"/>
  <c r="I5" i="18"/>
  <c r="C6" i="18"/>
  <c r="D6" i="18"/>
  <c r="E6" i="18"/>
  <c r="G6" i="18"/>
  <c r="I6" i="18"/>
  <c r="C7" i="18"/>
  <c r="D7" i="18"/>
  <c r="E7" i="18"/>
  <c r="G7" i="18"/>
  <c r="I7" i="18"/>
  <c r="C8" i="18"/>
  <c r="D8" i="18"/>
  <c r="E8" i="18"/>
  <c r="G8" i="18"/>
  <c r="I8" i="18"/>
  <c r="C9" i="18"/>
  <c r="D9" i="18"/>
  <c r="E9" i="18"/>
  <c r="G9" i="18"/>
  <c r="I9" i="18"/>
  <c r="C10" i="18"/>
  <c r="D10" i="18"/>
  <c r="E10" i="18"/>
  <c r="G10" i="18"/>
  <c r="I10" i="18"/>
  <c r="C11" i="18"/>
  <c r="D11" i="18"/>
  <c r="E11" i="18"/>
  <c r="G11" i="18"/>
  <c r="I11" i="18"/>
  <c r="C12" i="18"/>
  <c r="D12" i="18"/>
  <c r="E12" i="18"/>
  <c r="G12" i="18"/>
  <c r="I12" i="18"/>
  <c r="C13" i="18"/>
  <c r="D13" i="18"/>
  <c r="E13" i="18"/>
  <c r="G13" i="18"/>
  <c r="I13" i="18"/>
  <c r="C14" i="18"/>
  <c r="D14" i="18"/>
  <c r="E14" i="18"/>
  <c r="G14" i="18"/>
  <c r="I14" i="18"/>
  <c r="C15" i="18"/>
  <c r="D15" i="18"/>
  <c r="E15" i="18"/>
  <c r="G15" i="18"/>
  <c r="I15" i="18"/>
  <c r="C16" i="18"/>
  <c r="D16" i="18"/>
  <c r="E16" i="18"/>
  <c r="G16" i="18"/>
  <c r="I16" i="18"/>
  <c r="C17" i="18"/>
  <c r="D17" i="18"/>
  <c r="E17" i="18"/>
  <c r="G17" i="18"/>
  <c r="I17" i="18"/>
  <c r="C18" i="18"/>
  <c r="D18" i="18"/>
  <c r="E18" i="18"/>
  <c r="G18" i="18"/>
  <c r="I18" i="18"/>
  <c r="C19" i="18"/>
  <c r="D19" i="18"/>
  <c r="E19" i="18"/>
  <c r="G19" i="18"/>
  <c r="I19" i="18"/>
  <c r="C20" i="18"/>
  <c r="D20" i="18"/>
  <c r="E20" i="18"/>
  <c r="G20" i="18"/>
  <c r="I20" i="18"/>
  <c r="C21" i="18"/>
  <c r="D21" i="18"/>
  <c r="E21" i="18"/>
  <c r="G21" i="18"/>
  <c r="I21" i="18"/>
  <c r="C22" i="18"/>
  <c r="D22" i="18"/>
  <c r="E22" i="18"/>
  <c r="G22" i="18"/>
  <c r="I22" i="18"/>
  <c r="C23" i="18"/>
  <c r="D23" i="18"/>
  <c r="E23" i="18"/>
  <c r="G23" i="18"/>
  <c r="I23" i="18"/>
  <c r="C24" i="18"/>
  <c r="D24" i="18"/>
  <c r="E24" i="18"/>
  <c r="G24" i="18"/>
  <c r="I24" i="18"/>
  <c r="C25" i="18"/>
  <c r="D25" i="18"/>
  <c r="E25" i="18"/>
  <c r="G25" i="18"/>
  <c r="I25" i="18"/>
  <c r="C26" i="18"/>
  <c r="D26" i="18"/>
  <c r="E26" i="18"/>
  <c r="G26" i="18"/>
  <c r="I26" i="18"/>
  <c r="C27" i="18"/>
  <c r="D27" i="18"/>
  <c r="E27" i="18"/>
  <c r="G27" i="18"/>
  <c r="I27" i="18"/>
  <c r="C28" i="18"/>
  <c r="D28" i="18"/>
  <c r="E28" i="18"/>
  <c r="G28" i="18"/>
  <c r="I28" i="18"/>
  <c r="C29" i="18"/>
  <c r="D29" i="18"/>
  <c r="E29" i="18"/>
  <c r="G29" i="18"/>
  <c r="I29" i="18"/>
  <c r="C30" i="18"/>
  <c r="D30" i="18"/>
  <c r="E30" i="18"/>
  <c r="G30" i="18"/>
  <c r="I30" i="18"/>
  <c r="C31" i="18"/>
  <c r="D31" i="18"/>
  <c r="E31" i="18"/>
  <c r="G31" i="18"/>
  <c r="I31" i="18"/>
  <c r="C32" i="18"/>
  <c r="D32" i="18"/>
  <c r="E32" i="18"/>
  <c r="G32" i="18"/>
  <c r="I32" i="18"/>
  <c r="C33" i="18"/>
  <c r="D33" i="18"/>
  <c r="E33" i="18"/>
  <c r="G33" i="18"/>
  <c r="I33" i="18"/>
  <c r="C34" i="18"/>
  <c r="D34" i="18"/>
  <c r="E34" i="18"/>
  <c r="G34" i="18"/>
  <c r="I34" i="18"/>
  <c r="C35" i="18"/>
  <c r="D35" i="18"/>
  <c r="E35" i="18"/>
  <c r="G35" i="18"/>
  <c r="I35" i="18"/>
  <c r="C36" i="18"/>
  <c r="D36" i="18"/>
  <c r="E36" i="18"/>
  <c r="G36" i="18"/>
  <c r="I36" i="18"/>
  <c r="C37" i="18"/>
  <c r="D37" i="18"/>
  <c r="E37" i="18"/>
  <c r="G37" i="18"/>
  <c r="I37" i="18"/>
  <c r="C38" i="18"/>
  <c r="D38" i="18"/>
  <c r="E38" i="18"/>
  <c r="G38" i="18"/>
  <c r="I38" i="18"/>
  <c r="C39" i="18"/>
  <c r="D39" i="18"/>
  <c r="E39" i="18"/>
  <c r="G39" i="18"/>
  <c r="I39" i="18"/>
  <c r="C40" i="18"/>
  <c r="D40" i="18"/>
  <c r="E40" i="18"/>
  <c r="G40" i="18"/>
  <c r="I40" i="18"/>
  <c r="C41" i="18"/>
  <c r="D41" i="18"/>
  <c r="E41" i="18"/>
  <c r="G41" i="18"/>
  <c r="I41" i="18"/>
  <c r="C42" i="18"/>
  <c r="D42" i="18"/>
  <c r="E42" i="18"/>
  <c r="G42" i="18"/>
  <c r="I42" i="18"/>
  <c r="C43" i="18"/>
  <c r="D43" i="18"/>
  <c r="E43" i="18"/>
  <c r="G43" i="18"/>
  <c r="I43" i="18"/>
  <c r="C44" i="18"/>
  <c r="D44" i="18"/>
  <c r="E44" i="18"/>
  <c r="G44" i="18"/>
  <c r="I44" i="18"/>
  <c r="C45" i="18"/>
  <c r="D45" i="18"/>
  <c r="E45" i="18"/>
  <c r="G45" i="18"/>
  <c r="I45" i="18"/>
  <c r="C46" i="18"/>
  <c r="D46" i="18"/>
  <c r="E46" i="18"/>
  <c r="G46" i="18"/>
  <c r="I46" i="18"/>
  <c r="C47" i="18"/>
  <c r="D47" i="18"/>
  <c r="E47" i="18"/>
  <c r="G47" i="18"/>
  <c r="I47" i="18"/>
  <c r="C48" i="18"/>
  <c r="D48" i="18"/>
  <c r="E48" i="18"/>
  <c r="G48" i="18"/>
  <c r="I48" i="18"/>
  <c r="C49" i="18"/>
  <c r="D49" i="18"/>
  <c r="E49" i="18"/>
  <c r="G49" i="18"/>
  <c r="I49" i="18"/>
  <c r="C50" i="18"/>
  <c r="D50" i="18"/>
  <c r="E50" i="18"/>
  <c r="G50" i="18"/>
  <c r="I50" i="18"/>
  <c r="C51" i="18"/>
  <c r="D51" i="18"/>
  <c r="E51" i="18"/>
  <c r="G51" i="18"/>
  <c r="I51" i="18"/>
  <c r="C52" i="18"/>
  <c r="D52" i="18"/>
  <c r="E52" i="18"/>
  <c r="G52" i="18"/>
  <c r="I52" i="18"/>
  <c r="C53" i="18"/>
  <c r="D53" i="18"/>
  <c r="E53" i="18"/>
  <c r="G53" i="18"/>
  <c r="I53" i="18"/>
  <c r="C54" i="18"/>
  <c r="D54" i="18"/>
  <c r="E54" i="18"/>
  <c r="G54" i="18"/>
  <c r="I54" i="18"/>
  <c r="C55" i="18"/>
  <c r="D55" i="18"/>
  <c r="E55" i="18"/>
  <c r="G55" i="18"/>
  <c r="I55" i="18"/>
  <c r="C56" i="18"/>
  <c r="D56" i="18"/>
  <c r="E56" i="18"/>
  <c r="G56" i="18"/>
  <c r="I56" i="18"/>
  <c r="C57" i="18"/>
  <c r="D57" i="18"/>
  <c r="E57" i="18"/>
  <c r="G57" i="18"/>
  <c r="I57" i="18"/>
  <c r="C58" i="18"/>
  <c r="D58" i="18"/>
  <c r="E58" i="18"/>
  <c r="G58" i="18"/>
  <c r="I58" i="18"/>
  <c r="C59" i="18"/>
  <c r="D59" i="18"/>
  <c r="E59" i="18"/>
  <c r="G59" i="18"/>
  <c r="I59" i="18"/>
  <c r="C60" i="18"/>
  <c r="D60" i="18"/>
  <c r="E60" i="18"/>
  <c r="G60" i="18"/>
  <c r="I60" i="18"/>
  <c r="C61" i="18"/>
  <c r="D61" i="18"/>
  <c r="E61" i="18"/>
  <c r="G61" i="18"/>
  <c r="I61" i="18"/>
  <c r="C62" i="18"/>
  <c r="D62" i="18"/>
  <c r="E62" i="18"/>
  <c r="G62" i="18"/>
  <c r="I62" i="18"/>
  <c r="C63" i="18"/>
  <c r="D63" i="18"/>
  <c r="E63" i="18"/>
  <c r="G63" i="18"/>
  <c r="I63" i="18"/>
  <c r="C64" i="18"/>
  <c r="D64" i="18"/>
  <c r="E64" i="18"/>
  <c r="G64" i="18"/>
  <c r="I64" i="18"/>
  <c r="C65" i="18"/>
  <c r="D65" i="18"/>
  <c r="E65" i="18"/>
  <c r="G65" i="18"/>
  <c r="I65" i="18"/>
  <c r="C66" i="18"/>
  <c r="D66" i="18"/>
  <c r="E66" i="18"/>
  <c r="G66" i="18"/>
  <c r="I66" i="18"/>
  <c r="C67" i="18"/>
  <c r="D67" i="18"/>
  <c r="E67" i="18"/>
  <c r="G67" i="18"/>
  <c r="I67" i="18"/>
  <c r="C68" i="18"/>
  <c r="D68" i="18"/>
  <c r="E68" i="18"/>
  <c r="G68" i="18"/>
  <c r="I68" i="18"/>
  <c r="C69" i="18"/>
  <c r="D69" i="18"/>
  <c r="E69" i="18"/>
  <c r="G69" i="18"/>
  <c r="I69" i="18"/>
  <c r="C70" i="18"/>
  <c r="D70" i="18"/>
  <c r="E70" i="18"/>
  <c r="G70" i="18"/>
  <c r="I70" i="18"/>
  <c r="C71" i="18"/>
  <c r="D71" i="18"/>
  <c r="E71" i="18"/>
  <c r="G71" i="18"/>
  <c r="I71" i="18"/>
  <c r="C72" i="18"/>
  <c r="D72" i="18"/>
  <c r="E72" i="18"/>
  <c r="G72" i="18"/>
  <c r="I72" i="18"/>
  <c r="C73" i="18"/>
  <c r="D73" i="18"/>
  <c r="E73" i="18"/>
  <c r="G73" i="18"/>
  <c r="I73" i="18"/>
  <c r="C74" i="18"/>
  <c r="D74" i="18"/>
  <c r="E74" i="18"/>
  <c r="G74" i="18"/>
  <c r="I74" i="18"/>
  <c r="C75" i="18"/>
  <c r="D75" i="18"/>
  <c r="E75" i="18"/>
  <c r="G75" i="18"/>
  <c r="I75" i="18"/>
  <c r="C76" i="18"/>
  <c r="D76" i="18"/>
  <c r="E76" i="18"/>
  <c r="G76" i="18"/>
  <c r="I76" i="18"/>
  <c r="C77" i="18"/>
  <c r="D77" i="18"/>
  <c r="E77" i="18"/>
  <c r="G77" i="18"/>
  <c r="I77" i="18"/>
  <c r="C78" i="18"/>
  <c r="D78" i="18"/>
  <c r="E78" i="18"/>
  <c r="G78" i="18"/>
  <c r="I78" i="18"/>
  <c r="C79" i="18"/>
  <c r="D79" i="18"/>
  <c r="E79" i="18"/>
  <c r="G79" i="18"/>
  <c r="I79" i="18"/>
  <c r="C80" i="18"/>
  <c r="D80" i="18"/>
  <c r="E80" i="18"/>
  <c r="G80" i="18"/>
  <c r="I80" i="18"/>
  <c r="C81" i="18"/>
  <c r="D81" i="18"/>
  <c r="E81" i="18"/>
  <c r="G81" i="18"/>
  <c r="I81" i="18"/>
  <c r="C82" i="18"/>
  <c r="D82" i="18"/>
  <c r="E82" i="18"/>
  <c r="G82" i="18"/>
  <c r="I82" i="18"/>
  <c r="C83" i="18"/>
  <c r="D83" i="18"/>
  <c r="E83" i="18"/>
  <c r="G83" i="18"/>
  <c r="I83" i="18"/>
  <c r="C84" i="18"/>
  <c r="D84" i="18"/>
  <c r="E84" i="18"/>
  <c r="G84" i="18"/>
  <c r="I84" i="18"/>
  <c r="C85" i="18"/>
  <c r="D85" i="18"/>
  <c r="E85" i="18"/>
  <c r="G85" i="18"/>
  <c r="I85" i="18"/>
  <c r="C86" i="18"/>
  <c r="D86" i="18"/>
  <c r="E86" i="18"/>
  <c r="G86" i="18"/>
  <c r="I86" i="18"/>
  <c r="C87" i="18"/>
  <c r="D87" i="18"/>
  <c r="E87" i="18"/>
  <c r="G87" i="18"/>
  <c r="I87" i="18"/>
  <c r="C88" i="18"/>
  <c r="D88" i="18"/>
  <c r="E88" i="18"/>
  <c r="G88" i="18"/>
  <c r="I88" i="18"/>
  <c r="C89" i="18"/>
  <c r="D89" i="18"/>
  <c r="E89" i="18"/>
  <c r="G89" i="18"/>
  <c r="I89" i="18"/>
  <c r="C90" i="18"/>
  <c r="D90" i="18"/>
  <c r="E90" i="18"/>
  <c r="G90" i="18"/>
  <c r="I90" i="18"/>
  <c r="C91" i="18"/>
  <c r="D91" i="18"/>
  <c r="E91" i="18"/>
  <c r="G91" i="18"/>
  <c r="I91" i="18"/>
  <c r="C92" i="18"/>
  <c r="D92" i="18"/>
  <c r="E92" i="18"/>
  <c r="G92" i="18"/>
  <c r="I92" i="18"/>
  <c r="C93" i="18"/>
  <c r="D93" i="18"/>
  <c r="E93" i="18"/>
  <c r="G93" i="18"/>
  <c r="I93" i="18"/>
  <c r="C94" i="18"/>
  <c r="D94" i="18"/>
  <c r="E94" i="18"/>
  <c r="G94" i="18"/>
  <c r="I94" i="18"/>
  <c r="C95" i="18"/>
  <c r="D95" i="18"/>
  <c r="E95" i="18"/>
  <c r="G95" i="18"/>
  <c r="I95" i="18"/>
  <c r="C96" i="18"/>
  <c r="D96" i="18"/>
  <c r="E96" i="18"/>
  <c r="G96" i="18"/>
  <c r="I96" i="18"/>
  <c r="C97" i="18"/>
  <c r="D97" i="18"/>
  <c r="E97" i="18"/>
  <c r="G97" i="18"/>
  <c r="I97" i="18"/>
  <c r="C98" i="18"/>
  <c r="D98" i="18"/>
  <c r="E98" i="18"/>
  <c r="G98" i="18"/>
  <c r="I98" i="18"/>
  <c r="C99" i="18"/>
  <c r="D99" i="18"/>
  <c r="E99" i="18"/>
  <c r="G99" i="18"/>
  <c r="I99" i="18"/>
  <c r="C100" i="18"/>
  <c r="D100" i="18"/>
  <c r="E100" i="18"/>
  <c r="G100" i="18"/>
  <c r="I100" i="18"/>
  <c r="C101" i="18"/>
  <c r="D101" i="18"/>
  <c r="E101" i="18"/>
  <c r="G101" i="18"/>
  <c r="I101" i="18"/>
  <c r="C102" i="18"/>
  <c r="D102" i="18"/>
  <c r="E102" i="18"/>
  <c r="G102" i="18"/>
  <c r="I102" i="18"/>
  <c r="C103" i="18"/>
  <c r="D103" i="18"/>
  <c r="E103" i="18"/>
  <c r="G103" i="18"/>
  <c r="I103" i="18"/>
  <c r="C104" i="18"/>
  <c r="D104" i="18"/>
  <c r="E104" i="18"/>
  <c r="G104" i="18"/>
  <c r="I104" i="18"/>
  <c r="C105" i="18"/>
  <c r="D105" i="18"/>
  <c r="E105" i="18"/>
  <c r="G105" i="18"/>
  <c r="I105" i="18"/>
  <c r="C106" i="18"/>
  <c r="D106" i="18"/>
  <c r="E106" i="18"/>
  <c r="G106" i="18"/>
  <c r="I106" i="18"/>
  <c r="C107" i="18"/>
  <c r="D107" i="18"/>
  <c r="E107" i="18"/>
  <c r="G107" i="18"/>
  <c r="I107" i="18"/>
  <c r="C108" i="18"/>
  <c r="D108" i="18"/>
  <c r="E108" i="18"/>
  <c r="G108" i="18"/>
  <c r="I108" i="18"/>
  <c r="C109" i="18"/>
  <c r="D109" i="18"/>
  <c r="E109" i="18"/>
  <c r="G109" i="18"/>
  <c r="I109" i="18"/>
  <c r="C110" i="18"/>
  <c r="D110" i="18"/>
  <c r="E110" i="18"/>
  <c r="G110" i="18"/>
  <c r="I110" i="18"/>
  <c r="C111" i="18"/>
  <c r="D111" i="18"/>
  <c r="E111" i="18"/>
  <c r="G111" i="18"/>
  <c r="I111" i="18"/>
  <c r="C112" i="18"/>
  <c r="D112" i="18"/>
  <c r="E112" i="18"/>
  <c r="G112" i="18"/>
  <c r="I112" i="18"/>
  <c r="C113" i="18"/>
  <c r="D113" i="18"/>
  <c r="E113" i="18"/>
  <c r="G113" i="18"/>
  <c r="I113" i="18"/>
  <c r="C114" i="18"/>
  <c r="D114" i="18"/>
  <c r="E114" i="18"/>
  <c r="G114" i="18"/>
  <c r="I114" i="18"/>
  <c r="C115" i="18"/>
  <c r="D115" i="18"/>
  <c r="E115" i="18"/>
  <c r="G115" i="18"/>
  <c r="I115" i="18"/>
  <c r="C116" i="18"/>
  <c r="D116" i="18"/>
  <c r="E116" i="18"/>
  <c r="G116" i="18"/>
  <c r="I116" i="18"/>
  <c r="C117" i="18"/>
  <c r="D117" i="18"/>
  <c r="E117" i="18"/>
  <c r="G117" i="18"/>
  <c r="I117" i="18"/>
  <c r="C118" i="18"/>
  <c r="D118" i="18"/>
  <c r="E118" i="18"/>
  <c r="G118" i="18"/>
  <c r="I118" i="18"/>
  <c r="C119" i="18"/>
  <c r="D119" i="18"/>
  <c r="E119" i="18"/>
  <c r="G119" i="18"/>
  <c r="I119" i="18"/>
  <c r="C120" i="18"/>
  <c r="D120" i="18"/>
  <c r="E120" i="18"/>
  <c r="G120" i="18"/>
  <c r="I120" i="18"/>
  <c r="C121" i="18"/>
  <c r="D121" i="18"/>
  <c r="E121" i="18"/>
  <c r="G121" i="18"/>
  <c r="I121" i="18"/>
  <c r="C122" i="18"/>
  <c r="D122" i="18"/>
  <c r="E122" i="18"/>
  <c r="G122" i="18"/>
  <c r="I122" i="18"/>
  <c r="C123" i="18"/>
  <c r="D123" i="18"/>
  <c r="E123" i="18"/>
  <c r="G123" i="18"/>
  <c r="I123" i="18"/>
  <c r="C124" i="18"/>
  <c r="D124" i="18"/>
  <c r="E124" i="18"/>
  <c r="G124" i="18"/>
  <c r="I124" i="18"/>
  <c r="C125" i="18"/>
  <c r="D125" i="18"/>
  <c r="E125" i="18"/>
  <c r="G125" i="18"/>
  <c r="I125" i="18"/>
  <c r="C126" i="18"/>
  <c r="D126" i="18"/>
  <c r="E126" i="18"/>
  <c r="G126" i="18"/>
  <c r="I126" i="18"/>
  <c r="C127" i="18"/>
  <c r="D127" i="18"/>
  <c r="E127" i="18"/>
  <c r="G127" i="18"/>
  <c r="I127" i="18"/>
  <c r="C128" i="18"/>
  <c r="D128" i="18"/>
  <c r="E128" i="18"/>
  <c r="G128" i="18"/>
  <c r="I128" i="18"/>
  <c r="C129" i="18"/>
  <c r="D129" i="18"/>
  <c r="E129" i="18"/>
  <c r="G129" i="18"/>
  <c r="I129" i="18"/>
  <c r="C130" i="18"/>
  <c r="D130" i="18"/>
  <c r="E130" i="18"/>
  <c r="G130" i="18"/>
  <c r="I130" i="18"/>
  <c r="C131" i="18"/>
  <c r="D131" i="18"/>
  <c r="E131" i="18"/>
  <c r="G131" i="18"/>
  <c r="I131" i="18"/>
  <c r="C132" i="18"/>
  <c r="D132" i="18"/>
  <c r="E132" i="18"/>
  <c r="G132" i="18"/>
  <c r="I132" i="18"/>
  <c r="C133" i="18"/>
  <c r="D133" i="18"/>
  <c r="E133" i="18"/>
  <c r="G133" i="18"/>
  <c r="I133" i="18"/>
  <c r="C134" i="18"/>
  <c r="D134" i="18"/>
  <c r="E134" i="18"/>
  <c r="G134" i="18"/>
  <c r="I134" i="18"/>
  <c r="C135" i="18"/>
  <c r="D135" i="18"/>
  <c r="E135" i="18"/>
  <c r="G135" i="18"/>
  <c r="I135" i="18"/>
  <c r="C136" i="18"/>
  <c r="D136" i="18"/>
  <c r="E136" i="18"/>
  <c r="G136" i="18"/>
  <c r="I136" i="18"/>
  <c r="C137" i="18"/>
  <c r="D137" i="18"/>
  <c r="E137" i="18"/>
  <c r="G137" i="18"/>
  <c r="I137" i="18"/>
  <c r="C138" i="18"/>
  <c r="D138" i="18"/>
  <c r="E138" i="18"/>
  <c r="G138" i="18"/>
  <c r="I138" i="18"/>
  <c r="C139" i="18"/>
  <c r="D139" i="18"/>
  <c r="E139" i="18"/>
  <c r="G139" i="18"/>
  <c r="I139" i="18"/>
  <c r="C140" i="18"/>
  <c r="D140" i="18"/>
  <c r="E140" i="18"/>
  <c r="G140" i="18"/>
  <c r="I140" i="18"/>
  <c r="C141" i="18"/>
  <c r="D141" i="18"/>
  <c r="E141" i="18"/>
  <c r="G141" i="18"/>
  <c r="I141" i="18"/>
  <c r="C142" i="18"/>
  <c r="D142" i="18"/>
  <c r="E142" i="18"/>
  <c r="G142" i="18"/>
  <c r="I142" i="18"/>
  <c r="C143" i="18"/>
  <c r="D143" i="18"/>
  <c r="E143" i="18"/>
  <c r="G143" i="18"/>
  <c r="I143" i="18"/>
  <c r="C144" i="18"/>
  <c r="D144" i="18"/>
  <c r="E144" i="18"/>
  <c r="G144" i="18"/>
  <c r="I144" i="18"/>
  <c r="C145" i="18"/>
  <c r="D145" i="18"/>
  <c r="E145" i="18"/>
  <c r="G145" i="18"/>
  <c r="I145" i="18"/>
  <c r="C146" i="18"/>
  <c r="D146" i="18"/>
  <c r="E146" i="18"/>
  <c r="G146" i="18"/>
  <c r="I146" i="18"/>
  <c r="C147" i="18"/>
  <c r="D147" i="18"/>
  <c r="E147" i="18"/>
  <c r="G147" i="18"/>
  <c r="I147" i="18"/>
  <c r="C148" i="18"/>
  <c r="D148" i="18"/>
  <c r="E148" i="18"/>
  <c r="G148" i="18"/>
  <c r="I148" i="18"/>
  <c r="C149" i="18"/>
  <c r="D149" i="18"/>
  <c r="E149" i="18"/>
  <c r="G149" i="18"/>
  <c r="I149" i="18"/>
  <c r="C150" i="18"/>
  <c r="D150" i="18"/>
  <c r="E150" i="18"/>
  <c r="G150" i="18"/>
  <c r="I150" i="18"/>
  <c r="C151" i="18"/>
  <c r="D151" i="18"/>
  <c r="E151" i="18"/>
  <c r="G151" i="18"/>
  <c r="I151" i="18"/>
  <c r="C152" i="18"/>
  <c r="D152" i="18"/>
  <c r="E152" i="18"/>
  <c r="G152" i="18"/>
  <c r="I152" i="18"/>
  <c r="C153" i="18"/>
  <c r="D153" i="18"/>
  <c r="E153" i="18"/>
  <c r="G153" i="18"/>
  <c r="I153" i="18"/>
  <c r="C154" i="18"/>
  <c r="D154" i="18"/>
  <c r="E154" i="18"/>
  <c r="G154" i="18"/>
  <c r="I154" i="18"/>
  <c r="C155" i="18"/>
  <c r="D155" i="18"/>
  <c r="E155" i="18"/>
  <c r="G155" i="18"/>
  <c r="I155" i="18"/>
  <c r="C156" i="18"/>
  <c r="D156" i="18"/>
  <c r="E156" i="18"/>
  <c r="G156" i="18"/>
  <c r="I156" i="18"/>
  <c r="C157" i="18"/>
  <c r="D157" i="18"/>
  <c r="E157" i="18"/>
  <c r="G157" i="18"/>
  <c r="I157" i="18"/>
  <c r="C158" i="18"/>
  <c r="D158" i="18"/>
  <c r="E158" i="18"/>
  <c r="G158" i="18"/>
  <c r="I158" i="18"/>
  <c r="C159" i="18"/>
  <c r="D159" i="18"/>
  <c r="E159" i="18"/>
  <c r="G159" i="18"/>
  <c r="I159" i="18"/>
  <c r="C160" i="18"/>
  <c r="D160" i="18"/>
  <c r="E160" i="18"/>
  <c r="G160" i="18"/>
  <c r="I160" i="18"/>
  <c r="C161" i="18"/>
  <c r="D161" i="18"/>
  <c r="E161" i="18"/>
  <c r="G161" i="18"/>
  <c r="I161" i="18"/>
  <c r="C162" i="18"/>
  <c r="D162" i="18"/>
  <c r="E162" i="18"/>
  <c r="G162" i="18"/>
  <c r="I162" i="18"/>
  <c r="C163" i="18"/>
  <c r="D163" i="18"/>
  <c r="E163" i="18"/>
  <c r="G163" i="18"/>
  <c r="I163" i="18"/>
  <c r="C164" i="18"/>
  <c r="D164" i="18"/>
  <c r="E164" i="18"/>
  <c r="G164" i="18"/>
  <c r="I164" i="18"/>
  <c r="C165" i="18"/>
  <c r="D165" i="18"/>
  <c r="E165" i="18"/>
  <c r="G165" i="18"/>
  <c r="I165" i="18"/>
  <c r="C166" i="18"/>
  <c r="D166" i="18"/>
  <c r="E166" i="18"/>
  <c r="G166" i="18"/>
  <c r="I166" i="18"/>
  <c r="C167" i="18"/>
  <c r="D167" i="18"/>
  <c r="E167" i="18"/>
  <c r="G167" i="18"/>
  <c r="I167" i="18"/>
  <c r="C168" i="18"/>
  <c r="D168" i="18"/>
  <c r="E168" i="18"/>
  <c r="G168" i="18"/>
  <c r="I168" i="18"/>
  <c r="C169" i="18"/>
  <c r="D169" i="18"/>
  <c r="E169" i="18"/>
  <c r="G169" i="18"/>
  <c r="I169" i="18"/>
  <c r="C170" i="18"/>
  <c r="D170" i="18"/>
  <c r="E170" i="18"/>
  <c r="G170" i="18"/>
  <c r="I170" i="18"/>
  <c r="C171" i="18"/>
  <c r="D171" i="18"/>
  <c r="E171" i="18"/>
  <c r="G171" i="18"/>
  <c r="I171" i="18"/>
  <c r="C172" i="18"/>
  <c r="D172" i="18"/>
  <c r="E172" i="18"/>
  <c r="G172" i="18"/>
  <c r="I172" i="18"/>
  <c r="C173" i="18"/>
  <c r="D173" i="18"/>
  <c r="E173" i="18"/>
  <c r="G173" i="18"/>
  <c r="I173" i="18"/>
  <c r="C174" i="18"/>
  <c r="D174" i="18"/>
  <c r="E174" i="18"/>
  <c r="G174" i="18"/>
  <c r="I174" i="18"/>
  <c r="C175" i="18"/>
  <c r="D175" i="18"/>
  <c r="E175" i="18"/>
  <c r="G175" i="18"/>
  <c r="I175" i="18"/>
  <c r="C176" i="18"/>
  <c r="D176" i="18"/>
  <c r="E176" i="18"/>
  <c r="G176" i="18"/>
  <c r="I176" i="18"/>
  <c r="C177" i="18"/>
  <c r="D177" i="18"/>
  <c r="E177" i="18"/>
  <c r="G177" i="18"/>
  <c r="I177" i="18"/>
  <c r="C178" i="18"/>
  <c r="D178" i="18"/>
  <c r="E178" i="18"/>
  <c r="G178" i="18"/>
  <c r="I178" i="18"/>
  <c r="C179" i="18"/>
  <c r="D179" i="18"/>
  <c r="E179" i="18"/>
  <c r="G179" i="18"/>
  <c r="I179" i="18"/>
  <c r="C180" i="18"/>
  <c r="D180" i="18"/>
  <c r="E180" i="18"/>
  <c r="G180" i="18"/>
  <c r="I180" i="18"/>
  <c r="C181" i="18"/>
  <c r="D181" i="18"/>
  <c r="E181" i="18"/>
  <c r="G181" i="18"/>
  <c r="I181" i="18"/>
  <c r="C182" i="18"/>
  <c r="D182" i="18"/>
  <c r="E182" i="18"/>
  <c r="G182" i="18"/>
  <c r="I182" i="18"/>
  <c r="C183" i="18"/>
  <c r="D183" i="18"/>
  <c r="E183" i="18"/>
  <c r="G183" i="18"/>
  <c r="I183" i="18"/>
  <c r="C184" i="18"/>
  <c r="D184" i="18"/>
  <c r="E184" i="18"/>
  <c r="G184" i="18"/>
  <c r="I184" i="18"/>
  <c r="C185" i="18"/>
  <c r="D185" i="18"/>
  <c r="E185" i="18"/>
  <c r="G185" i="18"/>
  <c r="I185" i="18"/>
  <c r="C186" i="18"/>
  <c r="D186" i="18"/>
  <c r="E186" i="18"/>
  <c r="G186" i="18"/>
  <c r="I186" i="18"/>
  <c r="C187" i="18"/>
  <c r="D187" i="18"/>
  <c r="E187" i="18"/>
  <c r="G187" i="18"/>
  <c r="I187" i="18"/>
  <c r="C188" i="18"/>
  <c r="D188" i="18"/>
  <c r="E188" i="18"/>
  <c r="G188" i="18"/>
  <c r="I188" i="18"/>
  <c r="C189" i="18"/>
  <c r="D189" i="18"/>
  <c r="E189" i="18"/>
  <c r="G189" i="18"/>
  <c r="I189" i="18"/>
  <c r="C190" i="18"/>
  <c r="D190" i="18"/>
  <c r="E190" i="18"/>
  <c r="G190" i="18"/>
  <c r="I190" i="18"/>
  <c r="C191" i="18"/>
  <c r="D191" i="18"/>
  <c r="E191" i="18"/>
  <c r="G191" i="18"/>
  <c r="I191" i="18"/>
  <c r="C192" i="18"/>
  <c r="D192" i="18"/>
  <c r="E192" i="18"/>
  <c r="G192" i="18"/>
  <c r="I192" i="18"/>
  <c r="C193" i="18"/>
  <c r="D193" i="18"/>
  <c r="E193" i="18"/>
  <c r="G193" i="18"/>
  <c r="I193" i="18"/>
  <c r="C194" i="18"/>
  <c r="D194" i="18"/>
  <c r="E194" i="18"/>
  <c r="G194" i="18"/>
  <c r="I194" i="18"/>
  <c r="C195" i="18"/>
  <c r="D195" i="18"/>
  <c r="E195" i="18"/>
  <c r="G195" i="18"/>
  <c r="I195" i="18"/>
  <c r="C196" i="18"/>
  <c r="D196" i="18"/>
  <c r="E196" i="18"/>
  <c r="G196" i="18"/>
  <c r="I196" i="18"/>
  <c r="C197" i="18"/>
  <c r="D197" i="18"/>
  <c r="E197" i="18"/>
  <c r="G197" i="18"/>
  <c r="I197" i="18"/>
  <c r="C198" i="18"/>
  <c r="D198" i="18"/>
  <c r="E198" i="18"/>
  <c r="G198" i="18"/>
  <c r="I198" i="18"/>
  <c r="C199" i="18"/>
  <c r="D199" i="18"/>
  <c r="E199" i="18"/>
  <c r="G199" i="18"/>
  <c r="I199" i="18"/>
  <c r="C200" i="18"/>
  <c r="D200" i="18"/>
  <c r="E200" i="18"/>
  <c r="G200" i="18"/>
  <c r="I200" i="18"/>
  <c r="C201" i="18"/>
  <c r="D201" i="18"/>
  <c r="E201" i="18"/>
  <c r="G201" i="18"/>
  <c r="I201" i="18"/>
  <c r="C202" i="18"/>
  <c r="D202" i="18"/>
  <c r="E202" i="18"/>
  <c r="G202" i="18"/>
  <c r="I202" i="18"/>
  <c r="C203" i="18"/>
  <c r="D203" i="18"/>
  <c r="E203" i="18"/>
  <c r="G203" i="18"/>
  <c r="I203" i="18"/>
  <c r="C204" i="18"/>
  <c r="D204" i="18"/>
  <c r="E204" i="18"/>
  <c r="G204" i="18"/>
  <c r="I204" i="18"/>
  <c r="C205" i="18"/>
  <c r="D205" i="18"/>
  <c r="E205" i="18"/>
  <c r="G205" i="18"/>
  <c r="I205" i="18"/>
  <c r="C206" i="18"/>
  <c r="D206" i="18"/>
  <c r="E206" i="18"/>
  <c r="G206" i="18"/>
  <c r="I206" i="18"/>
  <c r="C207" i="18"/>
  <c r="D207" i="18"/>
  <c r="E207" i="18"/>
  <c r="G207" i="18"/>
  <c r="I207" i="18"/>
  <c r="C208" i="18"/>
  <c r="D208" i="18"/>
  <c r="E208" i="18"/>
  <c r="G208" i="18"/>
  <c r="I208" i="18"/>
  <c r="C209" i="18"/>
  <c r="D209" i="18"/>
  <c r="E209" i="18"/>
  <c r="G209" i="18"/>
  <c r="I209" i="18"/>
  <c r="C210" i="18"/>
  <c r="D210" i="18"/>
  <c r="E210" i="18"/>
  <c r="G210" i="18"/>
  <c r="I210" i="18"/>
  <c r="C211" i="18"/>
  <c r="D211" i="18"/>
  <c r="E211" i="18"/>
  <c r="G211" i="18"/>
  <c r="I211" i="18"/>
  <c r="C212" i="18"/>
  <c r="D212" i="18"/>
  <c r="E212" i="18"/>
  <c r="G212" i="18"/>
  <c r="I212" i="18"/>
  <c r="C213" i="18"/>
  <c r="D213" i="18"/>
  <c r="E213" i="18"/>
  <c r="G213" i="18"/>
  <c r="I213" i="18"/>
  <c r="C214" i="18"/>
  <c r="D214" i="18"/>
  <c r="E214" i="18"/>
  <c r="G214" i="18"/>
  <c r="I214" i="18"/>
  <c r="C215" i="18"/>
  <c r="D215" i="18"/>
  <c r="E215" i="18"/>
  <c r="G215" i="18"/>
  <c r="I215" i="18"/>
  <c r="C216" i="18"/>
  <c r="D216" i="18"/>
  <c r="E216" i="18"/>
  <c r="G216" i="18"/>
  <c r="I216" i="18"/>
  <c r="C217" i="18"/>
  <c r="D217" i="18"/>
  <c r="E217" i="18"/>
  <c r="G217" i="18"/>
  <c r="I217" i="18"/>
  <c r="C218" i="18"/>
  <c r="D218" i="18"/>
  <c r="E218" i="18"/>
  <c r="G218" i="18"/>
  <c r="I218" i="18"/>
  <c r="C219" i="18"/>
  <c r="D219" i="18"/>
  <c r="E219" i="18"/>
  <c r="G219" i="18"/>
  <c r="I219" i="18"/>
  <c r="C220" i="18"/>
  <c r="D220" i="18"/>
  <c r="E220" i="18"/>
  <c r="G220" i="18"/>
  <c r="I220" i="18"/>
  <c r="C221" i="18"/>
  <c r="D221" i="18"/>
  <c r="E221" i="18"/>
  <c r="G221" i="18"/>
  <c r="I221" i="18"/>
  <c r="C222" i="18"/>
  <c r="D222" i="18"/>
  <c r="E222" i="18"/>
  <c r="G222" i="18"/>
  <c r="I222" i="18"/>
  <c r="C223" i="18"/>
  <c r="D223" i="18"/>
  <c r="E223" i="18"/>
  <c r="G223" i="18"/>
  <c r="I223" i="18"/>
  <c r="C224" i="18"/>
  <c r="D224" i="18"/>
  <c r="E224" i="18"/>
  <c r="G224" i="18"/>
  <c r="I224" i="18"/>
  <c r="C225" i="18"/>
  <c r="D225" i="18"/>
  <c r="E225" i="18"/>
  <c r="G225" i="18"/>
  <c r="I225" i="18"/>
  <c r="C226" i="18"/>
  <c r="D226" i="18"/>
  <c r="E226" i="18"/>
  <c r="G226" i="18"/>
  <c r="I226" i="18"/>
  <c r="C227" i="18"/>
  <c r="D227" i="18"/>
  <c r="E227" i="18"/>
  <c r="G227" i="18"/>
  <c r="I227" i="18"/>
  <c r="C228" i="18"/>
  <c r="D228" i="18"/>
  <c r="E228" i="18"/>
  <c r="G228" i="18"/>
  <c r="I228" i="18"/>
  <c r="C229" i="18"/>
  <c r="D229" i="18"/>
  <c r="E229" i="18"/>
  <c r="G229" i="18"/>
  <c r="I229" i="18"/>
  <c r="C230" i="18"/>
  <c r="D230" i="18"/>
  <c r="E230" i="18"/>
  <c r="G230" i="18"/>
  <c r="I230" i="18"/>
  <c r="C231" i="18"/>
  <c r="D231" i="18"/>
  <c r="E231" i="18"/>
  <c r="G231" i="18"/>
  <c r="I231" i="18"/>
  <c r="C232" i="18"/>
  <c r="D232" i="18"/>
  <c r="E232" i="18"/>
  <c r="G232" i="18"/>
  <c r="I232" i="18"/>
  <c r="C233" i="18"/>
  <c r="D233" i="18"/>
  <c r="E233" i="18"/>
  <c r="G233" i="18"/>
  <c r="I233" i="18"/>
  <c r="C234" i="18"/>
  <c r="D234" i="18"/>
  <c r="E234" i="18"/>
  <c r="G234" i="18"/>
  <c r="I234" i="18"/>
  <c r="C235" i="18"/>
  <c r="D235" i="18"/>
  <c r="E235" i="18"/>
  <c r="G235" i="18"/>
  <c r="I235" i="18"/>
  <c r="C236" i="18"/>
  <c r="D236" i="18"/>
  <c r="E236" i="18"/>
  <c r="G236" i="18"/>
  <c r="I236" i="18"/>
  <c r="C237" i="18"/>
  <c r="D237" i="18"/>
  <c r="E237" i="18"/>
  <c r="G237" i="18"/>
  <c r="I237" i="18"/>
  <c r="C238" i="18"/>
  <c r="D238" i="18"/>
  <c r="E238" i="18"/>
  <c r="G238" i="18"/>
  <c r="I238" i="18"/>
  <c r="C239" i="18"/>
  <c r="D239" i="18"/>
  <c r="E239" i="18"/>
  <c r="G239" i="18"/>
  <c r="I239" i="18"/>
  <c r="C240" i="18"/>
  <c r="D240" i="18"/>
  <c r="E240" i="18"/>
  <c r="G240" i="18"/>
  <c r="I240" i="18"/>
  <c r="C241" i="18"/>
  <c r="D241" i="18"/>
  <c r="E241" i="18"/>
  <c r="G241" i="18"/>
  <c r="I241" i="18"/>
  <c r="C242" i="18"/>
  <c r="D242" i="18"/>
  <c r="E242" i="18"/>
  <c r="G242" i="18"/>
  <c r="I242" i="18"/>
  <c r="C243" i="18"/>
  <c r="D243" i="18"/>
  <c r="E243" i="18"/>
  <c r="G243" i="18"/>
  <c r="I243" i="18"/>
  <c r="C244" i="18"/>
  <c r="D244" i="18"/>
  <c r="E244" i="18"/>
  <c r="G244" i="18"/>
  <c r="I244" i="18"/>
  <c r="C245" i="18"/>
  <c r="D245" i="18"/>
  <c r="E245" i="18"/>
  <c r="G245" i="18"/>
  <c r="I245" i="18"/>
  <c r="C246" i="18"/>
  <c r="D246" i="18"/>
  <c r="E246" i="18"/>
  <c r="G246" i="18"/>
  <c r="I246" i="18"/>
  <c r="C247" i="18"/>
  <c r="D247" i="18"/>
  <c r="E247" i="18"/>
  <c r="G247" i="18"/>
  <c r="I247" i="18"/>
  <c r="C248" i="18"/>
  <c r="D248" i="18"/>
  <c r="E248" i="18"/>
  <c r="G248" i="18"/>
  <c r="I248" i="18"/>
  <c r="C249" i="18"/>
  <c r="D249" i="18"/>
  <c r="E249" i="18"/>
  <c r="G249" i="18"/>
  <c r="I249" i="18"/>
  <c r="C250" i="18"/>
  <c r="D250" i="18"/>
  <c r="E250" i="18"/>
  <c r="G250" i="18"/>
  <c r="I250" i="18"/>
  <c r="C251" i="18"/>
  <c r="D251" i="18"/>
  <c r="E251" i="18"/>
  <c r="G251" i="18"/>
  <c r="I251" i="18"/>
  <c r="C252" i="18"/>
  <c r="D252" i="18"/>
  <c r="E252" i="18"/>
  <c r="G252" i="18"/>
  <c r="I252" i="18"/>
  <c r="C253" i="18"/>
  <c r="D253" i="18"/>
  <c r="E253" i="18"/>
  <c r="G253" i="18"/>
  <c r="I253" i="18"/>
  <c r="C254" i="18"/>
  <c r="D254" i="18"/>
  <c r="E254" i="18"/>
  <c r="G254" i="18"/>
  <c r="I254" i="18"/>
  <c r="C255" i="18"/>
  <c r="D255" i="18"/>
  <c r="E255" i="18"/>
  <c r="G255" i="18"/>
  <c r="I255" i="18"/>
  <c r="C256" i="18"/>
  <c r="D256" i="18"/>
  <c r="E256" i="18"/>
  <c r="G256" i="18"/>
  <c r="I256" i="18"/>
  <c r="C257" i="18"/>
  <c r="D257" i="18"/>
  <c r="E257" i="18"/>
  <c r="G257" i="18"/>
  <c r="I257" i="18"/>
  <c r="C258" i="18"/>
  <c r="D258" i="18"/>
  <c r="E258" i="18"/>
  <c r="G258" i="18"/>
  <c r="I258" i="18"/>
  <c r="C259" i="18"/>
  <c r="D259" i="18"/>
  <c r="E259" i="18"/>
  <c r="G259" i="18"/>
  <c r="I259" i="18"/>
  <c r="C260" i="18"/>
  <c r="D260" i="18"/>
  <c r="E260" i="18"/>
  <c r="G260" i="18"/>
  <c r="I260" i="18"/>
  <c r="C261" i="18"/>
  <c r="D261" i="18"/>
  <c r="E261" i="18"/>
  <c r="G261" i="18"/>
  <c r="I261" i="18"/>
  <c r="C262" i="18"/>
  <c r="D262" i="18"/>
  <c r="E262" i="18"/>
  <c r="G262" i="18"/>
  <c r="I262" i="18"/>
  <c r="C263" i="18"/>
  <c r="D263" i="18"/>
  <c r="E263" i="18"/>
  <c r="G263" i="18"/>
  <c r="I263" i="18"/>
  <c r="C264" i="18"/>
  <c r="D264" i="18"/>
  <c r="E264" i="18"/>
  <c r="G264" i="18"/>
  <c r="I264" i="18"/>
  <c r="C265" i="18"/>
  <c r="D265" i="18"/>
  <c r="E265" i="18"/>
  <c r="G265" i="18"/>
  <c r="I265" i="18"/>
  <c r="C266" i="18"/>
  <c r="D266" i="18"/>
  <c r="E266" i="18"/>
  <c r="G266" i="18"/>
  <c r="I266" i="18"/>
  <c r="C267" i="18"/>
  <c r="D267" i="18"/>
  <c r="E267" i="18"/>
  <c r="G267" i="18"/>
  <c r="I267" i="18"/>
  <c r="C268" i="18"/>
  <c r="D268" i="18"/>
  <c r="E268" i="18"/>
  <c r="G268" i="18"/>
  <c r="I268" i="18"/>
  <c r="C269" i="18"/>
  <c r="D269" i="18"/>
  <c r="E269" i="18"/>
  <c r="G269" i="18"/>
  <c r="I269" i="18"/>
  <c r="C270" i="18"/>
  <c r="D270" i="18"/>
  <c r="E270" i="18"/>
  <c r="G270" i="18"/>
  <c r="I270" i="18"/>
  <c r="C271" i="18"/>
  <c r="D271" i="18"/>
  <c r="E271" i="18"/>
  <c r="G271" i="18"/>
  <c r="I271" i="18"/>
  <c r="C272" i="18"/>
  <c r="D272" i="18"/>
  <c r="E272" i="18"/>
  <c r="G272" i="18"/>
  <c r="I272" i="18"/>
  <c r="C273" i="18"/>
  <c r="D273" i="18"/>
  <c r="E273" i="18"/>
  <c r="G273" i="18"/>
  <c r="I273" i="18"/>
  <c r="C274" i="18"/>
  <c r="D274" i="18"/>
  <c r="E274" i="18"/>
  <c r="G274" i="18"/>
  <c r="I274" i="18"/>
  <c r="C275" i="18"/>
  <c r="D275" i="18"/>
  <c r="E275" i="18"/>
  <c r="G275" i="18"/>
  <c r="I275" i="18"/>
  <c r="C276" i="18"/>
  <c r="D276" i="18"/>
  <c r="E276" i="18"/>
  <c r="G276" i="18"/>
  <c r="I276" i="18"/>
  <c r="C277" i="18"/>
  <c r="D277" i="18"/>
  <c r="E277" i="18"/>
  <c r="G277" i="18"/>
  <c r="I277" i="18"/>
  <c r="C278" i="18"/>
  <c r="D278" i="18"/>
  <c r="E278" i="18"/>
  <c r="G278" i="18"/>
  <c r="I278" i="18"/>
  <c r="C279" i="18"/>
  <c r="D279" i="18"/>
  <c r="E279" i="18"/>
  <c r="G279" i="18"/>
  <c r="I279" i="18"/>
  <c r="C280" i="18"/>
  <c r="D280" i="18"/>
  <c r="E280" i="18"/>
  <c r="G280" i="18"/>
  <c r="I280" i="18"/>
  <c r="C281" i="18"/>
  <c r="D281" i="18"/>
  <c r="E281" i="18"/>
  <c r="G281" i="18"/>
  <c r="I281" i="18"/>
  <c r="C282" i="18"/>
  <c r="D282" i="18"/>
  <c r="E282" i="18"/>
  <c r="G282" i="18"/>
  <c r="I282" i="18"/>
  <c r="C283" i="18"/>
  <c r="D283" i="18"/>
  <c r="E283" i="18"/>
  <c r="G283" i="18"/>
  <c r="I283" i="18"/>
  <c r="C284" i="18"/>
  <c r="D284" i="18"/>
  <c r="E284" i="18"/>
  <c r="G284" i="18"/>
  <c r="I284" i="18"/>
  <c r="C285" i="18"/>
  <c r="D285" i="18"/>
  <c r="E285" i="18"/>
  <c r="G285" i="18"/>
  <c r="I285" i="18"/>
  <c r="C286" i="18"/>
  <c r="D286" i="18"/>
  <c r="E286" i="18"/>
  <c r="G286" i="18"/>
  <c r="I286" i="18"/>
  <c r="C287" i="18"/>
  <c r="D287" i="18"/>
  <c r="E287" i="18"/>
  <c r="G287" i="18"/>
  <c r="I287" i="18"/>
  <c r="C288" i="18"/>
  <c r="D288" i="18"/>
  <c r="E288" i="18"/>
  <c r="G288" i="18"/>
  <c r="I288" i="18"/>
  <c r="C289" i="18"/>
  <c r="D289" i="18"/>
  <c r="E289" i="18"/>
  <c r="G289" i="18"/>
  <c r="I289" i="18"/>
  <c r="C290" i="18"/>
  <c r="D290" i="18"/>
  <c r="E290" i="18"/>
  <c r="G290" i="18"/>
  <c r="I290" i="18"/>
  <c r="C291" i="18"/>
  <c r="D291" i="18"/>
  <c r="E291" i="18"/>
  <c r="G291" i="18"/>
  <c r="I291" i="18"/>
  <c r="C292" i="18"/>
  <c r="D292" i="18"/>
  <c r="E292" i="18"/>
  <c r="G292" i="18"/>
  <c r="I292" i="18"/>
  <c r="C293" i="18"/>
  <c r="D293" i="18"/>
  <c r="E293" i="18"/>
  <c r="G293" i="18"/>
  <c r="I293" i="18"/>
  <c r="C294" i="18"/>
  <c r="D294" i="18"/>
  <c r="E294" i="18"/>
  <c r="G294" i="18"/>
  <c r="I294" i="18"/>
  <c r="C295" i="18"/>
  <c r="D295" i="18"/>
  <c r="E295" i="18"/>
  <c r="G295" i="18"/>
  <c r="I295" i="18"/>
  <c r="C296" i="18"/>
  <c r="D296" i="18"/>
  <c r="E296" i="18"/>
  <c r="G296" i="18"/>
  <c r="I296" i="18"/>
  <c r="C297" i="18"/>
  <c r="D297" i="18"/>
  <c r="E297" i="18"/>
  <c r="G297" i="18"/>
  <c r="I297" i="18"/>
  <c r="C298" i="18"/>
  <c r="D298" i="18"/>
  <c r="E298" i="18"/>
  <c r="G298" i="18"/>
  <c r="I298" i="18"/>
  <c r="C299" i="18"/>
  <c r="D299" i="18"/>
  <c r="E299" i="18"/>
  <c r="G299" i="18"/>
  <c r="I299" i="18"/>
  <c r="C300" i="18"/>
  <c r="D300" i="18"/>
  <c r="E300" i="18"/>
  <c r="G300" i="18"/>
  <c r="I300" i="18"/>
  <c r="C301" i="18"/>
  <c r="D301" i="18"/>
  <c r="E301" i="18"/>
  <c r="G301" i="18"/>
  <c r="I301" i="18"/>
  <c r="C302" i="18"/>
  <c r="D302" i="18"/>
  <c r="E302" i="18"/>
  <c r="G302" i="18"/>
  <c r="I302" i="18"/>
  <c r="C303" i="18"/>
  <c r="D303" i="18"/>
  <c r="E303" i="18"/>
  <c r="G303" i="18"/>
  <c r="I303" i="18"/>
  <c r="C304" i="18"/>
  <c r="D304" i="18"/>
  <c r="E304" i="18"/>
  <c r="G304" i="18"/>
  <c r="I304" i="18"/>
  <c r="C305" i="18"/>
  <c r="D305" i="18"/>
  <c r="E305" i="18"/>
  <c r="G305" i="18"/>
  <c r="I305" i="18"/>
  <c r="C306" i="18"/>
  <c r="D306" i="18"/>
  <c r="E306" i="18"/>
  <c r="G306" i="18"/>
  <c r="I306" i="18"/>
  <c r="C307" i="18"/>
  <c r="D307" i="18"/>
  <c r="E307" i="18"/>
  <c r="G307" i="18"/>
  <c r="I307" i="18"/>
  <c r="C308" i="18"/>
  <c r="D308" i="18"/>
  <c r="E308" i="18"/>
  <c r="G308" i="18"/>
  <c r="I308" i="18"/>
  <c r="C309" i="18"/>
  <c r="D309" i="18"/>
  <c r="E309" i="18"/>
  <c r="G309" i="18"/>
  <c r="I309" i="18"/>
  <c r="C310" i="18"/>
  <c r="D310" i="18"/>
  <c r="E310" i="18"/>
  <c r="G310" i="18"/>
  <c r="I310" i="18"/>
  <c r="C311" i="18"/>
  <c r="D311" i="18"/>
  <c r="E311" i="18"/>
  <c r="G311" i="18"/>
  <c r="I311" i="18"/>
  <c r="C312" i="18"/>
  <c r="D312" i="18"/>
  <c r="E312" i="18"/>
  <c r="G312" i="18"/>
  <c r="I312" i="18"/>
  <c r="C313" i="18"/>
  <c r="D313" i="18"/>
  <c r="E313" i="18"/>
  <c r="G313" i="18"/>
  <c r="I313" i="18"/>
  <c r="C314" i="18"/>
  <c r="D314" i="18"/>
  <c r="E314" i="18"/>
  <c r="G314" i="18"/>
  <c r="I314" i="18"/>
  <c r="C315" i="18"/>
  <c r="D315" i="18"/>
  <c r="E315" i="18"/>
  <c r="G315" i="18"/>
  <c r="I315" i="18"/>
  <c r="C316" i="18"/>
  <c r="D316" i="18"/>
  <c r="E316" i="18"/>
  <c r="G316" i="18"/>
  <c r="I316" i="18"/>
  <c r="C317" i="18"/>
  <c r="D317" i="18"/>
  <c r="E317" i="18"/>
  <c r="G317" i="18"/>
  <c r="I317" i="18"/>
  <c r="C318" i="18"/>
  <c r="D318" i="18"/>
  <c r="E318" i="18"/>
  <c r="G318" i="18"/>
  <c r="I318" i="18"/>
  <c r="C319" i="18"/>
  <c r="D319" i="18"/>
  <c r="E319" i="18"/>
  <c r="G319" i="18"/>
  <c r="I319" i="18"/>
  <c r="C320" i="18"/>
  <c r="D320" i="18"/>
  <c r="E320" i="18"/>
  <c r="G320" i="18"/>
  <c r="I320" i="18"/>
  <c r="C321" i="18"/>
  <c r="D321" i="18"/>
  <c r="E321" i="18"/>
  <c r="G321" i="18"/>
  <c r="I321" i="18"/>
  <c r="C322" i="18"/>
  <c r="D322" i="18"/>
  <c r="E322" i="18"/>
  <c r="G322" i="18"/>
  <c r="I322" i="18"/>
  <c r="C323" i="18"/>
  <c r="D323" i="18"/>
  <c r="E323" i="18"/>
  <c r="G323" i="18"/>
  <c r="I323" i="18"/>
  <c r="C324" i="18"/>
  <c r="D324" i="18"/>
  <c r="E324" i="18"/>
  <c r="G324" i="18"/>
  <c r="I324" i="18"/>
  <c r="C325" i="18"/>
  <c r="D325" i="18"/>
  <c r="E325" i="18"/>
  <c r="G325" i="18"/>
  <c r="I325" i="18"/>
  <c r="C326" i="18"/>
  <c r="D326" i="18"/>
  <c r="E326" i="18"/>
  <c r="G326" i="18"/>
  <c r="I326" i="18"/>
  <c r="C327" i="18"/>
  <c r="D327" i="18"/>
  <c r="E327" i="18"/>
  <c r="G327" i="18"/>
  <c r="I327" i="18"/>
  <c r="C328" i="18"/>
  <c r="D328" i="18"/>
  <c r="E328" i="18"/>
  <c r="G328" i="18"/>
  <c r="I328" i="18"/>
  <c r="C329" i="18"/>
  <c r="D329" i="18"/>
  <c r="E329" i="18"/>
  <c r="G329" i="18"/>
  <c r="I329" i="18"/>
  <c r="C330" i="18"/>
  <c r="D330" i="18"/>
  <c r="E330" i="18"/>
  <c r="G330" i="18"/>
  <c r="I330" i="18"/>
  <c r="C331" i="18"/>
  <c r="D331" i="18"/>
  <c r="E331" i="18"/>
  <c r="G331" i="18"/>
  <c r="I331" i="18"/>
  <c r="C332" i="18"/>
  <c r="D332" i="18"/>
  <c r="E332" i="18"/>
  <c r="G332" i="18"/>
  <c r="I332" i="18"/>
  <c r="C333" i="18"/>
  <c r="D333" i="18"/>
  <c r="E333" i="18"/>
  <c r="G333" i="18"/>
  <c r="I333" i="18"/>
  <c r="C334" i="18"/>
  <c r="D334" i="18"/>
  <c r="E334" i="18"/>
  <c r="G334" i="18"/>
  <c r="I334" i="18"/>
  <c r="C335" i="18"/>
  <c r="D335" i="18"/>
  <c r="E335" i="18"/>
  <c r="G335" i="18"/>
  <c r="I335" i="18"/>
  <c r="C336" i="18"/>
  <c r="D336" i="18"/>
  <c r="E336" i="18"/>
  <c r="G336" i="18"/>
  <c r="I336" i="18"/>
  <c r="C337" i="18"/>
  <c r="D337" i="18"/>
  <c r="E337" i="18"/>
  <c r="G337" i="18"/>
  <c r="I337" i="18"/>
  <c r="C338" i="18"/>
  <c r="D338" i="18"/>
  <c r="E338" i="18"/>
  <c r="G338" i="18"/>
  <c r="I338" i="18"/>
  <c r="C339" i="18"/>
  <c r="D339" i="18"/>
  <c r="E339" i="18"/>
  <c r="G339" i="18"/>
  <c r="I339" i="18"/>
  <c r="C340" i="18"/>
  <c r="D340" i="18"/>
  <c r="E340" i="18"/>
  <c r="G340" i="18"/>
  <c r="I340" i="18"/>
  <c r="C341" i="18"/>
  <c r="D341" i="18"/>
  <c r="E341" i="18"/>
  <c r="G341" i="18"/>
  <c r="I341" i="18"/>
  <c r="C342" i="18"/>
  <c r="D342" i="18"/>
  <c r="E342" i="18"/>
  <c r="G342" i="18"/>
  <c r="I342" i="18"/>
  <c r="C343" i="18"/>
  <c r="D343" i="18"/>
  <c r="E343" i="18"/>
  <c r="G343" i="18"/>
  <c r="I343" i="18"/>
  <c r="C344" i="18"/>
  <c r="D344" i="18"/>
  <c r="E344" i="18"/>
  <c r="G344" i="18"/>
  <c r="I344" i="18"/>
  <c r="C345" i="18"/>
  <c r="D345" i="18"/>
  <c r="E345" i="18"/>
  <c r="G345" i="18"/>
  <c r="I345" i="18"/>
  <c r="C346" i="18"/>
  <c r="D346" i="18"/>
  <c r="E346" i="18"/>
  <c r="G346" i="18"/>
  <c r="I346" i="18"/>
  <c r="C347" i="18"/>
  <c r="D347" i="18"/>
  <c r="E347" i="18"/>
  <c r="G347" i="18"/>
  <c r="I347" i="18"/>
  <c r="C348" i="18"/>
  <c r="D348" i="18"/>
  <c r="E348" i="18"/>
  <c r="G348" i="18"/>
  <c r="I348" i="18"/>
  <c r="C349" i="18"/>
  <c r="D349" i="18"/>
  <c r="E349" i="18"/>
  <c r="G349" i="18"/>
  <c r="I349" i="18"/>
  <c r="C350" i="18"/>
  <c r="D350" i="18"/>
  <c r="E350" i="18"/>
  <c r="G350" i="18"/>
  <c r="I350" i="18"/>
  <c r="C351" i="18"/>
  <c r="D351" i="18"/>
  <c r="E351" i="18"/>
  <c r="G351" i="18"/>
  <c r="I351" i="18"/>
  <c r="C352" i="18"/>
  <c r="D352" i="18"/>
  <c r="E352" i="18"/>
  <c r="G352" i="18"/>
  <c r="I352" i="18"/>
  <c r="C353" i="18"/>
  <c r="D353" i="18"/>
  <c r="E353" i="18"/>
  <c r="G353" i="18"/>
  <c r="I353" i="18"/>
  <c r="C354" i="18"/>
  <c r="D354" i="18"/>
  <c r="E354" i="18"/>
  <c r="G354" i="18"/>
  <c r="I354" i="18"/>
  <c r="C355" i="18"/>
  <c r="D355" i="18"/>
  <c r="E355" i="18"/>
  <c r="G355" i="18"/>
  <c r="I355" i="18"/>
  <c r="C356" i="18"/>
  <c r="D356" i="18"/>
  <c r="E356" i="18"/>
  <c r="G356" i="18"/>
  <c r="I356" i="18"/>
  <c r="C357" i="18"/>
  <c r="D357" i="18"/>
  <c r="E357" i="18"/>
  <c r="G357" i="18"/>
  <c r="I357" i="18"/>
  <c r="C358" i="18"/>
  <c r="D358" i="18"/>
  <c r="E358" i="18"/>
  <c r="G358" i="18"/>
  <c r="I358" i="18"/>
  <c r="C359" i="18"/>
  <c r="D359" i="18"/>
  <c r="E359" i="18"/>
  <c r="G359" i="18"/>
  <c r="I359" i="18"/>
  <c r="C360" i="18"/>
  <c r="D360" i="18"/>
  <c r="E360" i="18"/>
  <c r="G360" i="18"/>
  <c r="I360" i="18"/>
  <c r="C361" i="18"/>
  <c r="D361" i="18"/>
  <c r="E361" i="18"/>
  <c r="G361" i="18"/>
  <c r="I361" i="18"/>
  <c r="C362" i="18"/>
  <c r="D362" i="18"/>
  <c r="E362" i="18"/>
  <c r="G362" i="18"/>
  <c r="I362" i="18"/>
  <c r="C363" i="18"/>
  <c r="D363" i="18"/>
  <c r="E363" i="18"/>
  <c r="G363" i="18"/>
  <c r="I363" i="18"/>
  <c r="C364" i="18"/>
  <c r="D364" i="18"/>
  <c r="E364" i="18"/>
  <c r="G364" i="18"/>
  <c r="I364" i="18"/>
  <c r="C365" i="18"/>
  <c r="D365" i="18"/>
  <c r="E365" i="18"/>
  <c r="G365" i="18"/>
  <c r="I365" i="18"/>
  <c r="C366" i="18"/>
  <c r="D366" i="18"/>
  <c r="E366" i="18"/>
  <c r="G366" i="18"/>
  <c r="I366" i="18"/>
  <c r="C367" i="18"/>
  <c r="D367" i="18"/>
  <c r="E367" i="18"/>
  <c r="G367" i="18"/>
  <c r="I367" i="18"/>
  <c r="C368" i="18"/>
  <c r="D368" i="18"/>
  <c r="E368" i="18"/>
  <c r="G368" i="18"/>
  <c r="I368" i="18"/>
  <c r="C369" i="18"/>
  <c r="D369" i="18"/>
  <c r="E369" i="18"/>
  <c r="G369" i="18"/>
  <c r="I369" i="18"/>
  <c r="C370" i="18"/>
  <c r="D370" i="18"/>
  <c r="E370" i="18"/>
  <c r="G370" i="18"/>
  <c r="I370" i="18"/>
  <c r="C371" i="18"/>
  <c r="D371" i="18"/>
  <c r="E371" i="18"/>
  <c r="G371" i="18"/>
  <c r="I371" i="18"/>
  <c r="C372" i="18"/>
  <c r="D372" i="18"/>
  <c r="E372" i="18"/>
  <c r="G372" i="18"/>
  <c r="I372" i="18"/>
  <c r="C373" i="18"/>
  <c r="D373" i="18"/>
  <c r="E373" i="18"/>
  <c r="G373" i="18"/>
  <c r="I373" i="18"/>
  <c r="C374" i="18"/>
  <c r="D374" i="18"/>
  <c r="E374" i="18"/>
  <c r="G374" i="18"/>
  <c r="I374" i="18"/>
  <c r="C375" i="18"/>
  <c r="D375" i="18"/>
  <c r="E375" i="18"/>
  <c r="G375" i="18"/>
  <c r="I375" i="18"/>
  <c r="C376" i="18"/>
  <c r="D376" i="18"/>
  <c r="E376" i="18"/>
  <c r="G376" i="18"/>
  <c r="I376" i="18"/>
  <c r="C377" i="18"/>
  <c r="D377" i="18"/>
  <c r="E377" i="18"/>
  <c r="G377" i="18"/>
  <c r="I377" i="18"/>
  <c r="C378" i="18"/>
  <c r="D378" i="18"/>
  <c r="E378" i="18"/>
  <c r="G378" i="18"/>
  <c r="I378" i="18"/>
  <c r="C379" i="18"/>
  <c r="D379" i="18"/>
  <c r="E379" i="18"/>
  <c r="G379" i="18"/>
  <c r="I379" i="18"/>
  <c r="C380" i="18"/>
  <c r="D380" i="18"/>
  <c r="E380" i="18"/>
  <c r="G380" i="18"/>
  <c r="I380" i="18"/>
  <c r="C381" i="18"/>
  <c r="D381" i="18"/>
  <c r="E381" i="18"/>
  <c r="G381" i="18"/>
  <c r="I381" i="18"/>
  <c r="C382" i="18"/>
  <c r="D382" i="18"/>
  <c r="E382" i="18"/>
  <c r="G382" i="18"/>
  <c r="I382" i="18"/>
  <c r="C383" i="18"/>
  <c r="D383" i="18"/>
  <c r="E383" i="18"/>
  <c r="G383" i="18"/>
  <c r="I383" i="18"/>
  <c r="C384" i="18"/>
  <c r="D384" i="18"/>
  <c r="E384" i="18"/>
  <c r="G384" i="18"/>
  <c r="I384" i="18"/>
  <c r="C385" i="18"/>
  <c r="D385" i="18"/>
  <c r="E385" i="18"/>
  <c r="G385" i="18"/>
  <c r="I385" i="18"/>
  <c r="C386" i="18"/>
  <c r="D386" i="18"/>
  <c r="E386" i="18"/>
  <c r="G386" i="18"/>
  <c r="I386" i="18"/>
  <c r="C387" i="18"/>
  <c r="D387" i="18"/>
  <c r="E387" i="18"/>
  <c r="G387" i="18"/>
  <c r="I387" i="18"/>
  <c r="C388" i="18"/>
  <c r="D388" i="18"/>
  <c r="E388" i="18"/>
  <c r="G388" i="18"/>
  <c r="I388" i="18"/>
  <c r="C389" i="18"/>
  <c r="D389" i="18"/>
  <c r="E389" i="18"/>
  <c r="G389" i="18"/>
  <c r="I389" i="18"/>
  <c r="C390" i="18"/>
  <c r="D390" i="18"/>
  <c r="E390" i="18"/>
  <c r="G390" i="18"/>
  <c r="I390" i="18"/>
  <c r="C391" i="18"/>
  <c r="D391" i="18"/>
  <c r="E391" i="18"/>
  <c r="G391" i="18"/>
  <c r="I391" i="18"/>
  <c r="C392" i="18"/>
  <c r="D392" i="18"/>
  <c r="E392" i="18"/>
  <c r="G392" i="18"/>
  <c r="I392" i="18"/>
  <c r="C393" i="18"/>
  <c r="D393" i="18"/>
  <c r="E393" i="18"/>
  <c r="G393" i="18"/>
  <c r="I393" i="18"/>
  <c r="C394" i="18"/>
  <c r="D394" i="18"/>
  <c r="E394" i="18"/>
  <c r="G394" i="18"/>
  <c r="I394" i="18"/>
  <c r="C395" i="18"/>
  <c r="D395" i="18"/>
  <c r="E395" i="18"/>
  <c r="G395" i="18"/>
  <c r="I395" i="18"/>
  <c r="C396" i="18"/>
  <c r="D396" i="18"/>
  <c r="E396" i="18"/>
  <c r="G396" i="18"/>
  <c r="I396" i="18"/>
  <c r="C397" i="18"/>
  <c r="D397" i="18"/>
  <c r="E397" i="18"/>
  <c r="G397" i="18"/>
  <c r="I397" i="18"/>
  <c r="C398" i="18"/>
  <c r="D398" i="18"/>
  <c r="E398" i="18"/>
  <c r="G398" i="18"/>
  <c r="I398" i="18"/>
  <c r="C399" i="18"/>
  <c r="D399" i="18"/>
  <c r="E399" i="18"/>
  <c r="G399" i="18"/>
  <c r="I399" i="18"/>
  <c r="C400" i="18"/>
  <c r="D400" i="18"/>
  <c r="E400" i="18"/>
  <c r="G400" i="18"/>
  <c r="I400" i="18"/>
  <c r="C401" i="18"/>
  <c r="D401" i="18"/>
  <c r="E401" i="18"/>
  <c r="G401" i="18"/>
  <c r="I401" i="18"/>
  <c r="C402" i="18"/>
  <c r="D402" i="18"/>
  <c r="E402" i="18"/>
  <c r="G402" i="18"/>
  <c r="I402" i="18"/>
  <c r="C403" i="18"/>
  <c r="D403" i="18"/>
  <c r="E403" i="18"/>
  <c r="G403" i="18"/>
  <c r="I403" i="18"/>
  <c r="C404" i="18"/>
  <c r="D404" i="18"/>
  <c r="E404" i="18"/>
  <c r="G404" i="18"/>
  <c r="I404" i="18"/>
  <c r="C405" i="18"/>
  <c r="D405" i="18"/>
  <c r="E405" i="18"/>
  <c r="G405" i="18"/>
  <c r="I405" i="18"/>
  <c r="C406" i="18"/>
  <c r="D406" i="18"/>
  <c r="E406" i="18"/>
  <c r="G406" i="18"/>
  <c r="I406" i="18"/>
  <c r="C407" i="18"/>
  <c r="D407" i="18"/>
  <c r="E407" i="18"/>
  <c r="G407" i="18"/>
  <c r="I407" i="18"/>
  <c r="C408" i="18"/>
  <c r="D408" i="18"/>
  <c r="E408" i="18"/>
  <c r="G408" i="18"/>
  <c r="I408" i="18"/>
  <c r="C409" i="18"/>
  <c r="D409" i="18"/>
  <c r="E409" i="18"/>
  <c r="G409" i="18"/>
  <c r="I409" i="18"/>
  <c r="C410" i="18"/>
  <c r="D410" i="18"/>
  <c r="E410" i="18"/>
  <c r="G410" i="18"/>
  <c r="I410" i="18"/>
  <c r="C411" i="18"/>
  <c r="D411" i="18"/>
  <c r="E411" i="18"/>
  <c r="G411" i="18"/>
  <c r="I411" i="18"/>
  <c r="C412" i="18"/>
  <c r="D412" i="18"/>
  <c r="E412" i="18"/>
  <c r="G412" i="18"/>
  <c r="I412" i="18"/>
  <c r="C413" i="18"/>
  <c r="D413" i="18"/>
  <c r="E413" i="18"/>
  <c r="G413" i="18"/>
  <c r="I413" i="18"/>
  <c r="C414" i="18"/>
  <c r="D414" i="18"/>
  <c r="E414" i="18"/>
  <c r="G414" i="18"/>
  <c r="I414" i="18"/>
  <c r="C415" i="18"/>
  <c r="D415" i="18"/>
  <c r="E415" i="18"/>
  <c r="G415" i="18"/>
  <c r="I415" i="18"/>
  <c r="C416" i="18"/>
  <c r="D416" i="18"/>
  <c r="E416" i="18"/>
  <c r="G416" i="18"/>
  <c r="I416" i="18"/>
  <c r="C417" i="18"/>
  <c r="D417" i="18"/>
  <c r="E417" i="18"/>
  <c r="G417" i="18"/>
  <c r="I417" i="18"/>
  <c r="C418" i="18"/>
  <c r="D418" i="18"/>
  <c r="E418" i="18"/>
  <c r="G418" i="18"/>
  <c r="I418" i="18"/>
  <c r="C419" i="18"/>
  <c r="D419" i="18"/>
  <c r="E419" i="18"/>
  <c r="G419" i="18"/>
  <c r="I419" i="18"/>
  <c r="C420" i="18"/>
  <c r="D420" i="18"/>
  <c r="E420" i="18"/>
  <c r="G420" i="18"/>
  <c r="I420" i="18"/>
  <c r="C421" i="18"/>
  <c r="D421" i="18"/>
  <c r="E421" i="18"/>
  <c r="G421" i="18"/>
  <c r="I421" i="18"/>
  <c r="C422" i="18"/>
  <c r="D422" i="18"/>
  <c r="E422" i="18"/>
  <c r="G422" i="18"/>
  <c r="I422" i="18"/>
  <c r="C423" i="18"/>
  <c r="D423" i="18"/>
  <c r="E423" i="18"/>
  <c r="G423" i="18"/>
  <c r="I423" i="18"/>
  <c r="C424" i="18"/>
  <c r="D424" i="18"/>
  <c r="E424" i="18"/>
  <c r="G424" i="18"/>
  <c r="I424" i="18"/>
  <c r="C425" i="18"/>
  <c r="D425" i="18"/>
  <c r="E425" i="18"/>
  <c r="G425" i="18"/>
  <c r="I425" i="18"/>
  <c r="C426" i="18"/>
  <c r="D426" i="18"/>
  <c r="E426" i="18"/>
  <c r="G426" i="18"/>
  <c r="I426" i="18"/>
  <c r="C427" i="18"/>
  <c r="D427" i="18"/>
  <c r="E427" i="18"/>
  <c r="G427" i="18"/>
  <c r="I427" i="18"/>
  <c r="C428" i="18"/>
  <c r="D428" i="18"/>
  <c r="E428" i="18"/>
  <c r="G428" i="18"/>
  <c r="I428" i="18"/>
  <c r="C429" i="18"/>
  <c r="D429" i="18"/>
  <c r="E429" i="18"/>
  <c r="G429" i="18"/>
  <c r="I429" i="18"/>
  <c r="C430" i="18"/>
  <c r="D430" i="18"/>
  <c r="E430" i="18"/>
  <c r="G430" i="18"/>
  <c r="I430" i="18"/>
  <c r="C431" i="18"/>
  <c r="D431" i="18"/>
  <c r="E431" i="18"/>
  <c r="G431" i="18"/>
  <c r="I431" i="18"/>
  <c r="C432" i="18"/>
  <c r="D432" i="18"/>
  <c r="E432" i="18"/>
  <c r="G432" i="18"/>
  <c r="I432" i="18"/>
  <c r="C433" i="18"/>
  <c r="D433" i="18"/>
  <c r="E433" i="18"/>
  <c r="G433" i="18"/>
  <c r="I433" i="18"/>
  <c r="C434" i="18"/>
  <c r="D434" i="18"/>
  <c r="E434" i="18"/>
  <c r="G434" i="18"/>
  <c r="I434" i="18"/>
  <c r="C435" i="18"/>
  <c r="D435" i="18"/>
  <c r="E435" i="18"/>
  <c r="G435" i="18"/>
  <c r="I435" i="18"/>
  <c r="C436" i="18"/>
  <c r="D436" i="18"/>
  <c r="E436" i="18"/>
  <c r="G436" i="18"/>
  <c r="I436" i="18"/>
  <c r="C437" i="18"/>
  <c r="D437" i="18"/>
  <c r="E437" i="18"/>
  <c r="G437" i="18"/>
  <c r="I437" i="18"/>
  <c r="C438" i="18"/>
  <c r="D438" i="18"/>
  <c r="E438" i="18"/>
  <c r="G438" i="18"/>
  <c r="I438" i="18"/>
  <c r="C439" i="18"/>
  <c r="D439" i="18"/>
  <c r="E439" i="18"/>
  <c r="G439" i="18"/>
  <c r="I439" i="18"/>
  <c r="C440" i="18"/>
  <c r="D440" i="18"/>
  <c r="E440" i="18"/>
  <c r="G440" i="18"/>
  <c r="I440" i="18"/>
  <c r="C441" i="18"/>
  <c r="D441" i="18"/>
  <c r="E441" i="18"/>
  <c r="G441" i="18"/>
  <c r="I441" i="18"/>
  <c r="C442" i="18"/>
  <c r="D442" i="18"/>
  <c r="E442" i="18"/>
  <c r="G442" i="18"/>
  <c r="I442" i="18"/>
  <c r="C443" i="18"/>
  <c r="D443" i="18"/>
  <c r="E443" i="18"/>
  <c r="G443" i="18"/>
  <c r="I443" i="18"/>
  <c r="C444" i="18"/>
  <c r="D444" i="18"/>
  <c r="E444" i="18"/>
  <c r="G444" i="18"/>
  <c r="I444" i="18"/>
  <c r="C445" i="18"/>
  <c r="D445" i="18"/>
  <c r="E445" i="18"/>
  <c r="G445" i="18"/>
  <c r="I445" i="18"/>
  <c r="C446" i="18"/>
  <c r="D446" i="18"/>
  <c r="E446" i="18"/>
  <c r="G446" i="18"/>
  <c r="I446" i="18"/>
  <c r="C447" i="18"/>
  <c r="D447" i="18"/>
  <c r="E447" i="18"/>
  <c r="G447" i="18"/>
  <c r="I447" i="18"/>
  <c r="C448" i="18"/>
  <c r="D448" i="18"/>
  <c r="E448" i="18"/>
  <c r="G448" i="18"/>
  <c r="I448" i="18"/>
  <c r="C449" i="18"/>
  <c r="D449" i="18"/>
  <c r="E449" i="18"/>
  <c r="G449" i="18"/>
  <c r="I449" i="18"/>
  <c r="C450" i="18"/>
  <c r="D450" i="18"/>
  <c r="E450" i="18"/>
  <c r="G450" i="18"/>
  <c r="I450" i="18"/>
  <c r="C451" i="18"/>
  <c r="D451" i="18"/>
  <c r="E451" i="18"/>
  <c r="G451" i="18"/>
  <c r="I451" i="18"/>
  <c r="C452" i="18"/>
  <c r="D452" i="18"/>
  <c r="E452" i="18"/>
  <c r="G452" i="18"/>
  <c r="I452" i="18"/>
  <c r="C453" i="18"/>
  <c r="D453" i="18"/>
  <c r="E453" i="18"/>
  <c r="G453" i="18"/>
  <c r="I453" i="18"/>
  <c r="C454" i="18"/>
  <c r="D454" i="18"/>
  <c r="E454" i="18"/>
  <c r="G454" i="18"/>
  <c r="I454" i="18"/>
  <c r="C455" i="18"/>
  <c r="D455" i="18"/>
  <c r="E455" i="18"/>
  <c r="G455" i="18"/>
  <c r="I455" i="18"/>
  <c r="C456" i="18"/>
  <c r="D456" i="18"/>
  <c r="E456" i="18"/>
  <c r="G456" i="18"/>
  <c r="I456" i="18"/>
  <c r="C457" i="18"/>
  <c r="D457" i="18"/>
  <c r="E457" i="18"/>
  <c r="G457" i="18"/>
  <c r="I457" i="18"/>
  <c r="C458" i="18"/>
  <c r="D458" i="18"/>
  <c r="E458" i="18"/>
  <c r="G458" i="18"/>
  <c r="I458" i="18"/>
  <c r="C459" i="18"/>
  <c r="D459" i="18"/>
  <c r="E459" i="18"/>
  <c r="G459" i="18"/>
  <c r="I459" i="18"/>
  <c r="C460" i="18"/>
  <c r="D460" i="18"/>
  <c r="E460" i="18"/>
  <c r="G460" i="18"/>
  <c r="I460" i="18"/>
  <c r="C461" i="18"/>
  <c r="D461" i="18"/>
  <c r="E461" i="18"/>
  <c r="G461" i="18"/>
  <c r="I461" i="18"/>
  <c r="C462" i="18"/>
  <c r="D462" i="18"/>
  <c r="E462" i="18"/>
  <c r="G462" i="18"/>
  <c r="I462" i="18"/>
  <c r="C463" i="18"/>
  <c r="D463" i="18"/>
  <c r="E463" i="18"/>
  <c r="G463" i="18"/>
  <c r="I463" i="18"/>
  <c r="C464" i="18"/>
  <c r="D464" i="18"/>
  <c r="E464" i="18"/>
  <c r="G464" i="18"/>
  <c r="I464" i="18"/>
  <c r="C465" i="18"/>
  <c r="D465" i="18"/>
  <c r="E465" i="18"/>
  <c r="G465" i="18"/>
  <c r="I465" i="18"/>
  <c r="C466" i="18"/>
  <c r="D466" i="18"/>
  <c r="E466" i="18"/>
  <c r="G466" i="18"/>
  <c r="I466" i="18"/>
  <c r="C467" i="18"/>
  <c r="D467" i="18"/>
  <c r="E467" i="18"/>
  <c r="G467" i="18"/>
  <c r="I467" i="18"/>
  <c r="C468" i="18"/>
  <c r="D468" i="18"/>
  <c r="E468" i="18"/>
  <c r="G468" i="18"/>
  <c r="I468" i="18"/>
  <c r="C469" i="18"/>
  <c r="D469" i="18"/>
  <c r="E469" i="18"/>
  <c r="G469" i="18"/>
  <c r="I469" i="18"/>
  <c r="C470" i="18"/>
  <c r="D470" i="18"/>
  <c r="E470" i="18"/>
  <c r="G470" i="18"/>
  <c r="I470" i="18"/>
  <c r="C471" i="18"/>
  <c r="D471" i="18"/>
  <c r="E471" i="18"/>
  <c r="G471" i="18"/>
  <c r="I471" i="18"/>
  <c r="C472" i="18"/>
  <c r="D472" i="18"/>
  <c r="E472" i="18"/>
  <c r="G472" i="18"/>
  <c r="I472" i="18"/>
  <c r="C473" i="18"/>
  <c r="D473" i="18"/>
  <c r="E473" i="18"/>
  <c r="G473" i="18"/>
  <c r="I473" i="18"/>
  <c r="C474" i="18"/>
  <c r="D474" i="18"/>
  <c r="E474" i="18"/>
  <c r="G474" i="18"/>
  <c r="I474" i="18"/>
  <c r="C475" i="18"/>
  <c r="D475" i="18"/>
  <c r="E475" i="18"/>
  <c r="G475" i="18"/>
  <c r="I475" i="18"/>
  <c r="C476" i="18"/>
  <c r="D476" i="18"/>
  <c r="E476" i="18"/>
  <c r="G476" i="18"/>
  <c r="I476" i="18"/>
  <c r="C477" i="18"/>
  <c r="D477" i="18"/>
  <c r="E477" i="18"/>
  <c r="G477" i="18"/>
  <c r="I477" i="18"/>
  <c r="C478" i="18"/>
  <c r="D478" i="18"/>
  <c r="E478" i="18"/>
  <c r="G478" i="18"/>
  <c r="I478" i="18"/>
  <c r="C479" i="18"/>
  <c r="D479" i="18"/>
  <c r="E479" i="18"/>
  <c r="G479" i="18"/>
  <c r="I479" i="18"/>
  <c r="C480" i="18"/>
  <c r="D480" i="18"/>
  <c r="E480" i="18"/>
  <c r="G480" i="18"/>
  <c r="I480" i="18"/>
  <c r="C481" i="18"/>
  <c r="D481" i="18"/>
  <c r="E481" i="18"/>
  <c r="G481" i="18"/>
  <c r="I481" i="18"/>
  <c r="C482" i="18"/>
  <c r="D482" i="18"/>
  <c r="E482" i="18"/>
  <c r="G482" i="18"/>
  <c r="I482" i="18"/>
  <c r="C483" i="18"/>
  <c r="D483" i="18"/>
  <c r="E483" i="18"/>
  <c r="G483" i="18"/>
  <c r="I483" i="18"/>
  <c r="C484" i="18"/>
  <c r="D484" i="18"/>
  <c r="E484" i="18"/>
  <c r="G484" i="18"/>
  <c r="I484" i="18"/>
  <c r="C485" i="18"/>
  <c r="D485" i="18"/>
  <c r="E485" i="18"/>
  <c r="G485" i="18"/>
  <c r="I485" i="18"/>
  <c r="C486" i="18"/>
  <c r="D486" i="18"/>
  <c r="E486" i="18"/>
  <c r="G486" i="18"/>
  <c r="I486" i="18"/>
  <c r="C487" i="18"/>
  <c r="D487" i="18"/>
  <c r="E487" i="18"/>
  <c r="G487" i="18"/>
  <c r="I487" i="18"/>
  <c r="C488" i="18"/>
  <c r="D488" i="18"/>
  <c r="E488" i="18"/>
  <c r="G488" i="18"/>
  <c r="I488" i="18"/>
  <c r="C489" i="18"/>
  <c r="D489" i="18"/>
  <c r="E489" i="18"/>
  <c r="G489" i="18"/>
  <c r="I489" i="18"/>
  <c r="C490" i="18"/>
  <c r="D490" i="18"/>
  <c r="E490" i="18"/>
  <c r="G490" i="18"/>
  <c r="I490" i="18"/>
  <c r="C491" i="18"/>
  <c r="D491" i="18"/>
  <c r="E491" i="18"/>
  <c r="G491" i="18"/>
  <c r="I491" i="18"/>
  <c r="C492" i="18"/>
  <c r="D492" i="18"/>
  <c r="E492" i="18"/>
  <c r="G492" i="18"/>
  <c r="I492" i="18"/>
  <c r="C493" i="18"/>
  <c r="D493" i="18"/>
  <c r="E493" i="18"/>
  <c r="G493" i="18"/>
  <c r="I493" i="18"/>
  <c r="C494" i="18"/>
  <c r="D494" i="18"/>
  <c r="E494" i="18"/>
  <c r="G494" i="18"/>
  <c r="I494" i="18"/>
  <c r="C495" i="18"/>
  <c r="D495" i="18"/>
  <c r="E495" i="18"/>
  <c r="G495" i="18"/>
  <c r="I495" i="18"/>
  <c r="C496" i="18"/>
  <c r="D496" i="18"/>
  <c r="E496" i="18"/>
  <c r="G496" i="18"/>
  <c r="I496" i="18"/>
  <c r="C497" i="18"/>
  <c r="D497" i="18"/>
  <c r="E497" i="18"/>
  <c r="G497" i="18"/>
  <c r="I497" i="18"/>
  <c r="C498" i="18"/>
  <c r="D498" i="18"/>
  <c r="E498" i="18"/>
  <c r="G498" i="18"/>
  <c r="I498" i="18"/>
  <c r="C499" i="18"/>
  <c r="D499" i="18"/>
  <c r="E499" i="18"/>
  <c r="G499" i="18"/>
  <c r="I499" i="18"/>
  <c r="C500" i="18"/>
  <c r="D500" i="18"/>
  <c r="E500" i="18"/>
  <c r="G500" i="18"/>
  <c r="I500" i="18"/>
  <c r="C501" i="18"/>
  <c r="D501" i="18"/>
  <c r="E501" i="18"/>
  <c r="G501" i="18"/>
  <c r="I501" i="18"/>
  <c r="C502" i="18"/>
  <c r="D502" i="18"/>
  <c r="E502" i="18"/>
  <c r="G502" i="18"/>
  <c r="I502" i="18"/>
  <c r="C503" i="18"/>
  <c r="D503" i="18"/>
  <c r="E503" i="18"/>
  <c r="G503" i="18"/>
  <c r="I503" i="18"/>
  <c r="C504" i="18"/>
  <c r="D504" i="18"/>
  <c r="E504" i="18"/>
  <c r="G504" i="18"/>
  <c r="I504" i="18"/>
  <c r="C505" i="18"/>
  <c r="D505" i="18"/>
  <c r="E505" i="18"/>
  <c r="G505" i="18"/>
  <c r="I505" i="18"/>
  <c r="C506" i="18"/>
  <c r="D506" i="18"/>
  <c r="E506" i="18"/>
  <c r="G506" i="18"/>
  <c r="I506" i="18"/>
  <c r="C507" i="18"/>
  <c r="D507" i="18"/>
  <c r="E507" i="18"/>
  <c r="G507" i="18"/>
  <c r="I507" i="18"/>
  <c r="C508" i="18"/>
  <c r="D508" i="18"/>
  <c r="E508" i="18"/>
  <c r="G508" i="18"/>
  <c r="I508" i="18"/>
  <c r="C509" i="18"/>
  <c r="D509" i="18"/>
  <c r="E509" i="18"/>
  <c r="G509" i="18"/>
  <c r="I509" i="18"/>
  <c r="C510" i="18"/>
  <c r="D510" i="18"/>
  <c r="E510" i="18"/>
  <c r="G510" i="18"/>
  <c r="I510" i="18"/>
  <c r="C511" i="18"/>
  <c r="D511" i="18"/>
  <c r="E511" i="18"/>
  <c r="G511" i="18"/>
  <c r="I511" i="18"/>
  <c r="C512" i="18"/>
  <c r="D512" i="18"/>
  <c r="E512" i="18"/>
  <c r="G512" i="18"/>
  <c r="I512" i="18"/>
  <c r="C513" i="18"/>
  <c r="D513" i="18"/>
  <c r="E513" i="18"/>
  <c r="G513" i="18"/>
  <c r="I513" i="18"/>
  <c r="C514" i="18"/>
  <c r="D514" i="18"/>
  <c r="E514" i="18"/>
  <c r="G514" i="18"/>
  <c r="I514" i="18"/>
  <c r="C515" i="18"/>
  <c r="D515" i="18"/>
  <c r="E515" i="18"/>
  <c r="G515" i="18"/>
  <c r="I515" i="18"/>
  <c r="C516" i="18"/>
  <c r="D516" i="18"/>
  <c r="E516" i="18"/>
  <c r="G516" i="18"/>
  <c r="I516" i="18"/>
  <c r="C517" i="18"/>
  <c r="D517" i="18"/>
  <c r="E517" i="18"/>
  <c r="G517" i="18"/>
  <c r="I517" i="18"/>
  <c r="C518" i="18"/>
  <c r="D518" i="18"/>
  <c r="E518" i="18"/>
  <c r="G518" i="18"/>
  <c r="I518" i="18"/>
  <c r="C519" i="18"/>
  <c r="D519" i="18"/>
  <c r="E519" i="18"/>
  <c r="G519" i="18"/>
  <c r="I519" i="18"/>
  <c r="C520" i="18"/>
  <c r="D520" i="18"/>
  <c r="E520" i="18"/>
  <c r="G520" i="18"/>
  <c r="I520" i="18"/>
  <c r="C521" i="18"/>
  <c r="D521" i="18"/>
  <c r="E521" i="18"/>
  <c r="G521" i="18"/>
  <c r="I521" i="18"/>
  <c r="C522" i="18"/>
  <c r="D522" i="18"/>
  <c r="E522" i="18"/>
  <c r="G522" i="18"/>
  <c r="I522" i="18"/>
  <c r="C523" i="18"/>
  <c r="D523" i="18"/>
  <c r="E523" i="18"/>
  <c r="G523" i="18"/>
  <c r="I523" i="18"/>
  <c r="C524" i="18"/>
  <c r="D524" i="18"/>
  <c r="E524" i="18"/>
  <c r="G524" i="18"/>
  <c r="I524" i="18"/>
  <c r="C525" i="18"/>
  <c r="D525" i="18"/>
  <c r="E525" i="18"/>
  <c r="G525" i="18"/>
  <c r="I525" i="18"/>
  <c r="C526" i="18"/>
  <c r="D526" i="18"/>
  <c r="E526" i="18"/>
  <c r="G526" i="18"/>
  <c r="I526" i="18"/>
  <c r="C527" i="18"/>
  <c r="D527" i="18"/>
  <c r="E527" i="18"/>
  <c r="G527" i="18"/>
  <c r="I527" i="18"/>
  <c r="C528" i="18"/>
  <c r="D528" i="18"/>
  <c r="E528" i="18"/>
  <c r="G528" i="18"/>
  <c r="I528" i="18"/>
  <c r="C529" i="18"/>
  <c r="D529" i="18"/>
  <c r="E529" i="18"/>
  <c r="G529" i="18"/>
  <c r="I529" i="18"/>
  <c r="C530" i="18"/>
  <c r="D530" i="18"/>
  <c r="E530" i="18"/>
  <c r="G530" i="18"/>
  <c r="I530" i="18"/>
  <c r="C531" i="18"/>
  <c r="D531" i="18"/>
  <c r="E531" i="18"/>
  <c r="G531" i="18"/>
  <c r="I531" i="18"/>
  <c r="C532" i="18"/>
  <c r="D532" i="18"/>
  <c r="E532" i="18"/>
  <c r="G532" i="18"/>
  <c r="I532" i="18"/>
  <c r="C533" i="18"/>
  <c r="D533" i="18"/>
  <c r="E533" i="18"/>
  <c r="G533" i="18"/>
  <c r="I533" i="18"/>
  <c r="C534" i="18"/>
  <c r="D534" i="18"/>
  <c r="E534" i="18"/>
  <c r="G534" i="18"/>
  <c r="I534" i="18"/>
  <c r="C535" i="18"/>
  <c r="D535" i="18"/>
  <c r="E535" i="18"/>
  <c r="G535" i="18"/>
  <c r="I535" i="18"/>
  <c r="C536" i="18"/>
  <c r="D536" i="18"/>
  <c r="E536" i="18"/>
  <c r="G536" i="18"/>
  <c r="I536" i="18"/>
  <c r="C537" i="18"/>
  <c r="D537" i="18"/>
  <c r="E537" i="18"/>
  <c r="G537" i="18"/>
  <c r="I537" i="18"/>
  <c r="C538" i="18"/>
  <c r="D538" i="18"/>
  <c r="E538" i="18"/>
  <c r="G538" i="18"/>
  <c r="I538" i="18"/>
  <c r="C539" i="18"/>
  <c r="D539" i="18"/>
  <c r="E539" i="18"/>
  <c r="G539" i="18"/>
  <c r="I539" i="18"/>
  <c r="C540" i="18"/>
  <c r="D540" i="18"/>
  <c r="E540" i="18"/>
  <c r="G540" i="18"/>
  <c r="I540" i="18"/>
  <c r="C541" i="18"/>
  <c r="D541" i="18"/>
  <c r="E541" i="18"/>
  <c r="G541" i="18"/>
  <c r="I541" i="18"/>
  <c r="C542" i="18"/>
  <c r="D542" i="18"/>
  <c r="E542" i="18"/>
  <c r="G542" i="18"/>
  <c r="I542" i="18"/>
  <c r="C543" i="18"/>
  <c r="D543" i="18"/>
  <c r="E543" i="18"/>
  <c r="G543" i="18"/>
  <c r="I543" i="18"/>
  <c r="C544" i="18"/>
  <c r="D544" i="18"/>
  <c r="E544" i="18"/>
  <c r="G544" i="18"/>
  <c r="I544" i="18"/>
  <c r="C545" i="18"/>
  <c r="D545" i="18"/>
  <c r="E545" i="18"/>
  <c r="G545" i="18"/>
  <c r="I545" i="18"/>
  <c r="C546" i="18"/>
  <c r="D546" i="18"/>
  <c r="E546" i="18"/>
  <c r="G546" i="18"/>
  <c r="I546" i="18"/>
  <c r="C547" i="18"/>
  <c r="D547" i="18"/>
  <c r="E547" i="18"/>
  <c r="G547" i="18"/>
  <c r="I547" i="18"/>
  <c r="C548" i="18"/>
  <c r="D548" i="18"/>
  <c r="E548" i="18"/>
  <c r="G548" i="18"/>
  <c r="I548" i="18"/>
  <c r="C549" i="18"/>
  <c r="D549" i="18"/>
  <c r="E549" i="18"/>
  <c r="G549" i="18"/>
  <c r="I549" i="18"/>
  <c r="C550" i="18"/>
  <c r="D550" i="18"/>
  <c r="E550" i="18"/>
  <c r="G550" i="18"/>
  <c r="I550" i="18"/>
  <c r="C551" i="18"/>
  <c r="D551" i="18"/>
  <c r="E551" i="18"/>
  <c r="G551" i="18"/>
  <c r="I551" i="18"/>
  <c r="C552" i="18"/>
  <c r="D552" i="18"/>
  <c r="E552" i="18"/>
  <c r="G552" i="18"/>
  <c r="I552" i="18"/>
  <c r="C553" i="18"/>
  <c r="D553" i="18"/>
  <c r="E553" i="18"/>
  <c r="G553" i="18"/>
  <c r="I553" i="18"/>
  <c r="C554" i="18"/>
  <c r="D554" i="18"/>
  <c r="E554" i="18"/>
  <c r="G554" i="18"/>
  <c r="I554" i="18"/>
  <c r="G2" i="18"/>
  <c r="D2" i="18"/>
  <c r="E2" i="18"/>
  <c r="I2" i="18"/>
  <c r="C2" i="18"/>
  <c r="L21" i="1"/>
  <c r="B3" i="18" s="1"/>
  <c r="L22" i="1"/>
  <c r="B4" i="18" s="1"/>
  <c r="L23" i="1"/>
  <c r="B5" i="18" s="1"/>
  <c r="L24" i="1"/>
  <c r="B6" i="18" s="1"/>
  <c r="L25" i="1"/>
  <c r="B7" i="18" s="1"/>
  <c r="L26" i="1"/>
  <c r="B8" i="18" s="1"/>
  <c r="L27" i="1"/>
  <c r="B9" i="18"/>
  <c r="L28" i="1"/>
  <c r="B10" i="18" s="1"/>
  <c r="L29" i="1"/>
  <c r="B11" i="18" s="1"/>
  <c r="L30" i="1"/>
  <c r="B12" i="18" s="1"/>
  <c r="L31" i="1"/>
  <c r="B13" i="18" s="1"/>
  <c r="L32" i="1"/>
  <c r="B14" i="18" s="1"/>
  <c r="L33" i="1"/>
  <c r="B15" i="18"/>
  <c r="L34" i="1"/>
  <c r="B16" i="18" s="1"/>
  <c r="L35" i="1"/>
  <c r="B17" i="18"/>
  <c r="L36" i="1"/>
  <c r="B18" i="18" s="1"/>
  <c r="L37" i="1"/>
  <c r="B19" i="18" s="1"/>
  <c r="L38" i="1"/>
  <c r="B20" i="18" s="1"/>
  <c r="L39" i="1"/>
  <c r="B21" i="18" s="1"/>
  <c r="L40" i="1"/>
  <c r="B22" i="18" s="1"/>
  <c r="L41" i="1"/>
  <c r="B23" i="18" s="1"/>
  <c r="L42" i="1"/>
  <c r="B24" i="18" s="1"/>
  <c r="L43" i="1"/>
  <c r="B25" i="18"/>
  <c r="L44" i="1"/>
  <c r="B26" i="18" s="1"/>
  <c r="L45" i="1"/>
  <c r="B27" i="18"/>
  <c r="L46" i="1"/>
  <c r="B28" i="18" s="1"/>
  <c r="L47" i="1"/>
  <c r="B29" i="18" s="1"/>
  <c r="L48" i="1"/>
  <c r="B30" i="18" s="1"/>
  <c r="L49" i="1"/>
  <c r="B31" i="18" s="1"/>
  <c r="L50" i="1"/>
  <c r="B32" i="18" s="1"/>
  <c r="L51" i="1"/>
  <c r="B33" i="18"/>
  <c r="L52" i="1"/>
  <c r="B34" i="18" s="1"/>
  <c r="L53" i="1"/>
  <c r="B35" i="18"/>
  <c r="L54" i="1"/>
  <c r="B36" i="18" s="1"/>
  <c r="L55" i="1"/>
  <c r="B37" i="18" s="1"/>
  <c r="L56" i="1"/>
  <c r="B38" i="18" s="1"/>
  <c r="L57" i="1"/>
  <c r="B39" i="18" s="1"/>
  <c r="L58" i="1"/>
  <c r="B40" i="18" s="1"/>
  <c r="L59" i="1"/>
  <c r="B41" i="18"/>
  <c r="L60" i="1"/>
  <c r="B42" i="18" s="1"/>
  <c r="L61" i="1"/>
  <c r="B43" i="18" s="1"/>
  <c r="L62" i="1"/>
  <c r="B44" i="18" s="1"/>
  <c r="L63" i="1"/>
  <c r="B45" i="18" s="1"/>
  <c r="L64" i="1"/>
  <c r="B46" i="18" s="1"/>
  <c r="L65" i="1"/>
  <c r="B47" i="18" s="1"/>
  <c r="L66" i="1"/>
  <c r="B48" i="18" s="1"/>
  <c r="L67" i="1"/>
  <c r="B49" i="18" s="1"/>
  <c r="L68" i="1"/>
  <c r="B50" i="18" s="1"/>
  <c r="L69" i="1"/>
  <c r="B51" i="18"/>
  <c r="L70" i="1"/>
  <c r="B52" i="18" s="1"/>
  <c r="L71" i="1"/>
  <c r="B53" i="18" s="1"/>
  <c r="L72" i="1"/>
  <c r="B54" i="18" s="1"/>
  <c r="L73" i="1"/>
  <c r="B55" i="18" s="1"/>
  <c r="L74" i="1"/>
  <c r="B56" i="18" s="1"/>
  <c r="L75" i="1"/>
  <c r="B57" i="18" s="1"/>
  <c r="L76" i="1"/>
  <c r="B58" i="18" s="1"/>
  <c r="L77" i="1"/>
  <c r="B59" i="18" s="1"/>
  <c r="L78" i="1"/>
  <c r="B60" i="18" s="1"/>
  <c r="L79" i="1"/>
  <c r="B61" i="18" s="1"/>
  <c r="L80" i="1"/>
  <c r="B62" i="18" s="1"/>
  <c r="L81" i="1"/>
  <c r="B63" i="18" s="1"/>
  <c r="L82" i="1"/>
  <c r="B64" i="18" s="1"/>
  <c r="L83" i="1"/>
  <c r="B65" i="18" s="1"/>
  <c r="L84" i="1"/>
  <c r="B66" i="18" s="1"/>
  <c r="L85" i="1"/>
  <c r="B67" i="18" s="1"/>
  <c r="L86" i="1"/>
  <c r="B68" i="18" s="1"/>
  <c r="L87" i="1"/>
  <c r="B69" i="18" s="1"/>
  <c r="L88" i="1"/>
  <c r="B70" i="18" s="1"/>
  <c r="L89" i="1"/>
  <c r="B71" i="18" s="1"/>
  <c r="L90" i="1"/>
  <c r="B72" i="18" s="1"/>
  <c r="L91" i="1"/>
  <c r="B73" i="18" s="1"/>
  <c r="L92" i="1"/>
  <c r="B74" i="18" s="1"/>
  <c r="L93" i="1"/>
  <c r="B75" i="18"/>
  <c r="L94" i="1"/>
  <c r="B76" i="18" s="1"/>
  <c r="L95" i="1"/>
  <c r="B77" i="18" s="1"/>
  <c r="L96" i="1"/>
  <c r="B78" i="18" s="1"/>
  <c r="L97" i="1"/>
  <c r="B79" i="18" s="1"/>
  <c r="L98" i="1"/>
  <c r="B80" i="18" s="1"/>
  <c r="L99" i="1"/>
  <c r="B81" i="18" s="1"/>
  <c r="L100" i="1"/>
  <c r="B82" i="18" s="1"/>
  <c r="L101" i="1"/>
  <c r="B83" i="18" s="1"/>
  <c r="L102" i="1"/>
  <c r="B84" i="18" s="1"/>
  <c r="L103" i="1"/>
  <c r="B85" i="18" s="1"/>
  <c r="L104" i="1"/>
  <c r="B86" i="18" s="1"/>
  <c r="L105" i="1"/>
  <c r="B87" i="18" s="1"/>
  <c r="L106" i="1"/>
  <c r="B88" i="18" s="1"/>
  <c r="L107" i="1"/>
  <c r="B89" i="18"/>
  <c r="L108" i="1"/>
  <c r="B90" i="18" s="1"/>
  <c r="L109" i="1"/>
  <c r="B91" i="18"/>
  <c r="L110" i="1"/>
  <c r="B92" i="18" s="1"/>
  <c r="L111" i="1"/>
  <c r="B93" i="18" s="1"/>
  <c r="L112" i="1"/>
  <c r="B94" i="18" s="1"/>
  <c r="L113" i="1"/>
  <c r="B95" i="18" s="1"/>
  <c r="L114" i="1"/>
  <c r="B96" i="18" s="1"/>
  <c r="L115" i="1"/>
  <c r="B97" i="18" s="1"/>
  <c r="L116" i="1"/>
  <c r="B98" i="18" s="1"/>
  <c r="L117" i="1"/>
  <c r="B99" i="18"/>
  <c r="L118" i="1"/>
  <c r="B100" i="18" s="1"/>
  <c r="L119" i="1"/>
  <c r="B101" i="18" s="1"/>
  <c r="L120" i="1"/>
  <c r="B102" i="18" s="1"/>
  <c r="L121" i="1"/>
  <c r="B103" i="18" s="1"/>
  <c r="L122" i="1"/>
  <c r="B104" i="18" s="1"/>
  <c r="L123" i="1"/>
  <c r="B105" i="18"/>
  <c r="L124" i="1"/>
  <c r="B106" i="18" s="1"/>
  <c r="L125" i="1"/>
  <c r="B107" i="18" s="1"/>
  <c r="L126" i="1"/>
  <c r="B108" i="18" s="1"/>
  <c r="L127" i="1"/>
  <c r="B109" i="18" s="1"/>
  <c r="L128" i="1"/>
  <c r="B110" i="18" s="1"/>
  <c r="L129" i="1"/>
  <c r="B111" i="18" s="1"/>
  <c r="L130" i="1"/>
  <c r="B112" i="18" s="1"/>
  <c r="L131" i="1"/>
  <c r="B113" i="18" s="1"/>
  <c r="L132" i="1"/>
  <c r="B114" i="18" s="1"/>
  <c r="L133" i="1"/>
  <c r="B115" i="18"/>
  <c r="L134" i="1"/>
  <c r="B116" i="18" s="1"/>
  <c r="L135" i="1"/>
  <c r="B117" i="18" s="1"/>
  <c r="L136" i="1"/>
  <c r="B118" i="18" s="1"/>
  <c r="L137" i="1"/>
  <c r="B119" i="18" s="1"/>
  <c r="L138" i="1"/>
  <c r="B120" i="18" s="1"/>
  <c r="L139" i="1"/>
  <c r="B121" i="18" s="1"/>
  <c r="L140" i="1"/>
  <c r="B122" i="18" s="1"/>
  <c r="L141" i="1"/>
  <c r="B123" i="18"/>
  <c r="L142" i="1"/>
  <c r="B124" i="18" s="1"/>
  <c r="L143" i="1"/>
  <c r="B125" i="18" s="1"/>
  <c r="L144" i="1"/>
  <c r="B126" i="18" s="1"/>
  <c r="L145" i="1"/>
  <c r="B127" i="18" s="1"/>
  <c r="L146" i="1"/>
  <c r="B128" i="18" s="1"/>
  <c r="L147" i="1"/>
  <c r="B129" i="18" s="1"/>
  <c r="L148" i="1"/>
  <c r="B130" i="18" s="1"/>
  <c r="L149" i="1"/>
  <c r="B131" i="18" s="1"/>
  <c r="L150" i="1"/>
  <c r="B132" i="18" s="1"/>
  <c r="L151" i="1"/>
  <c r="B133" i="18" s="1"/>
  <c r="L152" i="1"/>
  <c r="B134" i="18" s="1"/>
  <c r="L153" i="1"/>
  <c r="B135" i="18" s="1"/>
  <c r="L154" i="1"/>
  <c r="B136" i="18" s="1"/>
  <c r="L155" i="1"/>
  <c r="B137" i="18" s="1"/>
  <c r="L156" i="1"/>
  <c r="B138" i="18" s="1"/>
  <c r="L157" i="1"/>
  <c r="B139" i="18"/>
  <c r="L158" i="1"/>
  <c r="B140" i="18" s="1"/>
  <c r="L159" i="1"/>
  <c r="B141" i="18" s="1"/>
  <c r="L160" i="1"/>
  <c r="B142" i="18" s="1"/>
  <c r="L161" i="1"/>
  <c r="B143" i="18" s="1"/>
  <c r="L162" i="1"/>
  <c r="B144" i="18" s="1"/>
  <c r="L163" i="1"/>
  <c r="B145" i="18" s="1"/>
  <c r="L164" i="1"/>
  <c r="B146" i="18" s="1"/>
  <c r="L165" i="1"/>
  <c r="B147" i="18" s="1"/>
  <c r="L166" i="1"/>
  <c r="B148" i="18" s="1"/>
  <c r="L167" i="1"/>
  <c r="B149" i="18" s="1"/>
  <c r="L168" i="1"/>
  <c r="B150" i="18" s="1"/>
  <c r="L169" i="1"/>
  <c r="B151" i="18" s="1"/>
  <c r="L170" i="1"/>
  <c r="B152" i="18" s="1"/>
  <c r="L171" i="1"/>
  <c r="B153" i="18"/>
  <c r="L172" i="1"/>
  <c r="B154" i="18" s="1"/>
  <c r="L173" i="1"/>
  <c r="B155" i="18"/>
  <c r="L174" i="1"/>
  <c r="B156" i="18" s="1"/>
  <c r="L175" i="1"/>
  <c r="B157" i="18" s="1"/>
  <c r="L176" i="1"/>
  <c r="B158" i="18" s="1"/>
  <c r="L177" i="1"/>
  <c r="B159" i="18" s="1"/>
  <c r="L178" i="1"/>
  <c r="B160" i="18" s="1"/>
  <c r="L179" i="1"/>
  <c r="B161" i="18" s="1"/>
  <c r="L180" i="1"/>
  <c r="B162" i="18" s="1"/>
  <c r="L181" i="1"/>
  <c r="B163" i="18"/>
  <c r="L182" i="1"/>
  <c r="B164" i="18" s="1"/>
  <c r="L183" i="1"/>
  <c r="B165" i="18" s="1"/>
  <c r="L184" i="1"/>
  <c r="B166" i="18" s="1"/>
  <c r="L185" i="1"/>
  <c r="B167" i="18" s="1"/>
  <c r="L186" i="1"/>
  <c r="B168" i="18" s="1"/>
  <c r="L187" i="1"/>
  <c r="B169" i="18"/>
  <c r="L188" i="1"/>
  <c r="B170" i="18" s="1"/>
  <c r="L189" i="1"/>
  <c r="B171" i="18" s="1"/>
  <c r="L190" i="1"/>
  <c r="B172" i="18" s="1"/>
  <c r="L191" i="1"/>
  <c r="B173" i="18" s="1"/>
  <c r="L192" i="1"/>
  <c r="B174" i="18" s="1"/>
  <c r="L193" i="1"/>
  <c r="B175" i="18" s="1"/>
  <c r="L194" i="1"/>
  <c r="B176" i="18" s="1"/>
  <c r="L195" i="1"/>
  <c r="B177" i="18" s="1"/>
  <c r="L196" i="1"/>
  <c r="B178" i="18"/>
  <c r="L197" i="1"/>
  <c r="B179" i="18" s="1"/>
  <c r="L198" i="1"/>
  <c r="B180" i="18" s="1"/>
  <c r="L199" i="1"/>
  <c r="B181" i="18" s="1"/>
  <c r="L200" i="1"/>
  <c r="B182" i="18"/>
  <c r="L201" i="1"/>
  <c r="B183" i="18" s="1"/>
  <c r="L202" i="1"/>
  <c r="B184" i="18" s="1"/>
  <c r="L203" i="1"/>
  <c r="B185" i="18" s="1"/>
  <c r="L204" i="1"/>
  <c r="B186" i="18" s="1"/>
  <c r="L205" i="1"/>
  <c r="B187" i="18" s="1"/>
  <c r="L206" i="1"/>
  <c r="B188" i="18"/>
  <c r="L207" i="1"/>
  <c r="B189" i="18" s="1"/>
  <c r="L208" i="1"/>
  <c r="B190" i="18"/>
  <c r="L209" i="1"/>
  <c r="B191" i="18" s="1"/>
  <c r="L210" i="1"/>
  <c r="B192" i="18" s="1"/>
  <c r="L211" i="1"/>
  <c r="B193" i="18" s="1"/>
  <c r="L212" i="1"/>
  <c r="B194" i="18" s="1"/>
  <c r="L213" i="1"/>
  <c r="B195" i="18" s="1"/>
  <c r="L214" i="1"/>
  <c r="B196" i="18" s="1"/>
  <c r="L215" i="1"/>
  <c r="B197" i="18" s="1"/>
  <c r="L216" i="1"/>
  <c r="B198" i="18" s="1"/>
  <c r="L217" i="1"/>
  <c r="B199" i="18" s="1"/>
  <c r="L218" i="1"/>
  <c r="B200" i="18" s="1"/>
  <c r="L219" i="1"/>
  <c r="B201" i="18" s="1"/>
  <c r="L220" i="1"/>
  <c r="B202" i="18" s="1"/>
  <c r="L221" i="1"/>
  <c r="B203" i="18" s="1"/>
  <c r="L222" i="1"/>
  <c r="B204" i="18" s="1"/>
  <c r="L223" i="1"/>
  <c r="B205" i="18" s="1"/>
  <c r="L224" i="1"/>
  <c r="B206" i="18"/>
  <c r="L225" i="1"/>
  <c r="B207" i="18" s="1"/>
  <c r="L226" i="1"/>
  <c r="B208" i="18" s="1"/>
  <c r="L227" i="1"/>
  <c r="B209" i="18" s="1"/>
  <c r="L228" i="1"/>
  <c r="B210" i="18" s="1"/>
  <c r="L229" i="1"/>
  <c r="B211" i="18" s="1"/>
  <c r="L230" i="1"/>
  <c r="B212" i="18"/>
  <c r="L231" i="1"/>
  <c r="B213" i="18" s="1"/>
  <c r="L232" i="1"/>
  <c r="B214" i="18"/>
  <c r="L233" i="1"/>
  <c r="B215" i="18" s="1"/>
  <c r="L234" i="1"/>
  <c r="B216" i="18" s="1"/>
  <c r="L235" i="1"/>
  <c r="B217" i="18" s="1"/>
  <c r="L236" i="1"/>
  <c r="B218" i="18" s="1"/>
  <c r="L237" i="1"/>
  <c r="B219" i="18" s="1"/>
  <c r="L238" i="1"/>
  <c r="B220" i="18" s="1"/>
  <c r="L239" i="1"/>
  <c r="B221" i="18" s="1"/>
  <c r="L240" i="1"/>
  <c r="B222" i="18" s="1"/>
  <c r="L241" i="1"/>
  <c r="B223" i="18" s="1"/>
  <c r="L242" i="1"/>
  <c r="B224" i="18" s="1"/>
  <c r="L243" i="1"/>
  <c r="B225" i="18" s="1"/>
  <c r="L244" i="1"/>
  <c r="B226" i="18" s="1"/>
  <c r="L245" i="1"/>
  <c r="B227" i="18" s="1"/>
  <c r="L246" i="1"/>
  <c r="B228" i="18"/>
  <c r="L247" i="1"/>
  <c r="B229" i="18" s="1"/>
  <c r="L248" i="1"/>
  <c r="B230" i="18"/>
  <c r="L249" i="1"/>
  <c r="B231" i="18" s="1"/>
  <c r="L250" i="1"/>
  <c r="B232" i="18" s="1"/>
  <c r="L251" i="1"/>
  <c r="B233" i="18" s="1"/>
  <c r="L252" i="1"/>
  <c r="B234" i="18"/>
  <c r="L253" i="1"/>
  <c r="B235" i="18" s="1"/>
  <c r="L254" i="1"/>
  <c r="B236" i="18"/>
  <c r="L255" i="1"/>
  <c r="B237" i="18" s="1"/>
  <c r="L256" i="1"/>
  <c r="B238" i="18" s="1"/>
  <c r="L257" i="1"/>
  <c r="B239" i="18" s="1"/>
  <c r="L258" i="1"/>
  <c r="B240" i="18" s="1"/>
  <c r="L259" i="1"/>
  <c r="B241" i="18" s="1"/>
  <c r="L260" i="1"/>
  <c r="B242" i="18"/>
  <c r="L261" i="1"/>
  <c r="B243" i="18" s="1"/>
  <c r="L262" i="1"/>
  <c r="B244" i="18" s="1"/>
  <c r="L263" i="1"/>
  <c r="B245" i="18" s="1"/>
  <c r="L264" i="1"/>
  <c r="B246" i="18" s="1"/>
  <c r="L265" i="1"/>
  <c r="B247" i="18" s="1"/>
  <c r="L266" i="1"/>
  <c r="B248" i="18" s="1"/>
  <c r="L267" i="1"/>
  <c r="B249" i="18" s="1"/>
  <c r="L268" i="1"/>
  <c r="B250" i="18" s="1"/>
  <c r="L269" i="1"/>
  <c r="B251" i="18" s="1"/>
  <c r="L270" i="1"/>
  <c r="B252" i="18"/>
  <c r="L271" i="1"/>
  <c r="B253" i="18" s="1"/>
  <c r="L272" i="1"/>
  <c r="B254" i="18"/>
  <c r="L273" i="1"/>
  <c r="B255" i="18" s="1"/>
  <c r="L274" i="1"/>
  <c r="B256" i="18" s="1"/>
  <c r="L275" i="1"/>
  <c r="B257" i="18" s="1"/>
  <c r="L276" i="1"/>
  <c r="B258" i="18" s="1"/>
  <c r="L277" i="1"/>
  <c r="B259" i="18" s="1"/>
  <c r="L278" i="1"/>
  <c r="B260" i="18" s="1"/>
  <c r="L279" i="1"/>
  <c r="B261" i="18" s="1"/>
  <c r="L280" i="1"/>
  <c r="B262" i="18" s="1"/>
  <c r="L281" i="1"/>
  <c r="B263" i="18" s="1"/>
  <c r="L282" i="1"/>
  <c r="B264" i="18" s="1"/>
  <c r="L283" i="1"/>
  <c r="B265" i="18" s="1"/>
  <c r="L284" i="1"/>
  <c r="B266" i="18" s="1"/>
  <c r="L285" i="1"/>
  <c r="B267" i="18" s="1"/>
  <c r="L286" i="1"/>
  <c r="B268" i="18" s="1"/>
  <c r="L287" i="1"/>
  <c r="B269" i="18" s="1"/>
  <c r="L288" i="1"/>
  <c r="B270" i="18"/>
  <c r="L289" i="1"/>
  <c r="B271" i="18" s="1"/>
  <c r="L290" i="1"/>
  <c r="B272" i="18" s="1"/>
  <c r="L291" i="1"/>
  <c r="B273" i="18" s="1"/>
  <c r="L292" i="1"/>
  <c r="B274" i="18" s="1"/>
  <c r="L293" i="1"/>
  <c r="B275" i="18" s="1"/>
  <c r="L294" i="1"/>
  <c r="B276" i="18"/>
  <c r="L295" i="1"/>
  <c r="B277" i="18" s="1"/>
  <c r="L296" i="1"/>
  <c r="B278" i="18"/>
  <c r="L297" i="1"/>
  <c r="B279" i="18" s="1"/>
  <c r="L298" i="1"/>
  <c r="B280" i="18" s="1"/>
  <c r="L299" i="1"/>
  <c r="B281" i="18" s="1"/>
  <c r="L300" i="1"/>
  <c r="B282" i="18" s="1"/>
  <c r="L301" i="1"/>
  <c r="B283" i="18" s="1"/>
  <c r="L302" i="1"/>
  <c r="B284" i="18" s="1"/>
  <c r="L303" i="1"/>
  <c r="B285" i="18" s="1"/>
  <c r="L304" i="1"/>
  <c r="B286" i="18"/>
  <c r="L305" i="1"/>
  <c r="B287" i="18" s="1"/>
  <c r="L306" i="1"/>
  <c r="B288" i="18" s="1"/>
  <c r="L307" i="1"/>
  <c r="B289" i="18" s="1"/>
  <c r="L308" i="1"/>
  <c r="B290" i="18" s="1"/>
  <c r="L309" i="1"/>
  <c r="B291" i="18" s="1"/>
  <c r="L310" i="1"/>
  <c r="B292" i="18"/>
  <c r="L311" i="1"/>
  <c r="B293" i="18" s="1"/>
  <c r="L312" i="1"/>
  <c r="B294" i="18"/>
  <c r="L313" i="1"/>
  <c r="B295" i="18" s="1"/>
  <c r="L314" i="1"/>
  <c r="B296" i="18" s="1"/>
  <c r="L315" i="1"/>
  <c r="B297" i="18" s="1"/>
  <c r="L316" i="1"/>
  <c r="B298" i="18"/>
  <c r="L317" i="1"/>
  <c r="B299" i="18" s="1"/>
  <c r="L318" i="1"/>
  <c r="B300" i="18"/>
  <c r="L319" i="1"/>
  <c r="B301" i="18" s="1"/>
  <c r="L320" i="1"/>
  <c r="B302" i="18" s="1"/>
  <c r="L321" i="1"/>
  <c r="B303" i="18" s="1"/>
  <c r="L322" i="1"/>
  <c r="B304" i="18" s="1"/>
  <c r="L323" i="1"/>
  <c r="B305" i="18" s="1"/>
  <c r="L324" i="1"/>
  <c r="B306" i="18"/>
  <c r="L325" i="1"/>
  <c r="B307" i="18" s="1"/>
  <c r="L326" i="1"/>
  <c r="B308" i="18" s="1"/>
  <c r="L327" i="1"/>
  <c r="B309" i="18" s="1"/>
  <c r="L328" i="1"/>
  <c r="B310" i="18" s="1"/>
  <c r="L329" i="1"/>
  <c r="B311" i="18"/>
  <c r="L330" i="1"/>
  <c r="B312" i="18" s="1"/>
  <c r="L331" i="1"/>
  <c r="B313" i="18"/>
  <c r="L332" i="1"/>
  <c r="B314" i="18" s="1"/>
  <c r="L333" i="1"/>
  <c r="B315" i="18"/>
  <c r="L334" i="1"/>
  <c r="B316" i="18" s="1"/>
  <c r="L335" i="1"/>
  <c r="B317" i="18"/>
  <c r="L336" i="1"/>
  <c r="B318" i="18" s="1"/>
  <c r="L337" i="1"/>
  <c r="B319" i="18"/>
  <c r="L338" i="1"/>
  <c r="B320" i="18" s="1"/>
  <c r="L339" i="1"/>
  <c r="B321" i="18"/>
  <c r="L340" i="1"/>
  <c r="B322" i="18" s="1"/>
  <c r="L341" i="1"/>
  <c r="B323" i="18"/>
  <c r="L342" i="1"/>
  <c r="B324" i="18" s="1"/>
  <c r="L343" i="1"/>
  <c r="B325" i="18"/>
  <c r="L344" i="1"/>
  <c r="B326" i="18" s="1"/>
  <c r="L345" i="1"/>
  <c r="B327" i="18"/>
  <c r="L346" i="1"/>
  <c r="B328" i="18" s="1"/>
  <c r="L347" i="1"/>
  <c r="B329" i="18"/>
  <c r="L348" i="1"/>
  <c r="B330" i="18" s="1"/>
  <c r="L349" i="1"/>
  <c r="B331" i="18"/>
  <c r="L350" i="1"/>
  <c r="B332" i="18" s="1"/>
  <c r="L351" i="1"/>
  <c r="B333" i="18"/>
  <c r="L352" i="1"/>
  <c r="B334" i="18" s="1"/>
  <c r="L353" i="1"/>
  <c r="B335" i="18"/>
  <c r="L354" i="1"/>
  <c r="B336" i="18" s="1"/>
  <c r="L355" i="1"/>
  <c r="B337" i="18"/>
  <c r="L356" i="1"/>
  <c r="B338" i="18" s="1"/>
  <c r="L357" i="1"/>
  <c r="B339" i="18"/>
  <c r="L358" i="1"/>
  <c r="B340" i="18" s="1"/>
  <c r="L359" i="1"/>
  <c r="B341" i="18"/>
  <c r="L360" i="1"/>
  <c r="B342" i="18" s="1"/>
  <c r="L361" i="1"/>
  <c r="B343" i="18"/>
  <c r="L362" i="1"/>
  <c r="B344" i="18" s="1"/>
  <c r="L363" i="1"/>
  <c r="B345" i="18"/>
  <c r="L364" i="1"/>
  <c r="B346" i="18" s="1"/>
  <c r="L365" i="1"/>
  <c r="B347" i="18"/>
  <c r="L366" i="1"/>
  <c r="B348" i="18" s="1"/>
  <c r="L367" i="1"/>
  <c r="B349" i="18"/>
  <c r="L368" i="1"/>
  <c r="B350" i="18" s="1"/>
  <c r="L369" i="1"/>
  <c r="B351" i="18"/>
  <c r="L370" i="1"/>
  <c r="B352" i="18" s="1"/>
  <c r="L371" i="1"/>
  <c r="B353" i="18"/>
  <c r="L372" i="1"/>
  <c r="B354" i="18" s="1"/>
  <c r="L373" i="1"/>
  <c r="B355" i="18"/>
  <c r="L374" i="1"/>
  <c r="B356" i="18" s="1"/>
  <c r="L375" i="1"/>
  <c r="B357" i="18"/>
  <c r="L376" i="1"/>
  <c r="B358" i="18" s="1"/>
  <c r="L377" i="1"/>
  <c r="B359" i="18"/>
  <c r="L378" i="1"/>
  <c r="B360" i="18" s="1"/>
  <c r="L379" i="1"/>
  <c r="B361" i="18"/>
  <c r="L380" i="1"/>
  <c r="B362" i="18" s="1"/>
  <c r="L381" i="1"/>
  <c r="B363" i="18"/>
  <c r="L382" i="1"/>
  <c r="B364" i="18" s="1"/>
  <c r="L383" i="1"/>
  <c r="B365" i="18"/>
  <c r="L384" i="1"/>
  <c r="B366" i="18" s="1"/>
  <c r="L385" i="1"/>
  <c r="B367" i="18"/>
  <c r="L386" i="1"/>
  <c r="B368" i="18" s="1"/>
  <c r="L387" i="1"/>
  <c r="B369" i="18"/>
  <c r="L388" i="1"/>
  <c r="B370" i="18" s="1"/>
  <c r="L389" i="1"/>
  <c r="B371" i="18"/>
  <c r="L390" i="1"/>
  <c r="B372" i="18" s="1"/>
  <c r="L391" i="1"/>
  <c r="B373" i="18"/>
  <c r="L392" i="1"/>
  <c r="B374" i="18" s="1"/>
  <c r="L393" i="1"/>
  <c r="B375" i="18"/>
  <c r="L394" i="1"/>
  <c r="B376" i="18" s="1"/>
  <c r="L395" i="1"/>
  <c r="B377" i="18"/>
  <c r="L396" i="1"/>
  <c r="B378" i="18" s="1"/>
  <c r="L397" i="1"/>
  <c r="B379" i="18"/>
  <c r="L398" i="1"/>
  <c r="B380" i="18" s="1"/>
  <c r="L399" i="1"/>
  <c r="B381" i="18"/>
  <c r="L400" i="1"/>
  <c r="B382" i="18" s="1"/>
  <c r="L401" i="1"/>
  <c r="B383" i="18"/>
  <c r="L402" i="1"/>
  <c r="B384" i="18" s="1"/>
  <c r="L403" i="1"/>
  <c r="B385" i="18"/>
  <c r="L404" i="1"/>
  <c r="B386" i="18" s="1"/>
  <c r="L405" i="1"/>
  <c r="B387" i="18"/>
  <c r="L406" i="1"/>
  <c r="B388" i="18" s="1"/>
  <c r="L407" i="1"/>
  <c r="B389" i="18"/>
  <c r="L408" i="1"/>
  <c r="B390" i="18" s="1"/>
  <c r="L409" i="1"/>
  <c r="B391" i="18"/>
  <c r="L410" i="1"/>
  <c r="B392" i="18" s="1"/>
  <c r="L411" i="1"/>
  <c r="B393" i="18"/>
  <c r="L412" i="1"/>
  <c r="B394" i="18" s="1"/>
  <c r="L413" i="1"/>
  <c r="B395" i="18"/>
  <c r="L414" i="1"/>
  <c r="B396" i="18" s="1"/>
  <c r="L415" i="1"/>
  <c r="B397" i="18"/>
  <c r="L416" i="1"/>
  <c r="B398" i="18" s="1"/>
  <c r="L417" i="1"/>
  <c r="B399" i="18"/>
  <c r="L418" i="1"/>
  <c r="B400" i="18" s="1"/>
  <c r="L419" i="1"/>
  <c r="B401" i="18"/>
  <c r="L420" i="1"/>
  <c r="B402" i="18" s="1"/>
  <c r="L421" i="1"/>
  <c r="B403" i="18"/>
  <c r="L422" i="1"/>
  <c r="B404" i="18" s="1"/>
  <c r="L423" i="1"/>
  <c r="B405" i="18"/>
  <c r="L424" i="1"/>
  <c r="B406" i="18" s="1"/>
  <c r="L425" i="1"/>
  <c r="B407" i="18"/>
  <c r="L426" i="1"/>
  <c r="B408" i="18" s="1"/>
  <c r="L427" i="1"/>
  <c r="B409" i="18"/>
  <c r="L428" i="1"/>
  <c r="B410" i="18" s="1"/>
  <c r="L429" i="1"/>
  <c r="B411" i="18"/>
  <c r="L430" i="1"/>
  <c r="B412" i="18" s="1"/>
  <c r="L431" i="1"/>
  <c r="B413" i="18"/>
  <c r="L432" i="1"/>
  <c r="B414" i="18" s="1"/>
  <c r="L433" i="1"/>
  <c r="B415" i="18"/>
  <c r="L434" i="1"/>
  <c r="B416" i="18" s="1"/>
  <c r="L435" i="1"/>
  <c r="B417" i="18"/>
  <c r="L436" i="1"/>
  <c r="B418" i="18" s="1"/>
  <c r="L437" i="1"/>
  <c r="B419" i="18"/>
  <c r="L438" i="1"/>
  <c r="B420" i="18" s="1"/>
  <c r="L439" i="1"/>
  <c r="B421" i="18"/>
  <c r="L440" i="1"/>
  <c r="B422" i="18" s="1"/>
  <c r="L441" i="1"/>
  <c r="B423" i="18"/>
  <c r="L442" i="1"/>
  <c r="B424" i="18" s="1"/>
  <c r="L443" i="1"/>
  <c r="B425" i="18"/>
  <c r="L444" i="1"/>
  <c r="B426" i="18" s="1"/>
  <c r="L445" i="1"/>
  <c r="B427" i="18"/>
  <c r="L446" i="1"/>
  <c r="B428" i="18" s="1"/>
  <c r="L447" i="1"/>
  <c r="B429" i="18"/>
  <c r="L448" i="1"/>
  <c r="B430" i="18" s="1"/>
  <c r="L449" i="1"/>
  <c r="B431" i="18"/>
  <c r="L450" i="1"/>
  <c r="B432" i="18" s="1"/>
  <c r="L451" i="1"/>
  <c r="B433" i="18"/>
  <c r="L452" i="1"/>
  <c r="B434" i="18" s="1"/>
  <c r="L453" i="1"/>
  <c r="B435" i="18"/>
  <c r="L454" i="1"/>
  <c r="B436" i="18" s="1"/>
  <c r="L455" i="1"/>
  <c r="B437" i="18"/>
  <c r="L456" i="1"/>
  <c r="B438" i="18" s="1"/>
  <c r="L457" i="1"/>
  <c r="B439" i="18"/>
  <c r="L458" i="1"/>
  <c r="B440" i="18" s="1"/>
  <c r="L459" i="1"/>
  <c r="B441" i="18"/>
  <c r="L460" i="1"/>
  <c r="B442" i="18" s="1"/>
  <c r="L461" i="1"/>
  <c r="B443" i="18"/>
  <c r="L462" i="1"/>
  <c r="B444" i="18" s="1"/>
  <c r="L463" i="1"/>
  <c r="B445" i="18"/>
  <c r="L464" i="1"/>
  <c r="B446" i="18" s="1"/>
  <c r="L465" i="1"/>
  <c r="B447" i="18"/>
  <c r="L466" i="1"/>
  <c r="B448" i="18" s="1"/>
  <c r="L467" i="1"/>
  <c r="B449" i="18"/>
  <c r="L468" i="1"/>
  <c r="B450" i="18" s="1"/>
  <c r="L469" i="1"/>
  <c r="B451" i="18"/>
  <c r="L470" i="1"/>
  <c r="B452" i="18" s="1"/>
  <c r="L471" i="1"/>
  <c r="B453" i="18"/>
  <c r="L472" i="1"/>
  <c r="B454" i="18" s="1"/>
  <c r="L473" i="1"/>
  <c r="B455" i="18"/>
  <c r="L474" i="1"/>
  <c r="B456" i="18" s="1"/>
  <c r="L475" i="1"/>
  <c r="B457" i="18"/>
  <c r="L476" i="1"/>
  <c r="B458" i="18" s="1"/>
  <c r="L477" i="1"/>
  <c r="B459" i="18"/>
  <c r="L478" i="1"/>
  <c r="B460" i="18" s="1"/>
  <c r="L479" i="1"/>
  <c r="B461" i="18"/>
  <c r="L480" i="1"/>
  <c r="B462" i="18" s="1"/>
  <c r="L481" i="1"/>
  <c r="B463" i="18"/>
  <c r="L482" i="1"/>
  <c r="B464" i="18" s="1"/>
  <c r="L483" i="1"/>
  <c r="B465" i="18"/>
  <c r="L484" i="1"/>
  <c r="B466" i="18" s="1"/>
  <c r="L485" i="1"/>
  <c r="B467" i="18"/>
  <c r="L486" i="1"/>
  <c r="B468" i="18" s="1"/>
  <c r="L487" i="1"/>
  <c r="B469" i="18"/>
  <c r="L488" i="1"/>
  <c r="B470" i="18" s="1"/>
  <c r="L489" i="1"/>
  <c r="B471" i="18"/>
  <c r="L490" i="1"/>
  <c r="B472" i="18" s="1"/>
  <c r="L491" i="1"/>
  <c r="B473" i="18"/>
  <c r="L492" i="1"/>
  <c r="B474" i="18" s="1"/>
  <c r="L493" i="1"/>
  <c r="B475" i="18"/>
  <c r="L494" i="1"/>
  <c r="B476" i="18" s="1"/>
  <c r="L495" i="1"/>
  <c r="B477" i="18"/>
  <c r="L496" i="1"/>
  <c r="B478" i="18" s="1"/>
  <c r="L497" i="1"/>
  <c r="B479" i="18"/>
  <c r="L498" i="1"/>
  <c r="B480" i="18" s="1"/>
  <c r="L499" i="1"/>
  <c r="B481" i="18"/>
  <c r="L500" i="1"/>
  <c r="B482" i="18" s="1"/>
  <c r="L501" i="1"/>
  <c r="B483" i="18"/>
  <c r="L502" i="1"/>
  <c r="B484" i="18" s="1"/>
  <c r="L503" i="1"/>
  <c r="B485" i="18"/>
  <c r="L504" i="1"/>
  <c r="B486" i="18" s="1"/>
  <c r="L505" i="1"/>
  <c r="B487" i="18"/>
  <c r="L506" i="1"/>
  <c r="B488" i="18" s="1"/>
  <c r="L507" i="1"/>
  <c r="B489" i="18"/>
  <c r="L508" i="1"/>
  <c r="B490" i="18" s="1"/>
  <c r="L509" i="1"/>
  <c r="B491" i="18"/>
  <c r="L510" i="1"/>
  <c r="B492" i="18" s="1"/>
  <c r="L511" i="1"/>
  <c r="B493" i="18"/>
  <c r="L512" i="1"/>
  <c r="B494" i="18" s="1"/>
  <c r="L513" i="1"/>
  <c r="B495" i="18"/>
  <c r="L514" i="1"/>
  <c r="B496" i="18" s="1"/>
  <c r="L515" i="1"/>
  <c r="B497" i="18"/>
  <c r="L516" i="1"/>
  <c r="B498" i="18" s="1"/>
  <c r="L517" i="1"/>
  <c r="B499" i="18"/>
  <c r="L518" i="1"/>
  <c r="B500" i="18" s="1"/>
  <c r="L519" i="1"/>
  <c r="B501" i="18"/>
  <c r="L520" i="1"/>
  <c r="B502" i="18" s="1"/>
  <c r="L521" i="1"/>
  <c r="B503" i="18"/>
  <c r="L522" i="1"/>
  <c r="B504" i="18" s="1"/>
  <c r="L523" i="1"/>
  <c r="B505" i="18"/>
  <c r="L524" i="1"/>
  <c r="B506" i="18" s="1"/>
  <c r="L525" i="1"/>
  <c r="B507" i="18"/>
  <c r="L526" i="1"/>
  <c r="B508" i="18" s="1"/>
  <c r="L527" i="1"/>
  <c r="B509" i="18"/>
  <c r="L528" i="1"/>
  <c r="B510" i="18" s="1"/>
  <c r="L529" i="1"/>
  <c r="B511" i="18"/>
  <c r="L530" i="1"/>
  <c r="B512" i="18" s="1"/>
  <c r="L531" i="1"/>
  <c r="B513" i="18"/>
  <c r="L532" i="1"/>
  <c r="B514" i="18" s="1"/>
  <c r="L533" i="1"/>
  <c r="B515" i="18"/>
  <c r="L534" i="1"/>
  <c r="B516" i="18" s="1"/>
  <c r="L535" i="1"/>
  <c r="B517" i="18"/>
  <c r="L536" i="1"/>
  <c r="B518" i="18" s="1"/>
  <c r="L537" i="1"/>
  <c r="B519" i="18" s="1"/>
  <c r="L538" i="1"/>
  <c r="B520" i="18" s="1"/>
  <c r="L539" i="1"/>
  <c r="B521" i="18" s="1"/>
  <c r="L540" i="1"/>
  <c r="B522" i="18" s="1"/>
  <c r="L541" i="1"/>
  <c r="B523" i="18"/>
  <c r="L542" i="1"/>
  <c r="B524" i="18" s="1"/>
  <c r="L543" i="1"/>
  <c r="B525" i="18" s="1"/>
  <c r="L544" i="1"/>
  <c r="B526" i="18" s="1"/>
  <c r="L545" i="1"/>
  <c r="B527" i="18"/>
  <c r="L546" i="1"/>
  <c r="B528" i="18" s="1"/>
  <c r="L547" i="1"/>
  <c r="B529" i="18" s="1"/>
  <c r="L548" i="1"/>
  <c r="B530" i="18" s="1"/>
  <c r="L549" i="1"/>
  <c r="B531" i="18" s="1"/>
  <c r="L550" i="1"/>
  <c r="B532" i="18" s="1"/>
  <c r="L551" i="1"/>
  <c r="B533" i="18"/>
  <c r="L552" i="1"/>
  <c r="B534" i="18" s="1"/>
  <c r="L553" i="1"/>
  <c r="B535" i="18"/>
  <c r="L554" i="1"/>
  <c r="B536" i="18" s="1"/>
  <c r="L555" i="1"/>
  <c r="B537" i="18" s="1"/>
  <c r="L556" i="1"/>
  <c r="B538" i="18" s="1"/>
  <c r="L557" i="1"/>
  <c r="B539" i="18" s="1"/>
  <c r="L558" i="1"/>
  <c r="B540" i="18" s="1"/>
  <c r="L559" i="1"/>
  <c r="B541" i="18" s="1"/>
  <c r="L560" i="1"/>
  <c r="B542" i="18" s="1"/>
  <c r="L561" i="1"/>
  <c r="B543" i="18" s="1"/>
  <c r="L562" i="1"/>
  <c r="B544" i="18" s="1"/>
  <c r="L563" i="1"/>
  <c r="B545" i="18" s="1"/>
  <c r="L564" i="1"/>
  <c r="B546" i="18" s="1"/>
  <c r="L565" i="1"/>
  <c r="B547" i="18" s="1"/>
  <c r="L566" i="1"/>
  <c r="B548" i="18" s="1"/>
  <c r="L567" i="1"/>
  <c r="B549" i="18" s="1"/>
  <c r="L568" i="1"/>
  <c r="B550" i="18" s="1"/>
  <c r="L569" i="1"/>
  <c r="B551" i="18"/>
  <c r="L570" i="1"/>
  <c r="B552" i="18" s="1"/>
  <c r="L571" i="1"/>
  <c r="B553" i="18" s="1"/>
  <c r="L572" i="1"/>
  <c r="B554" i="18" s="1"/>
  <c r="L20" i="1"/>
  <c r="B2" i="18" s="1"/>
  <c r="S242" i="1"/>
  <c r="U242" i="1" s="1"/>
  <c r="W242" i="1" s="1"/>
  <c r="T242" i="1"/>
  <c r="V242" i="1" s="1"/>
  <c r="X242" i="1"/>
  <c r="S243" i="1"/>
  <c r="U243" i="1" s="1"/>
  <c r="W243" i="1" s="1"/>
  <c r="T243" i="1"/>
  <c r="V243" i="1" s="1"/>
  <c r="X243" i="1"/>
  <c r="S325" i="1"/>
  <c r="U325" i="1" s="1"/>
  <c r="W325" i="1" s="1"/>
  <c r="T325" i="1"/>
  <c r="V325" i="1" s="1"/>
  <c r="X325" i="1"/>
  <c r="S326" i="1"/>
  <c r="U326" i="1" s="1"/>
  <c r="W326" i="1"/>
  <c r="T326" i="1"/>
  <c r="V326" i="1" s="1"/>
  <c r="X326" i="1"/>
  <c r="S327" i="1"/>
  <c r="U327" i="1"/>
  <c r="W327" i="1" s="1"/>
  <c r="T327" i="1"/>
  <c r="V327" i="1" s="1"/>
  <c r="X327" i="1"/>
  <c r="S328" i="1"/>
  <c r="U328" i="1"/>
  <c r="W328" i="1" s="1"/>
  <c r="T328" i="1"/>
  <c r="V328" i="1" s="1"/>
  <c r="X328" i="1"/>
  <c r="S329" i="1"/>
  <c r="U329" i="1" s="1"/>
  <c r="W329" i="1" s="1"/>
  <c r="T329" i="1"/>
  <c r="V329" i="1" s="1"/>
  <c r="Y329" i="1" s="1"/>
  <c r="H329" i="1" s="1"/>
  <c r="H311" i="18" s="1"/>
  <c r="X329" i="1"/>
  <c r="S330" i="1"/>
  <c r="U330" i="1" s="1"/>
  <c r="W330" i="1"/>
  <c r="T330" i="1"/>
  <c r="V330" i="1" s="1"/>
  <c r="X330" i="1"/>
  <c r="S331" i="1"/>
  <c r="U331" i="1"/>
  <c r="W331" i="1" s="1"/>
  <c r="T331" i="1"/>
  <c r="V331" i="1" s="1"/>
  <c r="X331" i="1"/>
  <c r="S332" i="1"/>
  <c r="U332" i="1"/>
  <c r="W332" i="1" s="1"/>
  <c r="T332" i="1"/>
  <c r="V332" i="1" s="1"/>
  <c r="X332" i="1"/>
  <c r="S333" i="1"/>
  <c r="U333" i="1" s="1"/>
  <c r="W333" i="1" s="1"/>
  <c r="T333" i="1"/>
  <c r="V333" i="1" s="1"/>
  <c r="Y333" i="1" s="1"/>
  <c r="H333" i="1" s="1"/>
  <c r="H315" i="18" s="1"/>
  <c r="X333" i="1"/>
  <c r="S334" i="1"/>
  <c r="U334" i="1" s="1"/>
  <c r="W334" i="1" s="1"/>
  <c r="T334" i="1"/>
  <c r="V334" i="1" s="1"/>
  <c r="X334" i="1"/>
  <c r="S335" i="1"/>
  <c r="U335" i="1" s="1"/>
  <c r="W335" i="1" s="1"/>
  <c r="T335" i="1"/>
  <c r="V335" i="1" s="1"/>
  <c r="X335" i="1"/>
  <c r="S336" i="1"/>
  <c r="U336" i="1" s="1"/>
  <c r="W336" i="1" s="1"/>
  <c r="T336" i="1"/>
  <c r="V336" i="1" s="1"/>
  <c r="X336" i="1"/>
  <c r="S337" i="1"/>
  <c r="U337" i="1" s="1"/>
  <c r="W337" i="1" s="1"/>
  <c r="T337" i="1"/>
  <c r="V337" i="1" s="1"/>
  <c r="X337" i="1"/>
  <c r="S338" i="1"/>
  <c r="U338" i="1" s="1"/>
  <c r="W338" i="1" s="1"/>
  <c r="T338" i="1"/>
  <c r="V338" i="1" s="1"/>
  <c r="X338" i="1"/>
  <c r="S339" i="1"/>
  <c r="U339" i="1" s="1"/>
  <c r="W339" i="1" s="1"/>
  <c r="T339" i="1"/>
  <c r="V339" i="1" s="1"/>
  <c r="X339" i="1"/>
  <c r="S340" i="1"/>
  <c r="U340" i="1" s="1"/>
  <c r="W340" i="1" s="1"/>
  <c r="T340" i="1"/>
  <c r="V340" i="1" s="1"/>
  <c r="X340" i="1"/>
  <c r="S341" i="1"/>
  <c r="U341" i="1" s="1"/>
  <c r="W341" i="1" s="1"/>
  <c r="T341" i="1"/>
  <c r="V341" i="1" s="1"/>
  <c r="X341" i="1"/>
  <c r="S342" i="1"/>
  <c r="U342" i="1" s="1"/>
  <c r="W342" i="1" s="1"/>
  <c r="T342" i="1"/>
  <c r="V342" i="1" s="1"/>
  <c r="X342" i="1"/>
  <c r="S343" i="1"/>
  <c r="U343" i="1" s="1"/>
  <c r="W343" i="1" s="1"/>
  <c r="T343" i="1"/>
  <c r="V343" i="1" s="1"/>
  <c r="X343" i="1"/>
  <c r="S344" i="1"/>
  <c r="U344" i="1" s="1"/>
  <c r="W344" i="1" s="1"/>
  <c r="T344" i="1"/>
  <c r="V344" i="1" s="1"/>
  <c r="X344" i="1"/>
  <c r="S345" i="1"/>
  <c r="U345" i="1" s="1"/>
  <c r="W345" i="1" s="1"/>
  <c r="T345" i="1"/>
  <c r="V345" i="1" s="1"/>
  <c r="X345" i="1"/>
  <c r="S346" i="1"/>
  <c r="U346" i="1" s="1"/>
  <c r="W346" i="1"/>
  <c r="T346" i="1"/>
  <c r="V346" i="1" s="1"/>
  <c r="X346" i="1"/>
  <c r="S347" i="1"/>
  <c r="U347" i="1"/>
  <c r="W347" i="1" s="1"/>
  <c r="T347" i="1"/>
  <c r="V347" i="1" s="1"/>
  <c r="X347" i="1"/>
  <c r="S348" i="1"/>
  <c r="U348" i="1"/>
  <c r="W348" i="1" s="1"/>
  <c r="T348" i="1"/>
  <c r="V348" i="1" s="1"/>
  <c r="X348" i="1"/>
  <c r="S349" i="1"/>
  <c r="U349" i="1" s="1"/>
  <c r="W349" i="1" s="1"/>
  <c r="T349" i="1"/>
  <c r="V349" i="1" s="1"/>
  <c r="Y349" i="1" s="1"/>
  <c r="H349" i="1" s="1"/>
  <c r="H331" i="18" s="1"/>
  <c r="X349" i="1"/>
  <c r="S350" i="1"/>
  <c r="U350" i="1" s="1"/>
  <c r="W350" i="1"/>
  <c r="T350" i="1"/>
  <c r="V350" i="1" s="1"/>
  <c r="X350" i="1"/>
  <c r="S351" i="1"/>
  <c r="U351" i="1"/>
  <c r="W351" i="1" s="1"/>
  <c r="T351" i="1"/>
  <c r="V351" i="1" s="1"/>
  <c r="Y351" i="1" s="1"/>
  <c r="X351" i="1"/>
  <c r="S352" i="1"/>
  <c r="U352" i="1"/>
  <c r="W352" i="1" s="1"/>
  <c r="T352" i="1"/>
  <c r="V352" i="1" s="1"/>
  <c r="X352" i="1"/>
  <c r="S353" i="1"/>
  <c r="U353" i="1" s="1"/>
  <c r="W353" i="1" s="1"/>
  <c r="T353" i="1"/>
  <c r="V353" i="1" s="1"/>
  <c r="Y353" i="1" s="1"/>
  <c r="H353" i="1" s="1"/>
  <c r="H335" i="18" s="1"/>
  <c r="X353" i="1"/>
  <c r="S354" i="1"/>
  <c r="U354" i="1" s="1"/>
  <c r="W354" i="1" s="1"/>
  <c r="T354" i="1"/>
  <c r="V354" i="1" s="1"/>
  <c r="X354" i="1"/>
  <c r="Y354" i="1" s="1"/>
  <c r="H354" i="1" s="1"/>
  <c r="H336" i="18" s="1"/>
  <c r="S355" i="1"/>
  <c r="U355" i="1" s="1"/>
  <c r="W355" i="1" s="1"/>
  <c r="T355" i="1"/>
  <c r="V355" i="1" s="1"/>
  <c r="X355" i="1"/>
  <c r="S356" i="1"/>
  <c r="U356" i="1" s="1"/>
  <c r="W356" i="1" s="1"/>
  <c r="T356" i="1"/>
  <c r="V356" i="1" s="1"/>
  <c r="X356" i="1"/>
  <c r="S357" i="1"/>
  <c r="U357" i="1" s="1"/>
  <c r="W357" i="1" s="1"/>
  <c r="T357" i="1"/>
  <c r="V357" i="1" s="1"/>
  <c r="X357" i="1"/>
  <c r="S358" i="1"/>
  <c r="U358" i="1"/>
  <c r="W358" i="1" s="1"/>
  <c r="T358" i="1"/>
  <c r="V358" i="1" s="1"/>
  <c r="X358" i="1"/>
  <c r="S359" i="1"/>
  <c r="U359" i="1" s="1"/>
  <c r="W359" i="1" s="1"/>
  <c r="T359" i="1"/>
  <c r="V359" i="1" s="1"/>
  <c r="X359" i="1"/>
  <c r="S360" i="1"/>
  <c r="U360" i="1" s="1"/>
  <c r="W360" i="1" s="1"/>
  <c r="T360" i="1"/>
  <c r="V360" i="1" s="1"/>
  <c r="X360" i="1"/>
  <c r="S361" i="1"/>
  <c r="U361" i="1" s="1"/>
  <c r="W361" i="1" s="1"/>
  <c r="T361" i="1"/>
  <c r="V361" i="1" s="1"/>
  <c r="X361" i="1"/>
  <c r="S362" i="1"/>
  <c r="U362" i="1" s="1"/>
  <c r="W362" i="1" s="1"/>
  <c r="T362" i="1"/>
  <c r="V362" i="1" s="1"/>
  <c r="Y362" i="1" s="1"/>
  <c r="H362" i="1" s="1"/>
  <c r="H344" i="18" s="1"/>
  <c r="X362" i="1"/>
  <c r="S363" i="1"/>
  <c r="U363" i="1" s="1"/>
  <c r="W363" i="1" s="1"/>
  <c r="T363" i="1"/>
  <c r="V363" i="1" s="1"/>
  <c r="X363" i="1"/>
  <c r="Y363" i="1" s="1"/>
  <c r="H363" i="1" s="1"/>
  <c r="H345" i="18" s="1"/>
  <c r="S364" i="1"/>
  <c r="U364" i="1" s="1"/>
  <c r="W364" i="1" s="1"/>
  <c r="T364" i="1"/>
  <c r="V364" i="1" s="1"/>
  <c r="X364" i="1"/>
  <c r="Y364" i="1" s="1"/>
  <c r="H364" i="1" s="1"/>
  <c r="H346" i="18" s="1"/>
  <c r="S365" i="1"/>
  <c r="U365" i="1" s="1"/>
  <c r="W365" i="1" s="1"/>
  <c r="T365" i="1"/>
  <c r="V365" i="1"/>
  <c r="X365" i="1"/>
  <c r="Y365" i="1" s="1"/>
  <c r="H365" i="1" s="1"/>
  <c r="S366" i="1"/>
  <c r="U366" i="1" s="1"/>
  <c r="W366" i="1" s="1"/>
  <c r="T366" i="1"/>
  <c r="V366" i="1" s="1"/>
  <c r="Y366" i="1" s="1"/>
  <c r="H366" i="1" s="1"/>
  <c r="H348" i="18" s="1"/>
  <c r="X366" i="1"/>
  <c r="S367" i="1"/>
  <c r="U367" i="1"/>
  <c r="W367" i="1" s="1"/>
  <c r="T367" i="1"/>
  <c r="V367" i="1" s="1"/>
  <c r="X367" i="1"/>
  <c r="S368" i="1"/>
  <c r="U368" i="1"/>
  <c r="W368" i="1" s="1"/>
  <c r="T368" i="1"/>
  <c r="V368" i="1" s="1"/>
  <c r="X368" i="1"/>
  <c r="S369" i="1"/>
  <c r="U369" i="1" s="1"/>
  <c r="W369" i="1" s="1"/>
  <c r="T369" i="1"/>
  <c r="V369" i="1" s="1"/>
  <c r="X369" i="1"/>
  <c r="S370" i="1"/>
  <c r="U370" i="1"/>
  <c r="W370" i="1" s="1"/>
  <c r="T370" i="1"/>
  <c r="V370" i="1" s="1"/>
  <c r="Y370" i="1" s="1"/>
  <c r="X370" i="1"/>
  <c r="S371" i="1"/>
  <c r="U371" i="1" s="1"/>
  <c r="W371" i="1" s="1"/>
  <c r="T371" i="1"/>
  <c r="V371" i="1" s="1"/>
  <c r="X371" i="1"/>
  <c r="S372" i="1"/>
  <c r="U372" i="1" s="1"/>
  <c r="W372" i="1" s="1"/>
  <c r="T372" i="1"/>
  <c r="V372" i="1" s="1"/>
  <c r="Y372" i="1" s="1"/>
  <c r="X372" i="1"/>
  <c r="S373" i="1"/>
  <c r="U373" i="1" s="1"/>
  <c r="W373" i="1" s="1"/>
  <c r="T373" i="1"/>
  <c r="V373" i="1" s="1"/>
  <c r="X373" i="1"/>
  <c r="S374" i="1"/>
  <c r="U374" i="1"/>
  <c r="W374" i="1" s="1"/>
  <c r="T374" i="1"/>
  <c r="V374" i="1" s="1"/>
  <c r="X374" i="1"/>
  <c r="S375" i="1"/>
  <c r="U375" i="1" s="1"/>
  <c r="W375" i="1" s="1"/>
  <c r="T375" i="1"/>
  <c r="V375" i="1" s="1"/>
  <c r="Y375" i="1" s="1"/>
  <c r="H375" i="1" s="1"/>
  <c r="H357" i="18" s="1"/>
  <c r="X375" i="1"/>
  <c r="S376" i="1"/>
  <c r="U376" i="1" s="1"/>
  <c r="W376" i="1" s="1"/>
  <c r="T376" i="1"/>
  <c r="V376" i="1" s="1"/>
  <c r="X376" i="1"/>
  <c r="S377" i="1"/>
  <c r="U377" i="1" s="1"/>
  <c r="W377" i="1" s="1"/>
  <c r="T377" i="1"/>
  <c r="V377" i="1" s="1"/>
  <c r="X377" i="1"/>
  <c r="S378" i="1"/>
  <c r="U378" i="1" s="1"/>
  <c r="W378" i="1" s="1"/>
  <c r="T378" i="1"/>
  <c r="V378" i="1" s="1"/>
  <c r="X378" i="1"/>
  <c r="Y378" i="1" s="1"/>
  <c r="H378" i="1" s="1"/>
  <c r="H360" i="18" s="1"/>
  <c r="S379" i="1"/>
  <c r="U379" i="1" s="1"/>
  <c r="W379" i="1" s="1"/>
  <c r="T379" i="1"/>
  <c r="V379" i="1" s="1"/>
  <c r="X379" i="1"/>
  <c r="Y379" i="1" s="1"/>
  <c r="H379" i="1" s="1"/>
  <c r="H361" i="18" s="1"/>
  <c r="S380" i="1"/>
  <c r="U380" i="1" s="1"/>
  <c r="W380" i="1" s="1"/>
  <c r="T380" i="1"/>
  <c r="V380" i="1" s="1"/>
  <c r="X380" i="1"/>
  <c r="Y380" i="1" s="1"/>
  <c r="S381" i="1"/>
  <c r="U381" i="1" s="1"/>
  <c r="W381" i="1" s="1"/>
  <c r="T381" i="1"/>
  <c r="V381" i="1" s="1"/>
  <c r="X381" i="1"/>
  <c r="Y381" i="1" s="1"/>
  <c r="H381" i="1" s="1"/>
  <c r="H363" i="18" s="1"/>
  <c r="S382" i="1"/>
  <c r="U382" i="1" s="1"/>
  <c r="W382" i="1" s="1"/>
  <c r="T382" i="1"/>
  <c r="V382" i="1" s="1"/>
  <c r="X382" i="1"/>
  <c r="S383" i="1"/>
  <c r="U383" i="1" s="1"/>
  <c r="W383" i="1" s="1"/>
  <c r="T383" i="1"/>
  <c r="V383" i="1" s="1"/>
  <c r="X383" i="1"/>
  <c r="S384" i="1"/>
  <c r="U384" i="1" s="1"/>
  <c r="W384" i="1" s="1"/>
  <c r="T384" i="1"/>
  <c r="V384" i="1" s="1"/>
  <c r="X384" i="1"/>
  <c r="S385" i="1"/>
  <c r="U385" i="1" s="1"/>
  <c r="W385" i="1" s="1"/>
  <c r="T385" i="1"/>
  <c r="V385" i="1" s="1"/>
  <c r="X385" i="1"/>
  <c r="Y385" i="1" s="1"/>
  <c r="H385" i="1" s="1"/>
  <c r="H367" i="18" s="1"/>
  <c r="S386" i="1"/>
  <c r="U386" i="1" s="1"/>
  <c r="W386" i="1" s="1"/>
  <c r="T386" i="1"/>
  <c r="V386" i="1" s="1"/>
  <c r="X386" i="1"/>
  <c r="S387" i="1"/>
  <c r="U387" i="1" s="1"/>
  <c r="W387" i="1" s="1"/>
  <c r="T387" i="1"/>
  <c r="V387" i="1" s="1"/>
  <c r="Y387" i="1" s="1"/>
  <c r="H387" i="1" s="1"/>
  <c r="H369" i="18" s="1"/>
  <c r="X387" i="1"/>
  <c r="S388" i="1"/>
  <c r="U388" i="1" s="1"/>
  <c r="W388" i="1" s="1"/>
  <c r="T388" i="1"/>
  <c r="V388" i="1" s="1"/>
  <c r="X388" i="1"/>
  <c r="S389" i="1"/>
  <c r="U389" i="1" s="1"/>
  <c r="W389" i="1" s="1"/>
  <c r="T389" i="1"/>
  <c r="V389" i="1" s="1"/>
  <c r="X389" i="1"/>
  <c r="S390" i="1"/>
  <c r="U390" i="1" s="1"/>
  <c r="W390" i="1" s="1"/>
  <c r="T390" i="1"/>
  <c r="V390" i="1" s="1"/>
  <c r="X390" i="1"/>
  <c r="S391" i="1"/>
  <c r="U391" i="1" s="1"/>
  <c r="W391" i="1" s="1"/>
  <c r="T391" i="1"/>
  <c r="V391" i="1" s="1"/>
  <c r="X391" i="1"/>
  <c r="S392" i="1"/>
  <c r="U392" i="1" s="1"/>
  <c r="W392" i="1" s="1"/>
  <c r="T392" i="1"/>
  <c r="V392" i="1" s="1"/>
  <c r="X392" i="1"/>
  <c r="S393" i="1"/>
  <c r="U393" i="1" s="1"/>
  <c r="W393" i="1" s="1"/>
  <c r="T393" i="1"/>
  <c r="V393" i="1"/>
  <c r="X393" i="1"/>
  <c r="S394" i="1"/>
  <c r="U394" i="1" s="1"/>
  <c r="W394" i="1"/>
  <c r="T394" i="1"/>
  <c r="V394" i="1" s="1"/>
  <c r="X394" i="1"/>
  <c r="S395" i="1"/>
  <c r="U395" i="1"/>
  <c r="W395" i="1" s="1"/>
  <c r="T395" i="1"/>
  <c r="V395" i="1" s="1"/>
  <c r="Y395" i="1" s="1"/>
  <c r="H395" i="1" s="1"/>
  <c r="H377" i="18" s="1"/>
  <c r="X395" i="1"/>
  <c r="S396" i="1"/>
  <c r="U396" i="1"/>
  <c r="W396" i="1" s="1"/>
  <c r="T396" i="1"/>
  <c r="V396" i="1" s="1"/>
  <c r="Y396" i="1" s="1"/>
  <c r="H396" i="1" s="1"/>
  <c r="H378" i="18" s="1"/>
  <c r="X396" i="1"/>
  <c r="S397" i="1"/>
  <c r="U397" i="1" s="1"/>
  <c r="W397" i="1" s="1"/>
  <c r="T397" i="1"/>
  <c r="V397" i="1"/>
  <c r="Y397" i="1" s="1"/>
  <c r="H397" i="1" s="1"/>
  <c r="H379" i="18" s="1"/>
  <c r="X397" i="1"/>
  <c r="S398" i="1"/>
  <c r="U398" i="1"/>
  <c r="W398" i="1"/>
  <c r="T398" i="1"/>
  <c r="V398" i="1" s="1"/>
  <c r="X398" i="1"/>
  <c r="S399" i="1"/>
  <c r="U399" i="1"/>
  <c r="W399" i="1" s="1"/>
  <c r="T399" i="1"/>
  <c r="V399" i="1" s="1"/>
  <c r="X399" i="1"/>
  <c r="S400" i="1"/>
  <c r="U400" i="1"/>
  <c r="W400" i="1" s="1"/>
  <c r="T400" i="1"/>
  <c r="V400" i="1" s="1"/>
  <c r="X400" i="1"/>
  <c r="S401" i="1"/>
  <c r="U401" i="1" s="1"/>
  <c r="W401" i="1" s="1"/>
  <c r="T401" i="1"/>
  <c r="V401" i="1" s="1"/>
  <c r="Y401" i="1" s="1"/>
  <c r="H401" i="1" s="1"/>
  <c r="H383" i="18" s="1"/>
  <c r="X401" i="1"/>
  <c r="S402" i="1"/>
  <c r="U402" i="1"/>
  <c r="W402" i="1" s="1"/>
  <c r="T402" i="1"/>
  <c r="V402" i="1" s="1"/>
  <c r="Y402" i="1" s="1"/>
  <c r="X402" i="1"/>
  <c r="S403" i="1"/>
  <c r="U403" i="1" s="1"/>
  <c r="W403" i="1" s="1"/>
  <c r="T403" i="1"/>
  <c r="V403" i="1" s="1"/>
  <c r="X403" i="1"/>
  <c r="Y403" i="1" s="1"/>
  <c r="S404" i="1"/>
  <c r="U404" i="1" s="1"/>
  <c r="W404" i="1" s="1"/>
  <c r="T404" i="1"/>
  <c r="V404" i="1" s="1"/>
  <c r="X404" i="1"/>
  <c r="S405" i="1"/>
  <c r="U405" i="1" s="1"/>
  <c r="W405" i="1" s="1"/>
  <c r="T405" i="1"/>
  <c r="V405" i="1" s="1"/>
  <c r="X405" i="1"/>
  <c r="S406" i="1"/>
  <c r="U406" i="1" s="1"/>
  <c r="W406" i="1" s="1"/>
  <c r="T406" i="1"/>
  <c r="V406" i="1"/>
  <c r="Y406" i="1" s="1"/>
  <c r="H406" i="1" s="1"/>
  <c r="H388" i="18" s="1"/>
  <c r="X406" i="1"/>
  <c r="S407" i="1"/>
  <c r="U407" i="1" s="1"/>
  <c r="W407" i="1" s="1"/>
  <c r="T407" i="1"/>
  <c r="V407" i="1"/>
  <c r="Y407" i="1" s="1"/>
  <c r="H407" i="1" s="1"/>
  <c r="H389" i="18" s="1"/>
  <c r="X407" i="1"/>
  <c r="S408" i="1"/>
  <c r="U408" i="1" s="1"/>
  <c r="W408" i="1" s="1"/>
  <c r="T408" i="1"/>
  <c r="V408" i="1" s="1"/>
  <c r="X408" i="1"/>
  <c r="S409" i="1"/>
  <c r="U409" i="1" s="1"/>
  <c r="W409" i="1" s="1"/>
  <c r="T409" i="1"/>
  <c r="V409" i="1" s="1"/>
  <c r="X409" i="1"/>
  <c r="S410" i="1"/>
  <c r="U410" i="1" s="1"/>
  <c r="W410" i="1" s="1"/>
  <c r="T410" i="1"/>
  <c r="V410" i="1" s="1"/>
  <c r="X410" i="1"/>
  <c r="S411" i="1"/>
  <c r="U411" i="1" s="1"/>
  <c r="W411" i="1" s="1"/>
  <c r="T411" i="1"/>
  <c r="V411" i="1" s="1"/>
  <c r="Y411" i="1" s="1"/>
  <c r="H411" i="1" s="1"/>
  <c r="H393" i="18" s="1"/>
  <c r="X411" i="1"/>
  <c r="S412" i="1"/>
  <c r="U412" i="1" s="1"/>
  <c r="W412" i="1" s="1"/>
  <c r="T412" i="1"/>
  <c r="V412" i="1" s="1"/>
  <c r="X412" i="1"/>
  <c r="S413" i="1"/>
  <c r="U413" i="1" s="1"/>
  <c r="W413" i="1" s="1"/>
  <c r="T413" i="1"/>
  <c r="V413" i="1" s="1"/>
  <c r="X413" i="1"/>
  <c r="Y413" i="1" s="1"/>
  <c r="S414" i="1"/>
  <c r="U414" i="1" s="1"/>
  <c r="W414" i="1" s="1"/>
  <c r="T414" i="1"/>
  <c r="V414" i="1"/>
  <c r="X414" i="1"/>
  <c r="Y414" i="1" s="1"/>
  <c r="H414" i="1" s="1"/>
  <c r="H396" i="18" s="1"/>
  <c r="S415" i="1"/>
  <c r="U415" i="1" s="1"/>
  <c r="W415" i="1" s="1"/>
  <c r="T415" i="1"/>
  <c r="V415" i="1"/>
  <c r="X415" i="1"/>
  <c r="S416" i="1"/>
  <c r="U416" i="1" s="1"/>
  <c r="W416" i="1" s="1"/>
  <c r="T416" i="1"/>
  <c r="V416" i="1" s="1"/>
  <c r="X416" i="1"/>
  <c r="S417" i="1"/>
  <c r="U417" i="1" s="1"/>
  <c r="W417" i="1" s="1"/>
  <c r="T417" i="1"/>
  <c r="V417" i="1" s="1"/>
  <c r="X417" i="1"/>
  <c r="S418" i="1"/>
  <c r="U418" i="1" s="1"/>
  <c r="W418" i="1" s="1"/>
  <c r="T418" i="1"/>
  <c r="V418" i="1" s="1"/>
  <c r="X418" i="1"/>
  <c r="S419" i="1"/>
  <c r="U419" i="1" s="1"/>
  <c r="W419" i="1" s="1"/>
  <c r="T419" i="1"/>
  <c r="V419" i="1" s="1"/>
  <c r="X419" i="1"/>
  <c r="S420" i="1"/>
  <c r="U420" i="1" s="1"/>
  <c r="W420" i="1" s="1"/>
  <c r="T420" i="1"/>
  <c r="V420" i="1"/>
  <c r="X420" i="1"/>
  <c r="S421" i="1"/>
  <c r="U421" i="1" s="1"/>
  <c r="W421" i="1" s="1"/>
  <c r="T421" i="1"/>
  <c r="V421" i="1"/>
  <c r="X421" i="1"/>
  <c r="S422" i="1"/>
  <c r="U422" i="1" s="1"/>
  <c r="W422" i="1" s="1"/>
  <c r="T422" i="1"/>
  <c r="V422" i="1" s="1"/>
  <c r="X422" i="1"/>
  <c r="S423" i="1"/>
  <c r="U423" i="1" s="1"/>
  <c r="W423" i="1" s="1"/>
  <c r="T423" i="1"/>
  <c r="V423" i="1"/>
  <c r="X423" i="1"/>
  <c r="S424" i="1"/>
  <c r="U424" i="1" s="1"/>
  <c r="W424" i="1" s="1"/>
  <c r="T424" i="1"/>
  <c r="V424" i="1"/>
  <c r="X424" i="1"/>
  <c r="Y424" i="1" s="1"/>
  <c r="H424" i="1" s="1"/>
  <c r="H406" i="18" s="1"/>
  <c r="S425" i="1"/>
  <c r="U425" i="1" s="1"/>
  <c r="W425" i="1" s="1"/>
  <c r="T425" i="1"/>
  <c r="V425" i="1"/>
  <c r="X425" i="1"/>
  <c r="Y425" i="1" s="1"/>
  <c r="H425" i="1" s="1"/>
  <c r="H407" i="18" s="1"/>
  <c r="S426" i="1"/>
  <c r="U426" i="1" s="1"/>
  <c r="W426" i="1" s="1"/>
  <c r="T426" i="1"/>
  <c r="V426" i="1" s="1"/>
  <c r="X426" i="1"/>
  <c r="S427" i="1"/>
  <c r="U427" i="1" s="1"/>
  <c r="W427" i="1" s="1"/>
  <c r="T427" i="1"/>
  <c r="V427" i="1" s="1"/>
  <c r="X427" i="1"/>
  <c r="S428" i="1"/>
  <c r="U428" i="1" s="1"/>
  <c r="W428" i="1" s="1"/>
  <c r="T428" i="1"/>
  <c r="V428" i="1"/>
  <c r="Y428" i="1" s="1"/>
  <c r="H428" i="1" s="1"/>
  <c r="H410" i="18" s="1"/>
  <c r="X428" i="1"/>
  <c r="S429" i="1"/>
  <c r="U429" i="1" s="1"/>
  <c r="W429" i="1" s="1"/>
  <c r="T429" i="1"/>
  <c r="V429" i="1"/>
  <c r="Y429" i="1" s="1"/>
  <c r="X429" i="1"/>
  <c r="S430" i="1"/>
  <c r="U430" i="1" s="1"/>
  <c r="W430" i="1" s="1"/>
  <c r="T430" i="1"/>
  <c r="V430" i="1" s="1"/>
  <c r="X430" i="1"/>
  <c r="S431" i="1"/>
  <c r="U431" i="1" s="1"/>
  <c r="W431" i="1" s="1"/>
  <c r="T431" i="1"/>
  <c r="V431" i="1"/>
  <c r="X431" i="1"/>
  <c r="S432" i="1"/>
  <c r="U432" i="1" s="1"/>
  <c r="W432" i="1" s="1"/>
  <c r="T432" i="1"/>
  <c r="V432" i="1" s="1"/>
  <c r="X432" i="1"/>
  <c r="S433" i="1"/>
  <c r="U433" i="1" s="1"/>
  <c r="W433" i="1" s="1"/>
  <c r="T433" i="1"/>
  <c r="V433" i="1" s="1"/>
  <c r="X433" i="1"/>
  <c r="Y433" i="1" s="1"/>
  <c r="S434" i="1"/>
  <c r="U434" i="1" s="1"/>
  <c r="W434" i="1" s="1"/>
  <c r="T434" i="1"/>
  <c r="V434" i="1" s="1"/>
  <c r="X434" i="1"/>
  <c r="S435" i="1"/>
  <c r="U435" i="1"/>
  <c r="W435" i="1" s="1"/>
  <c r="T435" i="1"/>
  <c r="V435" i="1" s="1"/>
  <c r="X435" i="1"/>
  <c r="S436" i="1"/>
  <c r="U436" i="1" s="1"/>
  <c r="W436" i="1"/>
  <c r="T436" i="1"/>
  <c r="V436" i="1" s="1"/>
  <c r="X436" i="1"/>
  <c r="S437" i="1"/>
  <c r="U437" i="1" s="1"/>
  <c r="W437" i="1" s="1"/>
  <c r="T437" i="1"/>
  <c r="V437" i="1" s="1"/>
  <c r="X437" i="1"/>
  <c r="Y437" i="1" s="1"/>
  <c r="S438" i="1"/>
  <c r="U438" i="1" s="1"/>
  <c r="W438" i="1" s="1"/>
  <c r="T438" i="1"/>
  <c r="V438" i="1" s="1"/>
  <c r="X438" i="1"/>
  <c r="S439" i="1"/>
  <c r="U439" i="1" s="1"/>
  <c r="W439" i="1" s="1"/>
  <c r="T439" i="1"/>
  <c r="V439" i="1" s="1"/>
  <c r="X439" i="1"/>
  <c r="S440" i="1"/>
  <c r="U440" i="1" s="1"/>
  <c r="W440" i="1" s="1"/>
  <c r="T440" i="1"/>
  <c r="V440" i="1" s="1"/>
  <c r="X440" i="1"/>
  <c r="S441" i="1"/>
  <c r="U441" i="1" s="1"/>
  <c r="W441" i="1" s="1"/>
  <c r="T441" i="1"/>
  <c r="V441" i="1" s="1"/>
  <c r="X441" i="1"/>
  <c r="S442" i="1"/>
  <c r="U442" i="1" s="1"/>
  <c r="W442" i="1" s="1"/>
  <c r="T442" i="1"/>
  <c r="V442" i="1" s="1"/>
  <c r="X442" i="1"/>
  <c r="S443" i="1"/>
  <c r="U443" i="1" s="1"/>
  <c r="W443" i="1" s="1"/>
  <c r="T443" i="1"/>
  <c r="V443" i="1" s="1"/>
  <c r="X443" i="1"/>
  <c r="S444" i="1"/>
  <c r="U444" i="1" s="1"/>
  <c r="W444" i="1"/>
  <c r="T444" i="1"/>
  <c r="V444" i="1" s="1"/>
  <c r="Y444" i="1" s="1"/>
  <c r="X444" i="1"/>
  <c r="S445" i="1"/>
  <c r="U445" i="1" s="1"/>
  <c r="W445" i="1" s="1"/>
  <c r="T445" i="1"/>
  <c r="V445" i="1" s="1"/>
  <c r="X445" i="1"/>
  <c r="S446" i="1"/>
  <c r="U446" i="1" s="1"/>
  <c r="W446" i="1" s="1"/>
  <c r="T446" i="1"/>
  <c r="V446" i="1" s="1"/>
  <c r="X446" i="1"/>
  <c r="S447" i="1"/>
  <c r="U447" i="1"/>
  <c r="W447" i="1" s="1"/>
  <c r="T447" i="1"/>
  <c r="V447" i="1" s="1"/>
  <c r="X447" i="1"/>
  <c r="S448" i="1"/>
  <c r="U448" i="1" s="1"/>
  <c r="W448" i="1" s="1"/>
  <c r="T448" i="1"/>
  <c r="V448" i="1" s="1"/>
  <c r="X448" i="1"/>
  <c r="S449" i="1"/>
  <c r="U449" i="1" s="1"/>
  <c r="W449" i="1" s="1"/>
  <c r="T449" i="1"/>
  <c r="V449" i="1" s="1"/>
  <c r="X449" i="1"/>
  <c r="S450" i="1"/>
  <c r="U450" i="1" s="1"/>
  <c r="W450" i="1" s="1"/>
  <c r="T450" i="1"/>
  <c r="V450" i="1" s="1"/>
  <c r="X450" i="1"/>
  <c r="S451" i="1"/>
  <c r="U451" i="1" s="1"/>
  <c r="W451" i="1" s="1"/>
  <c r="T451" i="1"/>
  <c r="V451" i="1" s="1"/>
  <c r="X451" i="1"/>
  <c r="S452" i="1"/>
  <c r="U452" i="1" s="1"/>
  <c r="W452" i="1" s="1"/>
  <c r="T452" i="1"/>
  <c r="V452" i="1"/>
  <c r="X452" i="1"/>
  <c r="S453" i="1"/>
  <c r="U453" i="1" s="1"/>
  <c r="W453" i="1" s="1"/>
  <c r="T453" i="1"/>
  <c r="V453" i="1"/>
  <c r="X453" i="1"/>
  <c r="S454" i="1"/>
  <c r="U454" i="1" s="1"/>
  <c r="W454" i="1" s="1"/>
  <c r="T454" i="1"/>
  <c r="V454" i="1" s="1"/>
  <c r="X454" i="1"/>
  <c r="S455" i="1"/>
  <c r="U455" i="1" s="1"/>
  <c r="W455" i="1" s="1"/>
  <c r="T455" i="1"/>
  <c r="V455" i="1"/>
  <c r="X455" i="1"/>
  <c r="S456" i="1"/>
  <c r="U456" i="1" s="1"/>
  <c r="W456" i="1" s="1"/>
  <c r="T456" i="1"/>
  <c r="V456" i="1" s="1"/>
  <c r="X456" i="1"/>
  <c r="S457" i="1"/>
  <c r="U457" i="1" s="1"/>
  <c r="W457" i="1" s="1"/>
  <c r="T457" i="1"/>
  <c r="V457" i="1" s="1"/>
  <c r="Y457" i="1" s="1"/>
  <c r="X457" i="1"/>
  <c r="S458" i="1"/>
  <c r="U458" i="1" s="1"/>
  <c r="W458" i="1" s="1"/>
  <c r="T458" i="1"/>
  <c r="V458" i="1" s="1"/>
  <c r="Y458" i="1" s="1"/>
  <c r="H458" i="1" s="1"/>
  <c r="H440" i="18" s="1"/>
  <c r="X458" i="1"/>
  <c r="S459" i="1"/>
  <c r="U459" i="1" s="1"/>
  <c r="W459" i="1" s="1"/>
  <c r="T459" i="1"/>
  <c r="V459" i="1"/>
  <c r="X459" i="1"/>
  <c r="S460" i="1"/>
  <c r="U460" i="1" s="1"/>
  <c r="W460" i="1"/>
  <c r="T460" i="1"/>
  <c r="V460" i="1" s="1"/>
  <c r="Y460" i="1" s="1"/>
  <c r="H460" i="1" s="1"/>
  <c r="H442" i="18" s="1"/>
  <c r="X460" i="1"/>
  <c r="S461" i="1"/>
  <c r="U461" i="1" s="1"/>
  <c r="W461" i="1" s="1"/>
  <c r="T461" i="1"/>
  <c r="V461" i="1" s="1"/>
  <c r="X461" i="1"/>
  <c r="S462" i="1"/>
  <c r="U462" i="1" s="1"/>
  <c r="W462" i="1" s="1"/>
  <c r="T462" i="1"/>
  <c r="V462" i="1" s="1"/>
  <c r="X462" i="1"/>
  <c r="S463" i="1"/>
  <c r="U463" i="1" s="1"/>
  <c r="W463" i="1" s="1"/>
  <c r="T463" i="1"/>
  <c r="V463" i="1" s="1"/>
  <c r="X463" i="1"/>
  <c r="Y463" i="1" s="1"/>
  <c r="S464" i="1"/>
  <c r="U464" i="1" s="1"/>
  <c r="W464" i="1" s="1"/>
  <c r="T464" i="1"/>
  <c r="V464" i="1" s="1"/>
  <c r="X464" i="1"/>
  <c r="S465" i="1"/>
  <c r="U465" i="1" s="1"/>
  <c r="W465" i="1" s="1"/>
  <c r="T465" i="1"/>
  <c r="V465" i="1" s="1"/>
  <c r="X465" i="1"/>
  <c r="S466" i="1"/>
  <c r="U466" i="1" s="1"/>
  <c r="W466" i="1" s="1"/>
  <c r="T466" i="1"/>
  <c r="V466" i="1" s="1"/>
  <c r="X466" i="1"/>
  <c r="S467" i="1"/>
  <c r="U467" i="1" s="1"/>
  <c r="W467" i="1" s="1"/>
  <c r="T467" i="1"/>
  <c r="V467" i="1" s="1"/>
  <c r="X467" i="1"/>
  <c r="S468" i="1"/>
  <c r="U468" i="1" s="1"/>
  <c r="W468" i="1" s="1"/>
  <c r="T468" i="1"/>
  <c r="V468" i="1" s="1"/>
  <c r="Y468" i="1" s="1"/>
  <c r="H468" i="1" s="1"/>
  <c r="H450" i="18" s="1"/>
  <c r="X468" i="1"/>
  <c r="S469" i="1"/>
  <c r="U469" i="1" s="1"/>
  <c r="W469" i="1" s="1"/>
  <c r="T469" i="1"/>
  <c r="V469" i="1" s="1"/>
  <c r="Y469" i="1" s="1"/>
  <c r="H469" i="1" s="1"/>
  <c r="H451" i="18" s="1"/>
  <c r="X469" i="1"/>
  <c r="S470" i="1"/>
  <c r="U470" i="1" s="1"/>
  <c r="W470" i="1" s="1"/>
  <c r="T470" i="1"/>
  <c r="V470" i="1" s="1"/>
  <c r="Y470" i="1" s="1"/>
  <c r="H470" i="1" s="1"/>
  <c r="H452" i="18" s="1"/>
  <c r="X470" i="1"/>
  <c r="S471" i="1"/>
  <c r="U471" i="1" s="1"/>
  <c r="W471" i="1" s="1"/>
  <c r="T471" i="1"/>
  <c r="V471" i="1"/>
  <c r="X471" i="1"/>
  <c r="S472" i="1"/>
  <c r="U472" i="1" s="1"/>
  <c r="W472" i="1" s="1"/>
  <c r="T472" i="1"/>
  <c r="V472" i="1" s="1"/>
  <c r="X472" i="1"/>
  <c r="S473" i="1"/>
  <c r="U473" i="1" s="1"/>
  <c r="W473" i="1" s="1"/>
  <c r="T473" i="1"/>
  <c r="V473" i="1" s="1"/>
  <c r="X473" i="1"/>
  <c r="S474" i="1"/>
  <c r="U474" i="1" s="1"/>
  <c r="W474" i="1" s="1"/>
  <c r="T474" i="1"/>
  <c r="V474" i="1" s="1"/>
  <c r="Y474" i="1" s="1"/>
  <c r="H474" i="1" s="1"/>
  <c r="H456" i="18" s="1"/>
  <c r="X474" i="1"/>
  <c r="S475" i="1"/>
  <c r="U475" i="1" s="1"/>
  <c r="W475" i="1" s="1"/>
  <c r="T475" i="1"/>
  <c r="V475" i="1" s="1"/>
  <c r="Y475" i="1" s="1"/>
  <c r="X475" i="1"/>
  <c r="S476" i="1"/>
  <c r="U476" i="1" s="1"/>
  <c r="W476" i="1"/>
  <c r="T476" i="1"/>
  <c r="V476" i="1" s="1"/>
  <c r="Y476" i="1" s="1"/>
  <c r="H476" i="1" s="1"/>
  <c r="H458" i="18" s="1"/>
  <c r="X476" i="1"/>
  <c r="S477" i="1"/>
  <c r="U477" i="1" s="1"/>
  <c r="W477" i="1" s="1"/>
  <c r="T477" i="1"/>
  <c r="V477" i="1" s="1"/>
  <c r="Y477" i="1" s="1"/>
  <c r="H477" i="1" s="1"/>
  <c r="H459" i="18" s="1"/>
  <c r="X477" i="1"/>
  <c r="S478" i="1"/>
  <c r="U478" i="1" s="1"/>
  <c r="W478" i="1" s="1"/>
  <c r="T478" i="1"/>
  <c r="V478" i="1" s="1"/>
  <c r="X478" i="1"/>
  <c r="S479" i="1"/>
  <c r="U479" i="1" s="1"/>
  <c r="W479" i="1" s="1"/>
  <c r="T479" i="1"/>
  <c r="V479" i="1" s="1"/>
  <c r="X479" i="1"/>
  <c r="S480" i="1"/>
  <c r="U480" i="1" s="1"/>
  <c r="W480" i="1" s="1"/>
  <c r="T480" i="1"/>
  <c r="V480" i="1" s="1"/>
  <c r="Y480" i="1" s="1"/>
  <c r="H480" i="1" s="1"/>
  <c r="H462" i="18" s="1"/>
  <c r="X480" i="1"/>
  <c r="S481" i="1"/>
  <c r="U481" i="1" s="1"/>
  <c r="W481" i="1" s="1"/>
  <c r="T481" i="1"/>
  <c r="V481" i="1" s="1"/>
  <c r="X481" i="1"/>
  <c r="S482" i="1"/>
  <c r="U482" i="1" s="1"/>
  <c r="W482" i="1" s="1"/>
  <c r="T482" i="1"/>
  <c r="V482" i="1" s="1"/>
  <c r="Y482" i="1" s="1"/>
  <c r="X482" i="1"/>
  <c r="S483" i="1"/>
  <c r="U483" i="1" s="1"/>
  <c r="W483" i="1" s="1"/>
  <c r="T483" i="1"/>
  <c r="V483" i="1" s="1"/>
  <c r="X483" i="1"/>
  <c r="S484" i="1"/>
  <c r="U484" i="1" s="1"/>
  <c r="W484" i="1" s="1"/>
  <c r="T484" i="1"/>
  <c r="V484" i="1" s="1"/>
  <c r="X484" i="1"/>
  <c r="S485" i="1"/>
  <c r="U485" i="1" s="1"/>
  <c r="W485" i="1" s="1"/>
  <c r="T485" i="1"/>
  <c r="V485" i="1" s="1"/>
  <c r="X485" i="1"/>
  <c r="S486" i="1"/>
  <c r="U486" i="1" s="1"/>
  <c r="W486" i="1" s="1"/>
  <c r="T486" i="1"/>
  <c r="V486" i="1" s="1"/>
  <c r="X486" i="1"/>
  <c r="S487" i="1"/>
  <c r="U487" i="1" s="1"/>
  <c r="W487" i="1" s="1"/>
  <c r="T487" i="1"/>
  <c r="V487" i="1"/>
  <c r="X487" i="1"/>
  <c r="S488" i="1"/>
  <c r="U488" i="1" s="1"/>
  <c r="W488" i="1" s="1"/>
  <c r="T488" i="1"/>
  <c r="V488" i="1"/>
  <c r="Y488" i="1" s="1"/>
  <c r="H488" i="1" s="1"/>
  <c r="H470" i="18" s="1"/>
  <c r="X488" i="1"/>
  <c r="S489" i="1"/>
  <c r="U489" i="1" s="1"/>
  <c r="W489" i="1" s="1"/>
  <c r="T489" i="1"/>
  <c r="V489" i="1"/>
  <c r="X489" i="1"/>
  <c r="S490" i="1"/>
  <c r="U490" i="1" s="1"/>
  <c r="W490" i="1" s="1"/>
  <c r="T490" i="1"/>
  <c r="V490" i="1" s="1"/>
  <c r="X490" i="1"/>
  <c r="S491" i="1"/>
  <c r="U491" i="1" s="1"/>
  <c r="W491" i="1" s="1"/>
  <c r="T491" i="1"/>
  <c r="V491" i="1" s="1"/>
  <c r="X491" i="1"/>
  <c r="S492" i="1"/>
  <c r="U492" i="1" s="1"/>
  <c r="W492" i="1" s="1"/>
  <c r="T492" i="1"/>
  <c r="V492" i="1"/>
  <c r="X492" i="1"/>
  <c r="S493" i="1"/>
  <c r="U493" i="1" s="1"/>
  <c r="W493" i="1" s="1"/>
  <c r="T493" i="1"/>
  <c r="V493" i="1"/>
  <c r="X493" i="1"/>
  <c r="S494" i="1"/>
  <c r="U494" i="1" s="1"/>
  <c r="W494" i="1" s="1"/>
  <c r="T494" i="1"/>
  <c r="V494" i="1" s="1"/>
  <c r="X494" i="1"/>
  <c r="S495" i="1"/>
  <c r="U495" i="1" s="1"/>
  <c r="W495" i="1" s="1"/>
  <c r="T495" i="1"/>
  <c r="V495" i="1"/>
  <c r="X495" i="1"/>
  <c r="S496" i="1"/>
  <c r="U496" i="1" s="1"/>
  <c r="W496" i="1" s="1"/>
  <c r="T496" i="1"/>
  <c r="V496" i="1" s="1"/>
  <c r="X496" i="1"/>
  <c r="S497" i="1"/>
  <c r="U497" i="1" s="1"/>
  <c r="W497" i="1" s="1"/>
  <c r="T497" i="1"/>
  <c r="V497" i="1" s="1"/>
  <c r="X497" i="1"/>
  <c r="S498" i="1"/>
  <c r="U498" i="1" s="1"/>
  <c r="W498" i="1" s="1"/>
  <c r="T498" i="1"/>
  <c r="V498" i="1" s="1"/>
  <c r="X498" i="1"/>
  <c r="S499" i="1"/>
  <c r="U499" i="1" s="1"/>
  <c r="W499" i="1" s="1"/>
  <c r="T499" i="1"/>
  <c r="V499" i="1" s="1"/>
  <c r="X499" i="1"/>
  <c r="S500" i="1"/>
  <c r="U500" i="1" s="1"/>
  <c r="W500" i="1" s="1"/>
  <c r="T500" i="1"/>
  <c r="V500" i="1" s="1"/>
  <c r="X500" i="1"/>
  <c r="S501" i="1"/>
  <c r="U501" i="1" s="1"/>
  <c r="W501" i="1" s="1"/>
  <c r="T501" i="1"/>
  <c r="V501" i="1" s="1"/>
  <c r="X501" i="1"/>
  <c r="S502" i="1"/>
  <c r="U502" i="1" s="1"/>
  <c r="W502" i="1" s="1"/>
  <c r="T502" i="1"/>
  <c r="V502" i="1" s="1"/>
  <c r="X502" i="1"/>
  <c r="S503" i="1"/>
  <c r="U503" i="1"/>
  <c r="W503" i="1" s="1"/>
  <c r="T503" i="1"/>
  <c r="V503" i="1" s="1"/>
  <c r="X503" i="1"/>
  <c r="S504" i="1"/>
  <c r="U504" i="1" s="1"/>
  <c r="W504" i="1" s="1"/>
  <c r="T504" i="1"/>
  <c r="V504" i="1" s="1"/>
  <c r="X504" i="1"/>
  <c r="Y504" i="1" s="1"/>
  <c r="H504" i="1" s="1"/>
  <c r="H486" i="18" s="1"/>
  <c r="S505" i="1"/>
  <c r="U505" i="1" s="1"/>
  <c r="W505" i="1" s="1"/>
  <c r="T505" i="1"/>
  <c r="V505" i="1" s="1"/>
  <c r="X505" i="1"/>
  <c r="S506" i="1"/>
  <c r="U506" i="1" s="1"/>
  <c r="W506" i="1" s="1"/>
  <c r="T506" i="1"/>
  <c r="V506" i="1" s="1"/>
  <c r="X506" i="1"/>
  <c r="S507" i="1"/>
  <c r="U507" i="1" s="1"/>
  <c r="W507" i="1" s="1"/>
  <c r="T507" i="1"/>
  <c r="V507" i="1" s="1"/>
  <c r="X507" i="1"/>
  <c r="S508" i="1"/>
  <c r="U508" i="1" s="1"/>
  <c r="W508" i="1"/>
  <c r="T508" i="1"/>
  <c r="V508" i="1" s="1"/>
  <c r="Y508" i="1" s="1"/>
  <c r="H508" i="1" s="1"/>
  <c r="H490" i="18" s="1"/>
  <c r="X508" i="1"/>
  <c r="S509" i="1"/>
  <c r="U509" i="1" s="1"/>
  <c r="W509" i="1" s="1"/>
  <c r="T509" i="1"/>
  <c r="V509" i="1" s="1"/>
  <c r="Y509" i="1" s="1"/>
  <c r="X509" i="1"/>
  <c r="S510" i="1"/>
  <c r="U510" i="1" s="1"/>
  <c r="W510" i="1" s="1"/>
  <c r="T510" i="1"/>
  <c r="V510" i="1" s="1"/>
  <c r="X510" i="1"/>
  <c r="S511" i="1"/>
  <c r="U511" i="1"/>
  <c r="W511" i="1" s="1"/>
  <c r="T511" i="1"/>
  <c r="V511" i="1" s="1"/>
  <c r="X511" i="1"/>
  <c r="S512" i="1"/>
  <c r="U512" i="1" s="1"/>
  <c r="W512" i="1" s="1"/>
  <c r="T512" i="1"/>
  <c r="V512" i="1" s="1"/>
  <c r="X512" i="1"/>
  <c r="S513" i="1"/>
  <c r="U513" i="1" s="1"/>
  <c r="W513" i="1" s="1"/>
  <c r="T513" i="1"/>
  <c r="V513" i="1" s="1"/>
  <c r="X513" i="1"/>
  <c r="S514" i="1"/>
  <c r="U514" i="1" s="1"/>
  <c r="W514" i="1" s="1"/>
  <c r="T514" i="1"/>
  <c r="V514" i="1" s="1"/>
  <c r="X514" i="1"/>
  <c r="S515" i="1"/>
  <c r="U515" i="1" s="1"/>
  <c r="W515" i="1" s="1"/>
  <c r="T515" i="1"/>
  <c r="V515" i="1" s="1"/>
  <c r="X515" i="1"/>
  <c r="S516" i="1"/>
  <c r="U516" i="1" s="1"/>
  <c r="W516" i="1" s="1"/>
  <c r="T516" i="1"/>
  <c r="V516" i="1"/>
  <c r="X516" i="1"/>
  <c r="S517" i="1"/>
  <c r="U517" i="1" s="1"/>
  <c r="W517" i="1" s="1"/>
  <c r="T517" i="1"/>
  <c r="V517" i="1"/>
  <c r="X517" i="1"/>
  <c r="Y517" i="1" s="1"/>
  <c r="S518" i="1"/>
  <c r="U518" i="1" s="1"/>
  <c r="W518" i="1" s="1"/>
  <c r="T518" i="1"/>
  <c r="V518" i="1" s="1"/>
  <c r="X518" i="1"/>
  <c r="S519" i="1"/>
  <c r="U519" i="1" s="1"/>
  <c r="W519" i="1" s="1"/>
  <c r="T519" i="1"/>
  <c r="V519" i="1"/>
  <c r="X519" i="1"/>
  <c r="S520" i="1"/>
  <c r="U520" i="1" s="1"/>
  <c r="W520" i="1" s="1"/>
  <c r="T520" i="1"/>
  <c r="V520" i="1" s="1"/>
  <c r="X520" i="1"/>
  <c r="S521" i="1"/>
  <c r="U521" i="1" s="1"/>
  <c r="W521" i="1" s="1"/>
  <c r="T521" i="1"/>
  <c r="V521" i="1" s="1"/>
  <c r="Y521" i="1" s="1"/>
  <c r="X521" i="1"/>
  <c r="S522" i="1"/>
  <c r="U522" i="1" s="1"/>
  <c r="W522" i="1" s="1"/>
  <c r="T522" i="1"/>
  <c r="V522" i="1" s="1"/>
  <c r="Y522" i="1" s="1"/>
  <c r="H522" i="1" s="1"/>
  <c r="H504" i="18" s="1"/>
  <c r="X522" i="1"/>
  <c r="S523" i="1"/>
  <c r="U523" i="1" s="1"/>
  <c r="W523" i="1" s="1"/>
  <c r="T523" i="1"/>
  <c r="V523" i="1" s="1"/>
  <c r="X523" i="1"/>
  <c r="S524" i="1"/>
  <c r="U524" i="1" s="1"/>
  <c r="W524" i="1"/>
  <c r="T524" i="1"/>
  <c r="V524" i="1" s="1"/>
  <c r="Y524" i="1" s="1"/>
  <c r="H524" i="1" s="1"/>
  <c r="H506" i="18" s="1"/>
  <c r="X524" i="1"/>
  <c r="S525" i="1"/>
  <c r="U525" i="1" s="1"/>
  <c r="W525" i="1" s="1"/>
  <c r="T525" i="1"/>
  <c r="V525" i="1" s="1"/>
  <c r="Y525" i="1" s="1"/>
  <c r="H525" i="1" s="1"/>
  <c r="H507" i="18" s="1"/>
  <c r="X525" i="1"/>
  <c r="S526" i="1"/>
  <c r="U526" i="1" s="1"/>
  <c r="W526" i="1" s="1"/>
  <c r="T526" i="1"/>
  <c r="V526" i="1" s="1"/>
  <c r="X526" i="1"/>
  <c r="S527" i="1"/>
  <c r="U527" i="1"/>
  <c r="W527" i="1" s="1"/>
  <c r="T527" i="1"/>
  <c r="V527" i="1" s="1"/>
  <c r="X527" i="1"/>
  <c r="S528" i="1"/>
  <c r="U528" i="1" s="1"/>
  <c r="W528" i="1"/>
  <c r="T528" i="1"/>
  <c r="V528" i="1" s="1"/>
  <c r="X528" i="1"/>
  <c r="S529" i="1"/>
  <c r="U529" i="1" s="1"/>
  <c r="W529" i="1" s="1"/>
  <c r="T529" i="1"/>
  <c r="V529" i="1" s="1"/>
  <c r="Y529" i="1" s="1"/>
  <c r="X529" i="1"/>
  <c r="S530" i="1"/>
  <c r="U530" i="1" s="1"/>
  <c r="W530" i="1" s="1"/>
  <c r="T530" i="1"/>
  <c r="V530" i="1" s="1"/>
  <c r="X530" i="1"/>
  <c r="S531" i="1"/>
  <c r="U531" i="1"/>
  <c r="W531" i="1" s="1"/>
  <c r="T531" i="1"/>
  <c r="V531" i="1" s="1"/>
  <c r="X531" i="1"/>
  <c r="Y531" i="1" s="1"/>
  <c r="S532" i="1"/>
  <c r="U532" i="1" s="1"/>
  <c r="W532" i="1"/>
  <c r="T532" i="1"/>
  <c r="V532" i="1"/>
  <c r="Y532" i="1" s="1"/>
  <c r="H532" i="1" s="1"/>
  <c r="H514" i="18" s="1"/>
  <c r="X532" i="1"/>
  <c r="S533" i="1"/>
  <c r="U533" i="1" s="1"/>
  <c r="W533" i="1" s="1"/>
  <c r="T533" i="1"/>
  <c r="V533" i="1"/>
  <c r="Y533" i="1" s="1"/>
  <c r="X533" i="1"/>
  <c r="S534" i="1"/>
  <c r="U534" i="1" s="1"/>
  <c r="W534" i="1" s="1"/>
  <c r="T534" i="1"/>
  <c r="V534" i="1" s="1"/>
  <c r="X534" i="1"/>
  <c r="S535" i="1"/>
  <c r="U535" i="1"/>
  <c r="W535" i="1" s="1"/>
  <c r="T535" i="1"/>
  <c r="V535" i="1"/>
  <c r="X535" i="1"/>
  <c r="S536" i="1"/>
  <c r="U536" i="1" s="1"/>
  <c r="W536" i="1" s="1"/>
  <c r="T536" i="1"/>
  <c r="V536" i="1"/>
  <c r="Y536" i="1" s="1"/>
  <c r="H536" i="1" s="1"/>
  <c r="H518" i="18" s="1"/>
  <c r="X536" i="1"/>
  <c r="S537" i="1"/>
  <c r="U537" i="1" s="1"/>
  <c r="W537" i="1" s="1"/>
  <c r="T537" i="1"/>
  <c r="V537" i="1"/>
  <c r="X537" i="1"/>
  <c r="S538" i="1"/>
  <c r="U538" i="1" s="1"/>
  <c r="W538" i="1" s="1"/>
  <c r="T538" i="1"/>
  <c r="V538" i="1" s="1"/>
  <c r="X538" i="1"/>
  <c r="S539" i="1"/>
  <c r="U539" i="1" s="1"/>
  <c r="W539" i="1" s="1"/>
  <c r="T539" i="1"/>
  <c r="V539" i="1" s="1"/>
  <c r="X539" i="1"/>
  <c r="S540" i="1"/>
  <c r="U540" i="1" s="1"/>
  <c r="W540" i="1"/>
  <c r="T540" i="1"/>
  <c r="V540" i="1"/>
  <c r="Y540" i="1" s="1"/>
  <c r="H540" i="1" s="1"/>
  <c r="H522" i="18" s="1"/>
  <c r="X540" i="1"/>
  <c r="S541" i="1"/>
  <c r="U541" i="1" s="1"/>
  <c r="W541" i="1" s="1"/>
  <c r="T541" i="1"/>
  <c r="V541" i="1"/>
  <c r="Y541" i="1" s="1"/>
  <c r="H541" i="1" s="1"/>
  <c r="H523" i="18" s="1"/>
  <c r="X541" i="1"/>
  <c r="S542" i="1"/>
  <c r="U542" i="1" s="1"/>
  <c r="W542" i="1" s="1"/>
  <c r="T542" i="1"/>
  <c r="V542" i="1" s="1"/>
  <c r="X542" i="1"/>
  <c r="Y542" i="1" s="1"/>
  <c r="H542" i="1" s="1"/>
  <c r="H524" i="18" s="1"/>
  <c r="S543" i="1"/>
  <c r="U543" i="1"/>
  <c r="W543" i="1" s="1"/>
  <c r="T543" i="1"/>
  <c r="V543" i="1"/>
  <c r="X543" i="1"/>
  <c r="S544" i="1"/>
  <c r="U544" i="1" s="1"/>
  <c r="W544" i="1" s="1"/>
  <c r="T544" i="1"/>
  <c r="V544" i="1" s="1"/>
  <c r="Y544" i="1" s="1"/>
  <c r="H544" i="1" s="1"/>
  <c r="H526" i="18" s="1"/>
  <c r="X544" i="1"/>
  <c r="S545" i="1"/>
  <c r="U545" i="1" s="1"/>
  <c r="W545" i="1" s="1"/>
  <c r="T545" i="1"/>
  <c r="V545" i="1" s="1"/>
  <c r="X545" i="1"/>
  <c r="S546" i="1"/>
  <c r="U546" i="1" s="1"/>
  <c r="W546" i="1" s="1"/>
  <c r="T546" i="1"/>
  <c r="V546" i="1" s="1"/>
  <c r="Y546" i="1" s="1"/>
  <c r="H546" i="1" s="1"/>
  <c r="H528" i="18" s="1"/>
  <c r="X546" i="1"/>
  <c r="S547" i="1"/>
  <c r="U547" i="1" s="1"/>
  <c r="W547" i="1" s="1"/>
  <c r="T547" i="1"/>
  <c r="V547" i="1" s="1"/>
  <c r="X547" i="1"/>
  <c r="S548" i="1"/>
  <c r="U548" i="1" s="1"/>
  <c r="W548" i="1" s="1"/>
  <c r="T548" i="1"/>
  <c r="V548" i="1" s="1"/>
  <c r="Y548" i="1" s="1"/>
  <c r="H548" i="1" s="1"/>
  <c r="H530" i="18" s="1"/>
  <c r="X548" i="1"/>
  <c r="S549" i="1"/>
  <c r="U549" i="1" s="1"/>
  <c r="W549" i="1" s="1"/>
  <c r="T549" i="1"/>
  <c r="V549" i="1" s="1"/>
  <c r="X549" i="1"/>
  <c r="S550" i="1"/>
  <c r="U550" i="1" s="1"/>
  <c r="W550" i="1" s="1"/>
  <c r="T550" i="1"/>
  <c r="V550" i="1" s="1"/>
  <c r="X550" i="1"/>
  <c r="S551" i="1"/>
  <c r="U551" i="1" s="1"/>
  <c r="W551" i="1" s="1"/>
  <c r="T551" i="1"/>
  <c r="V551" i="1" s="1"/>
  <c r="X551" i="1"/>
  <c r="S552" i="1"/>
  <c r="U552" i="1" s="1"/>
  <c r="W552" i="1" s="1"/>
  <c r="T552" i="1"/>
  <c r="V552" i="1" s="1"/>
  <c r="X552" i="1"/>
  <c r="S553" i="1"/>
  <c r="U553" i="1" s="1"/>
  <c r="W553" i="1" s="1"/>
  <c r="T553" i="1"/>
  <c r="V553" i="1" s="1"/>
  <c r="X553" i="1"/>
  <c r="S554" i="1"/>
  <c r="U554" i="1" s="1"/>
  <c r="W554" i="1" s="1"/>
  <c r="T554" i="1"/>
  <c r="V554" i="1" s="1"/>
  <c r="X554" i="1"/>
  <c r="S555" i="1"/>
  <c r="U555" i="1" s="1"/>
  <c r="W555" i="1" s="1"/>
  <c r="T555" i="1"/>
  <c r="V555" i="1"/>
  <c r="X555" i="1"/>
  <c r="S556" i="1"/>
  <c r="U556" i="1" s="1"/>
  <c r="W556" i="1"/>
  <c r="T556" i="1"/>
  <c r="V556" i="1" s="1"/>
  <c r="Y556" i="1" s="1"/>
  <c r="H556" i="1" s="1"/>
  <c r="H538" i="18" s="1"/>
  <c r="X556" i="1"/>
  <c r="S557" i="1"/>
  <c r="U557" i="1" s="1"/>
  <c r="W557" i="1" s="1"/>
  <c r="T557" i="1"/>
  <c r="V557" i="1" s="1"/>
  <c r="X557" i="1"/>
  <c r="S558" i="1"/>
  <c r="U558" i="1" s="1"/>
  <c r="W558" i="1" s="1"/>
  <c r="T558" i="1"/>
  <c r="V558" i="1" s="1"/>
  <c r="X558" i="1"/>
  <c r="S559" i="1"/>
  <c r="U559" i="1"/>
  <c r="W559" i="1" s="1"/>
  <c r="T559" i="1"/>
  <c r="V559" i="1" s="1"/>
  <c r="Y559" i="1" s="1"/>
  <c r="X559" i="1"/>
  <c r="S560" i="1"/>
  <c r="U560" i="1" s="1"/>
  <c r="W560" i="1"/>
  <c r="T560" i="1"/>
  <c r="V560" i="1" s="1"/>
  <c r="X560" i="1"/>
  <c r="S561" i="1"/>
  <c r="U561" i="1" s="1"/>
  <c r="W561" i="1" s="1"/>
  <c r="T561" i="1"/>
  <c r="V561" i="1" s="1"/>
  <c r="X561" i="1"/>
  <c r="S562" i="1"/>
  <c r="U562" i="1" s="1"/>
  <c r="W562" i="1" s="1"/>
  <c r="T562" i="1"/>
  <c r="V562" i="1" s="1"/>
  <c r="X562" i="1"/>
  <c r="S563" i="1"/>
  <c r="U563" i="1" s="1"/>
  <c r="W563" i="1" s="1"/>
  <c r="T563" i="1"/>
  <c r="V563" i="1" s="1"/>
  <c r="X563" i="1"/>
  <c r="S564" i="1"/>
  <c r="U564" i="1" s="1"/>
  <c r="W564" i="1" s="1"/>
  <c r="T564" i="1"/>
  <c r="V564" i="1" s="1"/>
  <c r="X564" i="1"/>
  <c r="S565" i="1"/>
  <c r="U565" i="1" s="1"/>
  <c r="W565" i="1" s="1"/>
  <c r="T565" i="1"/>
  <c r="V565" i="1" s="1"/>
  <c r="X565" i="1"/>
  <c r="Y565" i="1" s="1"/>
  <c r="S566" i="1"/>
  <c r="U566" i="1" s="1"/>
  <c r="W566" i="1" s="1"/>
  <c r="T566" i="1"/>
  <c r="V566" i="1" s="1"/>
  <c r="X566" i="1"/>
  <c r="S567" i="1"/>
  <c r="U567" i="1" s="1"/>
  <c r="W567" i="1" s="1"/>
  <c r="T567" i="1"/>
  <c r="V567" i="1" s="1"/>
  <c r="X567" i="1"/>
  <c r="S568" i="1"/>
  <c r="U568" i="1" s="1"/>
  <c r="W568" i="1"/>
  <c r="T568" i="1"/>
  <c r="V568" i="1" s="1"/>
  <c r="X568" i="1"/>
  <c r="S569" i="1"/>
  <c r="U569" i="1"/>
  <c r="W569" i="1" s="1"/>
  <c r="T569" i="1"/>
  <c r="V569" i="1"/>
  <c r="X569" i="1"/>
  <c r="S570" i="1"/>
  <c r="U570" i="1" s="1"/>
  <c r="W570" i="1" s="1"/>
  <c r="T570" i="1"/>
  <c r="V570" i="1" s="1"/>
  <c r="X570" i="1"/>
  <c r="Y570" i="1" s="1"/>
  <c r="H570" i="1" s="1"/>
  <c r="H552" i="18" s="1"/>
  <c r="S571" i="1"/>
  <c r="U571" i="1"/>
  <c r="W571" i="1" s="1"/>
  <c r="T571" i="1"/>
  <c r="V571" i="1"/>
  <c r="X571" i="1"/>
  <c r="S572" i="1"/>
  <c r="U572" i="1" s="1"/>
  <c r="W572" i="1" s="1"/>
  <c r="T572" i="1"/>
  <c r="V572" i="1" s="1"/>
  <c r="X572" i="1"/>
  <c r="Y409" i="1"/>
  <c r="Y344" i="1"/>
  <c r="Y398" i="1"/>
  <c r="H398" i="1" s="1"/>
  <c r="H380" i="18" s="1"/>
  <c r="Y332" i="1"/>
  <c r="Y326" i="1"/>
  <c r="Y368" i="1"/>
  <c r="H368" i="1" s="1"/>
  <c r="H350" i="18" s="1"/>
  <c r="Y404" i="1"/>
  <c r="H370" i="1"/>
  <c r="H352" i="18" s="1"/>
  <c r="Y336" i="1"/>
  <c r="H336" i="1" s="1"/>
  <c r="H318" i="18" s="1"/>
  <c r="Y498" i="1"/>
  <c r="H498" i="1" s="1"/>
  <c r="H480" i="18" s="1"/>
  <c r="Y386" i="1"/>
  <c r="Y350" i="1"/>
  <c r="H350" i="1" s="1"/>
  <c r="H332" i="18" s="1"/>
  <c r="Y327" i="1"/>
  <c r="H327" i="1" s="1"/>
  <c r="H309" i="18" s="1"/>
  <c r="Y513" i="1"/>
  <c r="Y445" i="1"/>
  <c r="Y399" i="1"/>
  <c r="H399" i="1" s="1"/>
  <c r="H381" i="18" s="1"/>
  <c r="H347" i="18"/>
  <c r="Y505" i="1"/>
  <c r="Y510" i="1"/>
  <c r="H510" i="1" s="1"/>
  <c r="H492" i="18" s="1"/>
  <c r="Y494" i="1"/>
  <c r="H494" i="1" s="1"/>
  <c r="H476" i="18" s="1"/>
  <c r="H457" i="1"/>
  <c r="H439" i="18" s="1"/>
  <c r="H402" i="1"/>
  <c r="H384" i="18" s="1"/>
  <c r="Y557" i="1"/>
  <c r="H557" i="1" s="1"/>
  <c r="H539" i="18" s="1"/>
  <c r="Y464" i="1"/>
  <c r="H464" i="1" s="1"/>
  <c r="H446" i="18" s="1"/>
  <c r="Y455" i="1"/>
  <c r="Y453" i="1"/>
  <c r="H453" i="1" s="1"/>
  <c r="H435" i="18" s="1"/>
  <c r="Y434" i="1"/>
  <c r="H434" i="1" s="1"/>
  <c r="H416" i="18" s="1"/>
  <c r="Y352" i="1"/>
  <c r="H352" i="1" s="1"/>
  <c r="H334" i="18" s="1"/>
  <c r="Y348" i="1"/>
  <c r="H348" i="1" s="1"/>
  <c r="H330" i="18" s="1"/>
  <c r="Y340" i="1"/>
  <c r="H340" i="1" s="1"/>
  <c r="H322" i="18" s="1"/>
  <c r="Y383" i="1"/>
  <c r="H383" i="1" s="1"/>
  <c r="H365" i="18" s="1"/>
  <c r="Y371" i="1"/>
  <c r="H371" i="1" s="1"/>
  <c r="H353" i="18" s="1"/>
  <c r="Y367" i="1"/>
  <c r="H367" i="1" s="1"/>
  <c r="H349" i="18" s="1"/>
  <c r="Y341" i="1"/>
  <c r="H341" i="1" s="1"/>
  <c r="H323" i="18" s="1"/>
  <c r="Y335" i="1"/>
  <c r="H335" i="1" s="1"/>
  <c r="H317" i="18" s="1"/>
  <c r="Y334" i="1"/>
  <c r="H334" i="1" s="1"/>
  <c r="H316" i="18" s="1"/>
  <c r="Y456" i="1"/>
  <c r="H456" i="1" s="1"/>
  <c r="H438" i="18" s="1"/>
  <c r="H444" i="1"/>
  <c r="H426" i="18" s="1"/>
  <c r="Y384" i="1"/>
  <c r="H384" i="1"/>
  <c r="H366" i="18" s="1"/>
  <c r="Y376" i="1"/>
  <c r="H376" i="1" s="1"/>
  <c r="H358" i="18" s="1"/>
  <c r="Y343" i="1"/>
  <c r="H343" i="1" s="1"/>
  <c r="H325" i="18" s="1"/>
  <c r="Y342" i="1"/>
  <c r="H342" i="1"/>
  <c r="H324" i="18" s="1"/>
  <c r="Y569" i="1"/>
  <c r="H482" i="1"/>
  <c r="H464" i="18" s="1"/>
  <c r="H351" i="1"/>
  <c r="H333" i="18" s="1"/>
  <c r="Y492" i="1"/>
  <c r="H492" i="1" s="1"/>
  <c r="H474" i="18" s="1"/>
  <c r="Y418" i="1"/>
  <c r="H418" i="1" s="1"/>
  <c r="H400" i="18" s="1"/>
  <c r="Y410" i="1"/>
  <c r="H410" i="1" s="1"/>
  <c r="H392" i="18" s="1"/>
  <c r="Y369" i="1"/>
  <c r="H369" i="1" s="1"/>
  <c r="H351" i="18" s="1"/>
  <c r="Y347" i="1"/>
  <c r="H347" i="1" s="1"/>
  <c r="H329" i="18" s="1"/>
  <c r="Y346" i="1"/>
  <c r="H346" i="1" s="1"/>
  <c r="H328" i="18" s="1"/>
  <c r="Y345" i="1"/>
  <c r="H345" i="1" s="1"/>
  <c r="H327" i="18" s="1"/>
  <c r="Y339" i="1"/>
  <c r="H339" i="1" s="1"/>
  <c r="H321" i="18" s="1"/>
  <c r="Y338" i="1"/>
  <c r="H338" i="1" s="1"/>
  <c r="H320" i="18" s="1"/>
  <c r="Y337" i="1"/>
  <c r="H337" i="1" s="1"/>
  <c r="H319" i="18" s="1"/>
  <c r="Y331" i="1"/>
  <c r="H331" i="1" s="1"/>
  <c r="H313" i="18" s="1"/>
  <c r="Y330" i="1"/>
  <c r="H330" i="1" s="1"/>
  <c r="H312" i="18" s="1"/>
  <c r="N29" i="10"/>
  <c r="N30" i="10"/>
  <c r="D20" i="9"/>
  <c r="X136" i="1"/>
  <c r="T136" i="1"/>
  <c r="V136" i="1" s="1"/>
  <c r="S136" i="1"/>
  <c r="U136" i="1" s="1"/>
  <c r="W136" i="1" s="1"/>
  <c r="S323" i="1"/>
  <c r="T20" i="1"/>
  <c r="V20" i="1" s="1"/>
  <c r="T21" i="1"/>
  <c r="T22" i="1"/>
  <c r="V22" i="1" s="1"/>
  <c r="T23" i="1"/>
  <c r="T24" i="1"/>
  <c r="V24" i="1" s="1"/>
  <c r="T25" i="1"/>
  <c r="T26" i="1"/>
  <c r="T27" i="1"/>
  <c r="T28" i="1"/>
  <c r="V28" i="1" s="1"/>
  <c r="T29" i="1"/>
  <c r="T30" i="1"/>
  <c r="T31" i="1"/>
  <c r="V31" i="1" s="1"/>
  <c r="T32" i="1"/>
  <c r="V32" i="1" s="1"/>
  <c r="T33" i="1"/>
  <c r="T34" i="1"/>
  <c r="T35" i="1"/>
  <c r="T36" i="1"/>
  <c r="V36" i="1" s="1"/>
  <c r="T37" i="1"/>
  <c r="T38" i="1"/>
  <c r="V38" i="1" s="1"/>
  <c r="T39" i="1"/>
  <c r="T40" i="1"/>
  <c r="V40" i="1" s="1"/>
  <c r="T41" i="1"/>
  <c r="T42" i="1"/>
  <c r="T43" i="1"/>
  <c r="T44" i="1"/>
  <c r="V44" i="1" s="1"/>
  <c r="T45" i="1"/>
  <c r="T46" i="1"/>
  <c r="T47" i="1"/>
  <c r="V47" i="1" s="1"/>
  <c r="T48" i="1"/>
  <c r="V48" i="1" s="1"/>
  <c r="T49" i="1"/>
  <c r="T50" i="1"/>
  <c r="T51" i="1"/>
  <c r="T52" i="1"/>
  <c r="V52" i="1" s="1"/>
  <c r="T53" i="1"/>
  <c r="T54" i="1"/>
  <c r="V54" i="1" s="1"/>
  <c r="T55" i="1"/>
  <c r="T56" i="1"/>
  <c r="V56" i="1" s="1"/>
  <c r="T57" i="1"/>
  <c r="T58" i="1"/>
  <c r="T59" i="1"/>
  <c r="T60" i="1"/>
  <c r="V60" i="1" s="1"/>
  <c r="T61" i="1"/>
  <c r="T62" i="1"/>
  <c r="T63" i="1"/>
  <c r="V63" i="1" s="1"/>
  <c r="T64" i="1"/>
  <c r="V64" i="1" s="1"/>
  <c r="T65" i="1"/>
  <c r="T66" i="1"/>
  <c r="T67" i="1"/>
  <c r="T68" i="1"/>
  <c r="V68" i="1" s="1"/>
  <c r="T69" i="1"/>
  <c r="T70" i="1"/>
  <c r="V70" i="1" s="1"/>
  <c r="T71" i="1"/>
  <c r="T72" i="1"/>
  <c r="V72" i="1" s="1"/>
  <c r="T73" i="1"/>
  <c r="T74" i="1"/>
  <c r="T75" i="1"/>
  <c r="T76" i="1"/>
  <c r="V76" i="1" s="1"/>
  <c r="T77" i="1"/>
  <c r="T78" i="1"/>
  <c r="T79" i="1"/>
  <c r="V79" i="1" s="1"/>
  <c r="T80" i="1"/>
  <c r="V80" i="1" s="1"/>
  <c r="T81" i="1"/>
  <c r="T82" i="1"/>
  <c r="T83" i="1"/>
  <c r="T84" i="1"/>
  <c r="V84" i="1" s="1"/>
  <c r="T85" i="1"/>
  <c r="T86" i="1"/>
  <c r="V86" i="1" s="1"/>
  <c r="T87" i="1"/>
  <c r="T88" i="1"/>
  <c r="V88" i="1" s="1"/>
  <c r="T89" i="1"/>
  <c r="T90" i="1"/>
  <c r="T91" i="1"/>
  <c r="T92" i="1"/>
  <c r="V92" i="1" s="1"/>
  <c r="T93" i="1"/>
  <c r="T94" i="1"/>
  <c r="T95" i="1"/>
  <c r="V95" i="1" s="1"/>
  <c r="T96" i="1"/>
  <c r="V96" i="1" s="1"/>
  <c r="T97" i="1"/>
  <c r="T98" i="1"/>
  <c r="T99" i="1"/>
  <c r="T100" i="1"/>
  <c r="V100" i="1" s="1"/>
  <c r="T101" i="1"/>
  <c r="T102" i="1"/>
  <c r="V102" i="1" s="1"/>
  <c r="T103" i="1"/>
  <c r="T104" i="1"/>
  <c r="V104" i="1" s="1"/>
  <c r="T105" i="1"/>
  <c r="T106" i="1"/>
  <c r="T107" i="1"/>
  <c r="T108" i="1"/>
  <c r="V108" i="1" s="1"/>
  <c r="T109" i="1"/>
  <c r="T110" i="1"/>
  <c r="T111" i="1"/>
  <c r="V111" i="1" s="1"/>
  <c r="T112" i="1"/>
  <c r="V112" i="1" s="1"/>
  <c r="T113" i="1"/>
  <c r="T114" i="1"/>
  <c r="T115" i="1"/>
  <c r="T116" i="1"/>
  <c r="V116" i="1" s="1"/>
  <c r="T117" i="1"/>
  <c r="T118" i="1"/>
  <c r="V118" i="1" s="1"/>
  <c r="T119" i="1"/>
  <c r="T120" i="1"/>
  <c r="V120" i="1" s="1"/>
  <c r="Y120" i="1" s="1"/>
  <c r="H120" i="1" s="1"/>
  <c r="H102" i="18" s="1"/>
  <c r="T121" i="1"/>
  <c r="T122" i="1"/>
  <c r="T123" i="1"/>
  <c r="T124" i="1"/>
  <c r="V124" i="1" s="1"/>
  <c r="T125" i="1"/>
  <c r="T126" i="1"/>
  <c r="T127" i="1"/>
  <c r="V127" i="1" s="1"/>
  <c r="T128" i="1"/>
  <c r="V128" i="1" s="1"/>
  <c r="T129" i="1"/>
  <c r="T130" i="1"/>
  <c r="T131" i="1"/>
  <c r="T132" i="1"/>
  <c r="V132" i="1" s="1"/>
  <c r="T133" i="1"/>
  <c r="T134" i="1"/>
  <c r="V134" i="1" s="1"/>
  <c r="T135" i="1"/>
  <c r="T137" i="1"/>
  <c r="V137" i="1" s="1"/>
  <c r="T138" i="1"/>
  <c r="T139" i="1"/>
  <c r="T140" i="1"/>
  <c r="T141" i="1"/>
  <c r="V141" i="1" s="1"/>
  <c r="T142" i="1"/>
  <c r="T143" i="1"/>
  <c r="T144" i="1"/>
  <c r="V144" i="1" s="1"/>
  <c r="T145" i="1"/>
  <c r="V145" i="1" s="1"/>
  <c r="T146" i="1"/>
  <c r="T147" i="1"/>
  <c r="T148" i="1"/>
  <c r="T149" i="1"/>
  <c r="V149" i="1" s="1"/>
  <c r="T150" i="1"/>
  <c r="T151" i="1"/>
  <c r="V151" i="1" s="1"/>
  <c r="T152" i="1"/>
  <c r="T153" i="1"/>
  <c r="V153" i="1" s="1"/>
  <c r="T154" i="1"/>
  <c r="T155" i="1"/>
  <c r="T156" i="1"/>
  <c r="T157" i="1"/>
  <c r="V157" i="1" s="1"/>
  <c r="T158" i="1"/>
  <c r="T159" i="1"/>
  <c r="T160" i="1"/>
  <c r="V160" i="1" s="1"/>
  <c r="T161" i="1"/>
  <c r="V161" i="1" s="1"/>
  <c r="T162" i="1"/>
  <c r="T163" i="1"/>
  <c r="T164" i="1"/>
  <c r="T165" i="1"/>
  <c r="V165" i="1" s="1"/>
  <c r="T166" i="1"/>
  <c r="T167" i="1"/>
  <c r="V167" i="1" s="1"/>
  <c r="T168" i="1"/>
  <c r="T169" i="1"/>
  <c r="V169" i="1" s="1"/>
  <c r="T170" i="1"/>
  <c r="T171" i="1"/>
  <c r="T172" i="1"/>
  <c r="T173" i="1"/>
  <c r="V173" i="1" s="1"/>
  <c r="T174" i="1"/>
  <c r="T175" i="1"/>
  <c r="T176" i="1"/>
  <c r="V176" i="1" s="1"/>
  <c r="T177" i="1"/>
  <c r="V177" i="1" s="1"/>
  <c r="T178" i="1"/>
  <c r="T179" i="1"/>
  <c r="T180" i="1"/>
  <c r="T181" i="1"/>
  <c r="V181" i="1" s="1"/>
  <c r="T182" i="1"/>
  <c r="T183" i="1"/>
  <c r="V183" i="1" s="1"/>
  <c r="T184" i="1"/>
  <c r="T185" i="1"/>
  <c r="V185" i="1" s="1"/>
  <c r="Y185" i="1" s="1"/>
  <c r="H185" i="1" s="1"/>
  <c r="H167" i="18" s="1"/>
  <c r="T186" i="1"/>
  <c r="T187" i="1"/>
  <c r="T188" i="1"/>
  <c r="V188" i="1" s="1"/>
  <c r="T189" i="1"/>
  <c r="V189" i="1" s="1"/>
  <c r="T190" i="1"/>
  <c r="T191" i="1"/>
  <c r="T192" i="1"/>
  <c r="V192" i="1" s="1"/>
  <c r="T193" i="1"/>
  <c r="V193" i="1" s="1"/>
  <c r="T194" i="1"/>
  <c r="T195" i="1"/>
  <c r="T196" i="1"/>
  <c r="V196" i="1" s="1"/>
  <c r="T197" i="1"/>
  <c r="V197" i="1" s="1"/>
  <c r="T198" i="1"/>
  <c r="T200" i="1"/>
  <c r="V200" i="1" s="1"/>
  <c r="T199" i="1"/>
  <c r="V199" i="1" s="1"/>
  <c r="T201" i="1"/>
  <c r="V201" i="1" s="1"/>
  <c r="T202" i="1"/>
  <c r="T203" i="1"/>
  <c r="T204" i="1"/>
  <c r="V204" i="1" s="1"/>
  <c r="T205" i="1"/>
  <c r="V205" i="1" s="1"/>
  <c r="T206" i="1"/>
  <c r="T207" i="1"/>
  <c r="T208" i="1"/>
  <c r="V208" i="1" s="1"/>
  <c r="T209" i="1"/>
  <c r="V209" i="1" s="1"/>
  <c r="T210" i="1"/>
  <c r="T211" i="1"/>
  <c r="T212" i="1"/>
  <c r="V212" i="1" s="1"/>
  <c r="T213" i="1"/>
  <c r="T214" i="1"/>
  <c r="T215" i="1"/>
  <c r="T216" i="1"/>
  <c r="V216" i="1" s="1"/>
  <c r="Y216" i="1" s="1"/>
  <c r="H216" i="1" s="1"/>
  <c r="H198" i="18" s="1"/>
  <c r="T217" i="1"/>
  <c r="T218" i="1"/>
  <c r="T219" i="1"/>
  <c r="T220" i="1"/>
  <c r="V220" i="1" s="1"/>
  <c r="T221" i="1"/>
  <c r="V221" i="1" s="1"/>
  <c r="T222" i="1"/>
  <c r="T223" i="1"/>
  <c r="T224" i="1"/>
  <c r="V224" i="1" s="1"/>
  <c r="T225" i="1"/>
  <c r="V225" i="1" s="1"/>
  <c r="T226" i="1"/>
  <c r="T227" i="1"/>
  <c r="T228" i="1"/>
  <c r="V228" i="1" s="1"/>
  <c r="T229" i="1"/>
  <c r="V229" i="1" s="1"/>
  <c r="T230" i="1"/>
  <c r="T231" i="1"/>
  <c r="V231" i="1" s="1"/>
  <c r="T232" i="1"/>
  <c r="V232" i="1" s="1"/>
  <c r="T233" i="1"/>
  <c r="T234" i="1"/>
  <c r="T235" i="1"/>
  <c r="T236" i="1"/>
  <c r="V236" i="1" s="1"/>
  <c r="T237" i="1"/>
  <c r="V237" i="1" s="1"/>
  <c r="Y237" i="1" s="1"/>
  <c r="H237" i="1" s="1"/>
  <c r="H219" i="18" s="1"/>
  <c r="T238" i="1"/>
  <c r="T239" i="1"/>
  <c r="T240" i="1"/>
  <c r="V240" i="1" s="1"/>
  <c r="T241" i="1"/>
  <c r="V241" i="1" s="1"/>
  <c r="Y241" i="1" s="1"/>
  <c r="T244" i="1"/>
  <c r="T245" i="1"/>
  <c r="T246" i="1"/>
  <c r="V246" i="1" s="1"/>
  <c r="T247" i="1"/>
  <c r="V247" i="1" s="1"/>
  <c r="T248" i="1"/>
  <c r="T249" i="1"/>
  <c r="T250" i="1"/>
  <c r="V250" i="1" s="1"/>
  <c r="T251" i="1"/>
  <c r="V251" i="1" s="1"/>
  <c r="Y251" i="1" s="1"/>
  <c r="T252" i="1"/>
  <c r="T253" i="1"/>
  <c r="T254" i="1"/>
  <c r="V254" i="1" s="1"/>
  <c r="T255" i="1"/>
  <c r="V255" i="1" s="1"/>
  <c r="Y255" i="1" s="1"/>
  <c r="H255" i="1" s="1"/>
  <c r="H237" i="18" s="1"/>
  <c r="T256" i="1"/>
  <c r="T257" i="1"/>
  <c r="T258" i="1"/>
  <c r="V258" i="1" s="1"/>
  <c r="T259" i="1"/>
  <c r="V259" i="1" s="1"/>
  <c r="Y259" i="1" s="1"/>
  <c r="H259" i="1" s="1"/>
  <c r="H241" i="18" s="1"/>
  <c r="T260" i="1"/>
  <c r="T261" i="1"/>
  <c r="T262" i="1"/>
  <c r="V262" i="1" s="1"/>
  <c r="T263" i="1"/>
  <c r="V263" i="1" s="1"/>
  <c r="T264" i="1"/>
  <c r="T265" i="1"/>
  <c r="V265" i="1" s="1"/>
  <c r="T266" i="1"/>
  <c r="V266" i="1" s="1"/>
  <c r="T267" i="1"/>
  <c r="V267" i="1" s="1"/>
  <c r="T268" i="1"/>
  <c r="T269" i="1"/>
  <c r="V269" i="1" s="1"/>
  <c r="T270" i="1"/>
  <c r="V270" i="1" s="1"/>
  <c r="T271" i="1"/>
  <c r="V271" i="1" s="1"/>
  <c r="Y271" i="1" s="1"/>
  <c r="H271" i="1" s="1"/>
  <c r="H253" i="18" s="1"/>
  <c r="T272" i="1"/>
  <c r="T273" i="1"/>
  <c r="T274" i="1"/>
  <c r="V274" i="1" s="1"/>
  <c r="T275" i="1"/>
  <c r="T276" i="1"/>
  <c r="T277" i="1"/>
  <c r="T278" i="1"/>
  <c r="V278" i="1" s="1"/>
  <c r="T279" i="1"/>
  <c r="V279" i="1" s="1"/>
  <c r="T280" i="1"/>
  <c r="T281" i="1"/>
  <c r="T282" i="1"/>
  <c r="V282" i="1" s="1"/>
  <c r="T283" i="1"/>
  <c r="V283" i="1" s="1"/>
  <c r="T284" i="1"/>
  <c r="T285" i="1"/>
  <c r="V285" i="1" s="1"/>
  <c r="T286" i="1"/>
  <c r="V286" i="1" s="1"/>
  <c r="T287" i="1"/>
  <c r="V287" i="1" s="1"/>
  <c r="Y287" i="1" s="1"/>
  <c r="H287" i="1" s="1"/>
  <c r="H269" i="18" s="1"/>
  <c r="T288" i="1"/>
  <c r="T289" i="1"/>
  <c r="T290" i="1"/>
  <c r="V290" i="1" s="1"/>
  <c r="T291" i="1"/>
  <c r="V291" i="1" s="1"/>
  <c r="Y291" i="1" s="1"/>
  <c r="H291" i="1" s="1"/>
  <c r="H273" i="18" s="1"/>
  <c r="T292" i="1"/>
  <c r="T293" i="1"/>
  <c r="T294" i="1"/>
  <c r="V294" i="1" s="1"/>
  <c r="T295" i="1"/>
  <c r="T296" i="1"/>
  <c r="T297" i="1"/>
  <c r="T298" i="1"/>
  <c r="V298" i="1" s="1"/>
  <c r="T299" i="1"/>
  <c r="V299" i="1" s="1"/>
  <c r="T300" i="1"/>
  <c r="T301" i="1"/>
  <c r="V301" i="1" s="1"/>
  <c r="T302" i="1"/>
  <c r="V302" i="1" s="1"/>
  <c r="T303" i="1"/>
  <c r="T304" i="1"/>
  <c r="T305" i="1"/>
  <c r="T306" i="1"/>
  <c r="V306" i="1" s="1"/>
  <c r="T307" i="1"/>
  <c r="T308" i="1"/>
  <c r="T309" i="1"/>
  <c r="T310" i="1"/>
  <c r="V310" i="1" s="1"/>
  <c r="T311" i="1"/>
  <c r="V311" i="1" s="1"/>
  <c r="T312" i="1"/>
  <c r="T313" i="1"/>
  <c r="T314" i="1"/>
  <c r="V314" i="1" s="1"/>
  <c r="T315" i="1"/>
  <c r="V315" i="1" s="1"/>
  <c r="Y315" i="1" s="1"/>
  <c r="H315" i="1" s="1"/>
  <c r="H297" i="18" s="1"/>
  <c r="T316" i="1"/>
  <c r="T317" i="1"/>
  <c r="V317" i="1" s="1"/>
  <c r="T318" i="1"/>
  <c r="V318" i="1" s="1"/>
  <c r="T319" i="1"/>
  <c r="V319" i="1" s="1"/>
  <c r="Y319" i="1" s="1"/>
  <c r="H319" i="1" s="1"/>
  <c r="H301" i="18" s="1"/>
  <c r="T320" i="1"/>
  <c r="T321" i="1"/>
  <c r="T322" i="1"/>
  <c r="V322" i="1" s="1"/>
  <c r="T323" i="1"/>
  <c r="V323" i="1" s="1"/>
  <c r="Y323" i="1" s="1"/>
  <c r="H323" i="1" s="1"/>
  <c r="H305" i="18" s="1"/>
  <c r="T324" i="1"/>
  <c r="S20" i="1"/>
  <c r="U20" i="1" s="1"/>
  <c r="S21" i="1"/>
  <c r="U21" i="1" s="1"/>
  <c r="W21" i="1" s="1"/>
  <c r="S22" i="1"/>
  <c r="U22" i="1" s="1"/>
  <c r="W22" i="1" s="1"/>
  <c r="S23" i="1"/>
  <c r="S24" i="1"/>
  <c r="S25" i="1"/>
  <c r="S26" i="1"/>
  <c r="S27" i="1"/>
  <c r="U27" i="1" s="1"/>
  <c r="S28" i="1"/>
  <c r="S29" i="1"/>
  <c r="U29" i="1" s="1"/>
  <c r="W29" i="1" s="1"/>
  <c r="S30" i="1"/>
  <c r="U30" i="1" s="1"/>
  <c r="W30" i="1" s="1"/>
  <c r="S31" i="1"/>
  <c r="S32" i="1"/>
  <c r="S33" i="1"/>
  <c r="U33" i="1" s="1"/>
  <c r="W33" i="1" s="1"/>
  <c r="S34" i="1"/>
  <c r="U34" i="1" s="1"/>
  <c r="W34" i="1" s="1"/>
  <c r="S35" i="1"/>
  <c r="U35" i="1" s="1"/>
  <c r="S36" i="1"/>
  <c r="S37" i="1"/>
  <c r="U37" i="1" s="1"/>
  <c r="W37" i="1" s="1"/>
  <c r="S38" i="1"/>
  <c r="U38" i="1" s="1"/>
  <c r="S39" i="1"/>
  <c r="S40" i="1"/>
  <c r="S41" i="1"/>
  <c r="S42" i="1"/>
  <c r="U42" i="1" s="1"/>
  <c r="W42" i="1" s="1"/>
  <c r="S43" i="1"/>
  <c r="U43" i="1" s="1"/>
  <c r="S44" i="1"/>
  <c r="S45" i="1"/>
  <c r="U45" i="1" s="1"/>
  <c r="W45" i="1" s="1"/>
  <c r="S46" i="1"/>
  <c r="U46" i="1" s="1"/>
  <c r="W46" i="1" s="1"/>
  <c r="S47" i="1"/>
  <c r="S48" i="1"/>
  <c r="U48" i="1" s="1"/>
  <c r="S49" i="1"/>
  <c r="U49" i="1" s="1"/>
  <c r="W49" i="1" s="1"/>
  <c r="S50" i="1"/>
  <c r="S51" i="1"/>
  <c r="S52" i="1"/>
  <c r="S53" i="1"/>
  <c r="U53" i="1" s="1"/>
  <c r="W53" i="1" s="1"/>
  <c r="S54" i="1"/>
  <c r="U54" i="1" s="1"/>
  <c r="S55" i="1"/>
  <c r="S56" i="1"/>
  <c r="S57" i="1"/>
  <c r="S58" i="1"/>
  <c r="U58" i="1" s="1"/>
  <c r="W58" i="1" s="1"/>
  <c r="S59" i="1"/>
  <c r="U59" i="1" s="1"/>
  <c r="S60" i="1"/>
  <c r="S61" i="1"/>
  <c r="S62" i="1"/>
  <c r="S63" i="1"/>
  <c r="S64" i="1"/>
  <c r="S65" i="1"/>
  <c r="U65" i="1" s="1"/>
  <c r="W65" i="1" s="1"/>
  <c r="S66" i="1"/>
  <c r="U66" i="1" s="1"/>
  <c r="W66" i="1" s="1"/>
  <c r="S67" i="1"/>
  <c r="S68" i="1"/>
  <c r="S69" i="1"/>
  <c r="U69" i="1" s="1"/>
  <c r="S70" i="1"/>
  <c r="S71" i="1"/>
  <c r="S72" i="1"/>
  <c r="U72" i="1" s="1"/>
  <c r="W72" i="1" s="1"/>
  <c r="S73" i="1"/>
  <c r="U73" i="1" s="1"/>
  <c r="S74" i="1"/>
  <c r="U74" i="1" s="1"/>
  <c r="W74" i="1" s="1"/>
  <c r="S75" i="1"/>
  <c r="S76" i="1"/>
  <c r="S77" i="1"/>
  <c r="S78" i="1"/>
  <c r="U78" i="1" s="1"/>
  <c r="W78" i="1" s="1"/>
  <c r="S79" i="1"/>
  <c r="S80" i="1"/>
  <c r="S81" i="1"/>
  <c r="U81" i="1" s="1"/>
  <c r="W81" i="1" s="1"/>
  <c r="S82" i="1"/>
  <c r="U82" i="1" s="1"/>
  <c r="W82" i="1" s="1"/>
  <c r="S83" i="1"/>
  <c r="S84" i="1"/>
  <c r="U84" i="1" s="1"/>
  <c r="W84" i="1" s="1"/>
  <c r="S85" i="1"/>
  <c r="U85" i="1" s="1"/>
  <c r="S86" i="1"/>
  <c r="U86" i="1" s="1"/>
  <c r="W86" i="1" s="1"/>
  <c r="S87" i="1"/>
  <c r="S88" i="1"/>
  <c r="S89" i="1"/>
  <c r="S90" i="1"/>
  <c r="S91" i="1"/>
  <c r="U91" i="1" s="1"/>
  <c r="S92" i="1"/>
  <c r="S93" i="1"/>
  <c r="U93" i="1" s="1"/>
  <c r="W93" i="1" s="1"/>
  <c r="S94" i="1"/>
  <c r="U94" i="1" s="1"/>
  <c r="W94" i="1" s="1"/>
  <c r="S95" i="1"/>
  <c r="U95" i="1" s="1"/>
  <c r="S96" i="1"/>
  <c r="U96" i="1" s="1"/>
  <c r="W96" i="1" s="1"/>
  <c r="S97" i="1"/>
  <c r="U97" i="1" s="1"/>
  <c r="W97" i="1" s="1"/>
  <c r="S98" i="1"/>
  <c r="U98" i="1" s="1"/>
  <c r="W98" i="1" s="1"/>
  <c r="S99" i="1"/>
  <c r="S100" i="1"/>
  <c r="S101" i="1"/>
  <c r="S102" i="1"/>
  <c r="S103" i="1"/>
  <c r="S104" i="1"/>
  <c r="U104" i="1" s="1"/>
  <c r="S105" i="1"/>
  <c r="U105" i="1" s="1"/>
  <c r="S106" i="1"/>
  <c r="U106" i="1" s="1"/>
  <c r="W106" i="1" s="1"/>
  <c r="S107" i="1"/>
  <c r="S108" i="1"/>
  <c r="S109" i="1"/>
  <c r="S110" i="1"/>
  <c r="U110" i="1" s="1"/>
  <c r="W110" i="1" s="1"/>
  <c r="S111" i="1"/>
  <c r="S112" i="1"/>
  <c r="S113" i="1"/>
  <c r="U113" i="1" s="1"/>
  <c r="W113" i="1" s="1"/>
  <c r="S114" i="1"/>
  <c r="U114" i="1" s="1"/>
  <c r="S115" i="1"/>
  <c r="S116" i="1"/>
  <c r="U116" i="1" s="1"/>
  <c r="S117" i="1"/>
  <c r="U117" i="1" s="1"/>
  <c r="W117" i="1" s="1"/>
  <c r="S118" i="1"/>
  <c r="S119" i="1"/>
  <c r="U119" i="1" s="1"/>
  <c r="S120" i="1"/>
  <c r="S121" i="1"/>
  <c r="U121" i="1" s="1"/>
  <c r="W121" i="1" s="1"/>
  <c r="S122" i="1"/>
  <c r="U122" i="1" s="1"/>
  <c r="S123" i="1"/>
  <c r="S124" i="1"/>
  <c r="S125" i="1"/>
  <c r="S126" i="1"/>
  <c r="S127" i="1"/>
  <c r="S128" i="1"/>
  <c r="S129" i="1"/>
  <c r="S130" i="1"/>
  <c r="U130" i="1" s="1"/>
  <c r="W130" i="1" s="1"/>
  <c r="S131" i="1"/>
  <c r="S132" i="1"/>
  <c r="S133" i="1"/>
  <c r="S134" i="1"/>
  <c r="S135" i="1"/>
  <c r="U135" i="1" s="1"/>
  <c r="S137" i="1"/>
  <c r="S138" i="1"/>
  <c r="U138" i="1" s="1"/>
  <c r="W138" i="1" s="1"/>
  <c r="S139" i="1"/>
  <c r="U139" i="1" s="1"/>
  <c r="W139" i="1" s="1"/>
  <c r="S140" i="1"/>
  <c r="S141" i="1"/>
  <c r="S142" i="1"/>
  <c r="U142" i="1" s="1"/>
  <c r="W142" i="1" s="1"/>
  <c r="S143" i="1"/>
  <c r="U143" i="1" s="1"/>
  <c r="W143" i="1" s="1"/>
  <c r="S144" i="1"/>
  <c r="S145" i="1"/>
  <c r="S146" i="1"/>
  <c r="U146" i="1" s="1"/>
  <c r="S147" i="1"/>
  <c r="U147" i="1" s="1"/>
  <c r="W147" i="1" s="1"/>
  <c r="S148" i="1"/>
  <c r="S149" i="1"/>
  <c r="S150" i="1"/>
  <c r="U150" i="1" s="1"/>
  <c r="W150" i="1" s="1"/>
  <c r="S151" i="1"/>
  <c r="S152" i="1"/>
  <c r="S153" i="1"/>
  <c r="S154" i="1"/>
  <c r="U154" i="1" s="1"/>
  <c r="W154" i="1" s="1"/>
  <c r="S155" i="1"/>
  <c r="U155" i="1" s="1"/>
  <c r="W155" i="1" s="1"/>
  <c r="S156" i="1"/>
  <c r="S157" i="1"/>
  <c r="S158" i="1"/>
  <c r="U158" i="1" s="1"/>
  <c r="W158" i="1" s="1"/>
  <c r="S159" i="1"/>
  <c r="U159" i="1" s="1"/>
  <c r="W159" i="1" s="1"/>
  <c r="S160" i="1"/>
  <c r="S161" i="1"/>
  <c r="S162" i="1"/>
  <c r="S163" i="1"/>
  <c r="U163" i="1" s="1"/>
  <c r="W163" i="1" s="1"/>
  <c r="S164" i="1"/>
  <c r="U164" i="1" s="1"/>
  <c r="S165" i="1"/>
  <c r="U165" i="1" s="1"/>
  <c r="W165" i="1" s="1"/>
  <c r="S166" i="1"/>
  <c r="U166" i="1" s="1"/>
  <c r="S167" i="1"/>
  <c r="U167" i="1" s="1"/>
  <c r="W167" i="1" s="1"/>
  <c r="S168" i="1"/>
  <c r="S169" i="1"/>
  <c r="S170" i="1"/>
  <c r="U170" i="1" s="1"/>
  <c r="W170" i="1" s="1"/>
  <c r="S171" i="1"/>
  <c r="U171" i="1" s="1"/>
  <c r="W171" i="1" s="1"/>
  <c r="S172" i="1"/>
  <c r="U172" i="1" s="1"/>
  <c r="S173" i="1"/>
  <c r="U173" i="1" s="1"/>
  <c r="S174" i="1"/>
  <c r="U174" i="1" s="1"/>
  <c r="W174" i="1" s="1"/>
  <c r="S175" i="1"/>
  <c r="U175" i="1" s="1"/>
  <c r="W175" i="1" s="1"/>
  <c r="S176" i="1"/>
  <c r="S177" i="1"/>
  <c r="S178" i="1"/>
  <c r="U178" i="1" s="1"/>
  <c r="W178" i="1" s="1"/>
  <c r="S179" i="1"/>
  <c r="U179" i="1" s="1"/>
  <c r="W179" i="1" s="1"/>
  <c r="S180" i="1"/>
  <c r="S181" i="1"/>
  <c r="S182" i="1"/>
  <c r="S183" i="1"/>
  <c r="S184" i="1"/>
  <c r="S185" i="1"/>
  <c r="U185" i="1" s="1"/>
  <c r="W185" i="1" s="1"/>
  <c r="S186" i="1"/>
  <c r="U186" i="1" s="1"/>
  <c r="W186" i="1" s="1"/>
  <c r="S187" i="1"/>
  <c r="U187" i="1" s="1"/>
  <c r="W187" i="1" s="1"/>
  <c r="S188" i="1"/>
  <c r="S189" i="1"/>
  <c r="S190" i="1"/>
  <c r="U190" i="1" s="1"/>
  <c r="W190" i="1" s="1"/>
  <c r="S191" i="1"/>
  <c r="U191" i="1" s="1"/>
  <c r="W191" i="1" s="1"/>
  <c r="S192" i="1"/>
  <c r="S193" i="1"/>
  <c r="U193" i="1" s="1"/>
  <c r="S194" i="1"/>
  <c r="U194" i="1" s="1"/>
  <c r="W194" i="1" s="1"/>
  <c r="S195" i="1"/>
  <c r="U195" i="1" s="1"/>
  <c r="W195" i="1" s="1"/>
  <c r="S196" i="1"/>
  <c r="S197" i="1"/>
  <c r="S198" i="1"/>
  <c r="S200" i="1"/>
  <c r="U200" i="1" s="1"/>
  <c r="W200" i="1" s="1"/>
  <c r="S199" i="1"/>
  <c r="S201" i="1"/>
  <c r="U201" i="1" s="1"/>
  <c r="W201" i="1" s="1"/>
  <c r="S202" i="1"/>
  <c r="U202" i="1" s="1"/>
  <c r="S203" i="1"/>
  <c r="U203" i="1" s="1"/>
  <c r="W203" i="1" s="1"/>
  <c r="S204" i="1"/>
  <c r="S205" i="1"/>
  <c r="S206" i="1"/>
  <c r="S207" i="1"/>
  <c r="U207" i="1" s="1"/>
  <c r="W207" i="1" s="1"/>
  <c r="S208" i="1"/>
  <c r="S209" i="1"/>
  <c r="U209" i="1" s="1"/>
  <c r="S210" i="1"/>
  <c r="U210" i="1" s="1"/>
  <c r="W210" i="1" s="1"/>
  <c r="S211" i="1"/>
  <c r="U211" i="1" s="1"/>
  <c r="W211" i="1" s="1"/>
  <c r="S212" i="1"/>
  <c r="S213" i="1"/>
  <c r="S214" i="1"/>
  <c r="U214" i="1" s="1"/>
  <c r="S215" i="1"/>
  <c r="U215" i="1" s="1"/>
  <c r="W215" i="1" s="1"/>
  <c r="S216" i="1"/>
  <c r="S217" i="1"/>
  <c r="S218" i="1"/>
  <c r="U218" i="1" s="1"/>
  <c r="S219" i="1"/>
  <c r="U219" i="1" s="1"/>
  <c r="W219" i="1" s="1"/>
  <c r="S220" i="1"/>
  <c r="S221" i="1"/>
  <c r="S222" i="1"/>
  <c r="S223" i="1"/>
  <c r="U223" i="1" s="1"/>
  <c r="W223" i="1" s="1"/>
  <c r="S224" i="1"/>
  <c r="S225" i="1"/>
  <c r="S226" i="1"/>
  <c r="U226" i="1" s="1"/>
  <c r="W226" i="1" s="1"/>
  <c r="S227" i="1"/>
  <c r="S228" i="1"/>
  <c r="U228" i="1" s="1"/>
  <c r="S229" i="1"/>
  <c r="S230" i="1"/>
  <c r="U230" i="1" s="1"/>
  <c r="W230" i="1" s="1"/>
  <c r="S231" i="1"/>
  <c r="U231" i="1" s="1"/>
  <c r="W231" i="1" s="1"/>
  <c r="S232" i="1"/>
  <c r="S233" i="1"/>
  <c r="S234" i="1"/>
  <c r="U234" i="1" s="1"/>
  <c r="S235" i="1"/>
  <c r="S236" i="1"/>
  <c r="S237" i="1"/>
  <c r="S238" i="1"/>
  <c r="S239" i="1"/>
  <c r="S240" i="1"/>
  <c r="S241" i="1"/>
  <c r="S244" i="1"/>
  <c r="S245" i="1"/>
  <c r="U245" i="1" s="1"/>
  <c r="S246" i="1"/>
  <c r="S247" i="1"/>
  <c r="S248" i="1"/>
  <c r="S249" i="1"/>
  <c r="U249" i="1" s="1"/>
  <c r="W249" i="1" s="1"/>
  <c r="S250" i="1"/>
  <c r="S251" i="1"/>
  <c r="S252" i="1"/>
  <c r="U252" i="1" s="1"/>
  <c r="W252" i="1" s="1"/>
  <c r="S253" i="1"/>
  <c r="S254" i="1"/>
  <c r="S255" i="1"/>
  <c r="S256" i="1"/>
  <c r="S257" i="1"/>
  <c r="U257" i="1" s="1"/>
  <c r="W257" i="1" s="1"/>
  <c r="S258" i="1"/>
  <c r="S259" i="1"/>
  <c r="S260" i="1"/>
  <c r="S261" i="1"/>
  <c r="U261" i="1" s="1"/>
  <c r="W261" i="1" s="1"/>
  <c r="S262" i="1"/>
  <c r="S263" i="1"/>
  <c r="S264" i="1"/>
  <c r="U264" i="1" s="1"/>
  <c r="W264" i="1" s="1"/>
  <c r="S265" i="1"/>
  <c r="U265" i="1" s="1"/>
  <c r="W265" i="1" s="1"/>
  <c r="S266" i="1"/>
  <c r="S267" i="1"/>
  <c r="S268" i="1"/>
  <c r="U268" i="1" s="1"/>
  <c r="W268" i="1" s="1"/>
  <c r="S269" i="1"/>
  <c r="U269" i="1" s="1"/>
  <c r="W269" i="1" s="1"/>
  <c r="S270" i="1"/>
  <c r="S271" i="1"/>
  <c r="S272" i="1"/>
  <c r="S273" i="1"/>
  <c r="U273" i="1" s="1"/>
  <c r="W273" i="1" s="1"/>
  <c r="S274" i="1"/>
  <c r="S275" i="1"/>
  <c r="S276" i="1"/>
  <c r="U276" i="1" s="1"/>
  <c r="W276" i="1" s="1"/>
  <c r="S277" i="1"/>
  <c r="U277" i="1" s="1"/>
  <c r="W277" i="1" s="1"/>
  <c r="S278" i="1"/>
  <c r="S279" i="1"/>
  <c r="S280" i="1"/>
  <c r="U280" i="1" s="1"/>
  <c r="W280" i="1" s="1"/>
  <c r="S281" i="1"/>
  <c r="S282" i="1"/>
  <c r="S283" i="1"/>
  <c r="S284" i="1"/>
  <c r="U284" i="1" s="1"/>
  <c r="S285" i="1"/>
  <c r="S286" i="1"/>
  <c r="S287" i="1"/>
  <c r="S288" i="1"/>
  <c r="U288" i="1" s="1"/>
  <c r="W288" i="1" s="1"/>
  <c r="S289" i="1"/>
  <c r="S290" i="1"/>
  <c r="S291" i="1"/>
  <c r="S292" i="1"/>
  <c r="S293" i="1"/>
  <c r="U293" i="1" s="1"/>
  <c r="W293" i="1" s="1"/>
  <c r="S294" i="1"/>
  <c r="S295" i="1"/>
  <c r="S296" i="1"/>
  <c r="U296" i="1" s="1"/>
  <c r="S297" i="1"/>
  <c r="U297" i="1" s="1"/>
  <c r="W297" i="1" s="1"/>
  <c r="S298" i="1"/>
  <c r="S299" i="1"/>
  <c r="S300" i="1"/>
  <c r="S301" i="1"/>
  <c r="S302" i="1"/>
  <c r="S303" i="1"/>
  <c r="S304" i="1"/>
  <c r="U304" i="1" s="1"/>
  <c r="S305" i="1"/>
  <c r="U305" i="1" s="1"/>
  <c r="W305" i="1" s="1"/>
  <c r="S306" i="1"/>
  <c r="U306" i="1" s="1"/>
  <c r="S307" i="1"/>
  <c r="S308" i="1"/>
  <c r="S309" i="1"/>
  <c r="U309" i="1" s="1"/>
  <c r="W309" i="1" s="1"/>
  <c r="S310" i="1"/>
  <c r="S311" i="1"/>
  <c r="S312" i="1"/>
  <c r="S313" i="1"/>
  <c r="S314" i="1"/>
  <c r="U314" i="1" s="1"/>
  <c r="S315" i="1"/>
  <c r="S316" i="1"/>
  <c r="U316" i="1" s="1"/>
  <c r="W316" i="1" s="1"/>
  <c r="S317" i="1"/>
  <c r="U317" i="1" s="1"/>
  <c r="W317" i="1" s="1"/>
  <c r="S318" i="1"/>
  <c r="S319" i="1"/>
  <c r="S320" i="1"/>
  <c r="S321" i="1"/>
  <c r="S322" i="1"/>
  <c r="S324" i="1"/>
  <c r="Y136" i="1"/>
  <c r="H136" i="1" s="1"/>
  <c r="H118" i="18" s="1"/>
  <c r="X324" i="1"/>
  <c r="V324" i="1"/>
  <c r="X323" i="1"/>
  <c r="X322" i="1"/>
  <c r="Y322" i="1" s="1"/>
  <c r="H322" i="1" s="1"/>
  <c r="H304" i="18" s="1"/>
  <c r="X321" i="1"/>
  <c r="V321" i="1"/>
  <c r="Y321" i="1" s="1"/>
  <c r="H321" i="1" s="1"/>
  <c r="H303" i="18" s="1"/>
  <c r="X320" i="1"/>
  <c r="V320" i="1"/>
  <c r="Y320" i="1" s="1"/>
  <c r="H320" i="1" s="1"/>
  <c r="H302" i="18" s="1"/>
  <c r="X319" i="1"/>
  <c r="X318" i="1"/>
  <c r="X317" i="1"/>
  <c r="X316" i="1"/>
  <c r="Y316" i="1" s="1"/>
  <c r="H316" i="1" s="1"/>
  <c r="H298" i="18" s="1"/>
  <c r="V316" i="1"/>
  <c r="X315" i="1"/>
  <c r="X314" i="1"/>
  <c r="Y314" i="1" s="1"/>
  <c r="X313" i="1"/>
  <c r="V313" i="1"/>
  <c r="X312" i="1"/>
  <c r="V312" i="1"/>
  <c r="X311" i="1"/>
  <c r="Y311" i="1" s="1"/>
  <c r="H311" i="1" s="1"/>
  <c r="H293" i="18" s="1"/>
  <c r="X310" i="1"/>
  <c r="X309" i="1"/>
  <c r="V309" i="1"/>
  <c r="X308" i="1"/>
  <c r="V308" i="1"/>
  <c r="X307" i="1"/>
  <c r="Y307" i="1" s="1"/>
  <c r="V307" i="1"/>
  <c r="X306" i="1"/>
  <c r="X305" i="1"/>
  <c r="V305" i="1"/>
  <c r="Y305" i="1" s="1"/>
  <c r="H305" i="1" s="1"/>
  <c r="H287" i="18" s="1"/>
  <c r="X304" i="1"/>
  <c r="V304" i="1"/>
  <c r="X303" i="1"/>
  <c r="V303" i="1"/>
  <c r="Y303" i="1" s="1"/>
  <c r="H303" i="1" s="1"/>
  <c r="H285" i="18" s="1"/>
  <c r="X302" i="1"/>
  <c r="X301" i="1"/>
  <c r="X300" i="1"/>
  <c r="V300" i="1"/>
  <c r="X299" i="1"/>
  <c r="Y299" i="1" s="1"/>
  <c r="H299" i="1" s="1"/>
  <c r="H281" i="18" s="1"/>
  <c r="X298" i="1"/>
  <c r="X297" i="1"/>
  <c r="Y297" i="1" s="1"/>
  <c r="H297" i="1" s="1"/>
  <c r="H279" i="18" s="1"/>
  <c r="V297" i="1"/>
  <c r="X296" i="1"/>
  <c r="V296" i="1"/>
  <c r="X295" i="1"/>
  <c r="V295" i="1"/>
  <c r="Y295" i="1" s="1"/>
  <c r="X294" i="1"/>
  <c r="X293" i="1"/>
  <c r="V293" i="1"/>
  <c r="X292" i="1"/>
  <c r="V292" i="1"/>
  <c r="X291" i="1"/>
  <c r="X290" i="1"/>
  <c r="Y290" i="1" s="1"/>
  <c r="H290" i="1" s="1"/>
  <c r="H272" i="18" s="1"/>
  <c r="X289" i="1"/>
  <c r="V289" i="1"/>
  <c r="Y289" i="1" s="1"/>
  <c r="H289" i="1" s="1"/>
  <c r="H271" i="18" s="1"/>
  <c r="X288" i="1"/>
  <c r="V288" i="1"/>
  <c r="X287" i="1"/>
  <c r="X286" i="1"/>
  <c r="X285" i="1"/>
  <c r="Y285" i="1" s="1"/>
  <c r="X284" i="1"/>
  <c r="Y284" i="1" s="1"/>
  <c r="H284" i="1" s="1"/>
  <c r="H266" i="18" s="1"/>
  <c r="V284" i="1"/>
  <c r="X283" i="1"/>
  <c r="X282" i="1"/>
  <c r="Y282" i="1" s="1"/>
  <c r="H282" i="1" s="1"/>
  <c r="H264" i="18" s="1"/>
  <c r="X281" i="1"/>
  <c r="V281" i="1"/>
  <c r="X280" i="1"/>
  <c r="V280" i="1"/>
  <c r="X279" i="1"/>
  <c r="Y279" i="1" s="1"/>
  <c r="X278" i="1"/>
  <c r="X277" i="1"/>
  <c r="V277" i="1"/>
  <c r="X276" i="1"/>
  <c r="V276" i="1"/>
  <c r="X275" i="1"/>
  <c r="V275" i="1"/>
  <c r="X274" i="1"/>
  <c r="X273" i="1"/>
  <c r="V273" i="1"/>
  <c r="Y273" i="1" s="1"/>
  <c r="H273" i="1" s="1"/>
  <c r="H255" i="18" s="1"/>
  <c r="X272" i="1"/>
  <c r="Y272" i="1" s="1"/>
  <c r="V272" i="1"/>
  <c r="X271" i="1"/>
  <c r="X270" i="1"/>
  <c r="Y270" i="1" s="1"/>
  <c r="H270" i="1" s="1"/>
  <c r="H252" i="18" s="1"/>
  <c r="X269" i="1"/>
  <c r="X268" i="1"/>
  <c r="V268" i="1"/>
  <c r="X267" i="1"/>
  <c r="X266" i="1"/>
  <c r="X265" i="1"/>
  <c r="X264" i="1"/>
  <c r="V264" i="1"/>
  <c r="X263" i="1"/>
  <c r="X262" i="1"/>
  <c r="Y262" i="1" s="1"/>
  <c r="X261" i="1"/>
  <c r="V261" i="1"/>
  <c r="X260" i="1"/>
  <c r="V260" i="1"/>
  <c r="X259" i="1"/>
  <c r="X258" i="1"/>
  <c r="X257" i="1"/>
  <c r="V257" i="1"/>
  <c r="Y257" i="1" s="1"/>
  <c r="X256" i="1"/>
  <c r="V256" i="1"/>
  <c r="Y256" i="1" s="1"/>
  <c r="H256" i="1" s="1"/>
  <c r="H238" i="18" s="1"/>
  <c r="X255" i="1"/>
  <c r="X254" i="1"/>
  <c r="X253" i="1"/>
  <c r="V253" i="1"/>
  <c r="X252" i="1"/>
  <c r="V252" i="1"/>
  <c r="X251" i="1"/>
  <c r="X250" i="1"/>
  <c r="X249" i="1"/>
  <c r="V249" i="1"/>
  <c r="X248" i="1"/>
  <c r="Y248" i="1" s="1"/>
  <c r="H248" i="1" s="1"/>
  <c r="H230" i="18" s="1"/>
  <c r="V248" i="1"/>
  <c r="X247" i="1"/>
  <c r="X246" i="1"/>
  <c r="X245" i="1"/>
  <c r="V245" i="1"/>
  <c r="X244" i="1"/>
  <c r="V244" i="1"/>
  <c r="X241" i="1"/>
  <c r="X240" i="1"/>
  <c r="Y240" i="1" s="1"/>
  <c r="H240" i="1" s="1"/>
  <c r="H222" i="18" s="1"/>
  <c r="X239" i="1"/>
  <c r="V239" i="1"/>
  <c r="X238" i="1"/>
  <c r="V238" i="1"/>
  <c r="Y238" i="1" s="1"/>
  <c r="H238" i="1" s="1"/>
  <c r="H220" i="18" s="1"/>
  <c r="X237" i="1"/>
  <c r="X236" i="1"/>
  <c r="X235" i="1"/>
  <c r="V235" i="1"/>
  <c r="X234" i="1"/>
  <c r="V234" i="1"/>
  <c r="X233" i="1"/>
  <c r="V233" i="1"/>
  <c r="X232" i="1"/>
  <c r="X231" i="1"/>
  <c r="X230" i="1"/>
  <c r="V230" i="1"/>
  <c r="X229" i="1"/>
  <c r="X228" i="1"/>
  <c r="Y228" i="1" s="1"/>
  <c r="H228" i="1" s="1"/>
  <c r="H210" i="18" s="1"/>
  <c r="X227" i="1"/>
  <c r="V227" i="1"/>
  <c r="X226" i="1"/>
  <c r="V226" i="1"/>
  <c r="X225" i="1"/>
  <c r="X224" i="1"/>
  <c r="X223" i="1"/>
  <c r="V223" i="1"/>
  <c r="X222" i="1"/>
  <c r="V222" i="1"/>
  <c r="X221" i="1"/>
  <c r="X220" i="1"/>
  <c r="Y220" i="1" s="1"/>
  <c r="H220" i="1" s="1"/>
  <c r="H202" i="18" s="1"/>
  <c r="X219" i="1"/>
  <c r="V219" i="1"/>
  <c r="X218" i="1"/>
  <c r="V218" i="1"/>
  <c r="Y218" i="1" s="1"/>
  <c r="H218" i="1" s="1"/>
  <c r="H200" i="18" s="1"/>
  <c r="X217" i="1"/>
  <c r="V217" i="1"/>
  <c r="Y217" i="1" s="1"/>
  <c r="H217" i="1" s="1"/>
  <c r="H199" i="18" s="1"/>
  <c r="X216" i="1"/>
  <c r="X215" i="1"/>
  <c r="V215" i="1"/>
  <c r="X214" i="1"/>
  <c r="Y214" i="1" s="1"/>
  <c r="H214" i="1" s="1"/>
  <c r="H196" i="18" s="1"/>
  <c r="V214" i="1"/>
  <c r="X213" i="1"/>
  <c r="V213" i="1"/>
  <c r="X212" i="1"/>
  <c r="X211" i="1"/>
  <c r="V211" i="1"/>
  <c r="X210" i="1"/>
  <c r="V210" i="1"/>
  <c r="X209" i="1"/>
  <c r="X208" i="1"/>
  <c r="Y208" i="1" s="1"/>
  <c r="H208" i="1" s="1"/>
  <c r="H190" i="18" s="1"/>
  <c r="X207" i="1"/>
  <c r="V207" i="1"/>
  <c r="X206" i="1"/>
  <c r="V206" i="1"/>
  <c r="X205" i="1"/>
  <c r="X204" i="1"/>
  <c r="Y204" i="1" s="1"/>
  <c r="H204" i="1" s="1"/>
  <c r="H186" i="18" s="1"/>
  <c r="X203" i="1"/>
  <c r="V203" i="1"/>
  <c r="X202" i="1"/>
  <c r="V202" i="1"/>
  <c r="X201" i="1"/>
  <c r="X199" i="1"/>
  <c r="X200" i="1"/>
  <c r="X198" i="1"/>
  <c r="V198" i="1"/>
  <c r="X197" i="1"/>
  <c r="X196" i="1"/>
  <c r="X195" i="1"/>
  <c r="V195" i="1"/>
  <c r="X194" i="1"/>
  <c r="V194" i="1"/>
  <c r="X193" i="1"/>
  <c r="X192" i="1"/>
  <c r="X191" i="1"/>
  <c r="V191" i="1"/>
  <c r="Y191" i="1" s="1"/>
  <c r="X190" i="1"/>
  <c r="V190" i="1"/>
  <c r="Y190" i="1" s="1"/>
  <c r="H190" i="1" s="1"/>
  <c r="H172" i="18" s="1"/>
  <c r="X189" i="1"/>
  <c r="X188" i="1"/>
  <c r="Y188" i="1" s="1"/>
  <c r="H188" i="1" s="1"/>
  <c r="H170" i="18" s="1"/>
  <c r="X187" i="1"/>
  <c r="V187" i="1"/>
  <c r="X186" i="1"/>
  <c r="V186" i="1"/>
  <c r="Y186" i="1" s="1"/>
  <c r="H186" i="1" s="1"/>
  <c r="H168" i="18" s="1"/>
  <c r="X185" i="1"/>
  <c r="X184" i="1"/>
  <c r="V184" i="1"/>
  <c r="X183" i="1"/>
  <c r="X182" i="1"/>
  <c r="V182" i="1"/>
  <c r="X181" i="1"/>
  <c r="X180" i="1"/>
  <c r="V180" i="1"/>
  <c r="Y180" i="1" s="1"/>
  <c r="X179" i="1"/>
  <c r="V179" i="1"/>
  <c r="X178" i="1"/>
  <c r="V178" i="1"/>
  <c r="Y178" i="1" s="1"/>
  <c r="H178" i="1" s="1"/>
  <c r="H160" i="18" s="1"/>
  <c r="X177" i="1"/>
  <c r="X176" i="1"/>
  <c r="X175" i="1"/>
  <c r="Y175" i="1" s="1"/>
  <c r="H175" i="1" s="1"/>
  <c r="H157" i="18" s="1"/>
  <c r="V175" i="1"/>
  <c r="X174" i="1"/>
  <c r="V174" i="1"/>
  <c r="X173" i="1"/>
  <c r="H173" i="1" s="1"/>
  <c r="H155" i="18" s="1"/>
  <c r="X172" i="1"/>
  <c r="V172" i="1"/>
  <c r="Y172" i="1" s="1"/>
  <c r="X171" i="1"/>
  <c r="V171" i="1"/>
  <c r="X170" i="1"/>
  <c r="V170" i="1"/>
  <c r="X169" i="1"/>
  <c r="X168" i="1"/>
  <c r="V168" i="1"/>
  <c r="X167" i="1"/>
  <c r="X166" i="1"/>
  <c r="V166" i="1"/>
  <c r="X165" i="1"/>
  <c r="X164" i="1"/>
  <c r="V164" i="1"/>
  <c r="X163" i="1"/>
  <c r="Y163" i="1" s="1"/>
  <c r="H163" i="1" s="1"/>
  <c r="H145" i="18" s="1"/>
  <c r="V163" i="1"/>
  <c r="X162" i="1"/>
  <c r="V162" i="1"/>
  <c r="X161" i="1"/>
  <c r="X160" i="1"/>
  <c r="X159" i="1"/>
  <c r="V159" i="1"/>
  <c r="X158" i="1"/>
  <c r="V158" i="1"/>
  <c r="X157" i="1"/>
  <c r="Y157" i="1" s="1"/>
  <c r="H157" i="1" s="1"/>
  <c r="H139" i="18" s="1"/>
  <c r="X156" i="1"/>
  <c r="V156" i="1"/>
  <c r="X155" i="1"/>
  <c r="V155" i="1"/>
  <c r="Y155" i="1" s="1"/>
  <c r="H155" i="1" s="1"/>
  <c r="H137" i="18" s="1"/>
  <c r="X154" i="1"/>
  <c r="V154" i="1"/>
  <c r="X153" i="1"/>
  <c r="X152" i="1"/>
  <c r="V152" i="1"/>
  <c r="X151" i="1"/>
  <c r="X150" i="1"/>
  <c r="V150" i="1"/>
  <c r="X149" i="1"/>
  <c r="X148" i="1"/>
  <c r="V148" i="1"/>
  <c r="X147" i="1"/>
  <c r="V147" i="1"/>
  <c r="X146" i="1"/>
  <c r="V146" i="1"/>
  <c r="X145" i="1"/>
  <c r="H145" i="1" s="1"/>
  <c r="H127" i="18" s="1"/>
  <c r="X144" i="1"/>
  <c r="X143" i="1"/>
  <c r="V143" i="1"/>
  <c r="X142" i="1"/>
  <c r="V142" i="1"/>
  <c r="X141" i="1"/>
  <c r="X140" i="1"/>
  <c r="V140" i="1"/>
  <c r="X139" i="1"/>
  <c r="V139" i="1"/>
  <c r="X138" i="1"/>
  <c r="V138" i="1"/>
  <c r="Y138" i="1" s="1"/>
  <c r="X137" i="1"/>
  <c r="X135" i="1"/>
  <c r="V135" i="1"/>
  <c r="X134" i="1"/>
  <c r="X133" i="1"/>
  <c r="V133" i="1"/>
  <c r="X132" i="1"/>
  <c r="X131" i="1"/>
  <c r="V131" i="1"/>
  <c r="X130" i="1"/>
  <c r="V130" i="1"/>
  <c r="X129" i="1"/>
  <c r="V129" i="1"/>
  <c r="X128" i="1"/>
  <c r="H128" i="1" s="1"/>
  <c r="H110" i="18" s="1"/>
  <c r="X127" i="1"/>
  <c r="X126" i="1"/>
  <c r="V126" i="1"/>
  <c r="X125" i="1"/>
  <c r="V125" i="1"/>
  <c r="X124" i="1"/>
  <c r="Y124" i="1" s="1"/>
  <c r="H124" i="1" s="1"/>
  <c r="H106" i="18" s="1"/>
  <c r="X123" i="1"/>
  <c r="V123" i="1"/>
  <c r="X122" i="1"/>
  <c r="V122" i="1"/>
  <c r="X121" i="1"/>
  <c r="V121" i="1"/>
  <c r="X120" i="1"/>
  <c r="X119" i="1"/>
  <c r="Y119" i="1" s="1"/>
  <c r="H119" i="1" s="1"/>
  <c r="H101" i="18" s="1"/>
  <c r="V119" i="1"/>
  <c r="X118" i="1"/>
  <c r="X117" i="1"/>
  <c r="V117" i="1"/>
  <c r="X116" i="1"/>
  <c r="X115" i="1"/>
  <c r="V115" i="1"/>
  <c r="X114" i="1"/>
  <c r="Y114" i="1" s="1"/>
  <c r="H114" i="1" s="1"/>
  <c r="H96" i="18" s="1"/>
  <c r="V114" i="1"/>
  <c r="X113" i="1"/>
  <c r="V113" i="1"/>
  <c r="Y113" i="1" s="1"/>
  <c r="H113" i="1" s="1"/>
  <c r="H95" i="18" s="1"/>
  <c r="X112" i="1"/>
  <c r="X111" i="1"/>
  <c r="X110" i="1"/>
  <c r="V110" i="1"/>
  <c r="X109" i="1"/>
  <c r="V109" i="1"/>
  <c r="X108" i="1"/>
  <c r="X107" i="1"/>
  <c r="V107" i="1"/>
  <c r="X106" i="1"/>
  <c r="V106" i="1"/>
  <c r="X105" i="1"/>
  <c r="V105" i="1"/>
  <c r="X104" i="1"/>
  <c r="X103" i="1"/>
  <c r="V103" i="1"/>
  <c r="X102" i="1"/>
  <c r="Y102" i="1" s="1"/>
  <c r="H102" i="1" s="1"/>
  <c r="H84" i="18" s="1"/>
  <c r="X101" i="1"/>
  <c r="V101" i="1"/>
  <c r="X100" i="1"/>
  <c r="Y100" i="1" s="1"/>
  <c r="H100" i="1" s="1"/>
  <c r="H82" i="18" s="1"/>
  <c r="X99" i="1"/>
  <c r="V99" i="1"/>
  <c r="X98" i="1"/>
  <c r="Y98" i="1" s="1"/>
  <c r="H98" i="1" s="1"/>
  <c r="H80" i="18" s="1"/>
  <c r="V98" i="1"/>
  <c r="X97" i="1"/>
  <c r="V97" i="1"/>
  <c r="Y97" i="1" s="1"/>
  <c r="H97" i="1" s="1"/>
  <c r="H79" i="18" s="1"/>
  <c r="X96" i="1"/>
  <c r="H96" i="1" s="1"/>
  <c r="H78" i="18" s="1"/>
  <c r="X95" i="1"/>
  <c r="X94" i="1"/>
  <c r="Y94" i="1" s="1"/>
  <c r="V94" i="1"/>
  <c r="X93" i="1"/>
  <c r="Y93" i="1" s="1"/>
  <c r="V93" i="1"/>
  <c r="X92" i="1"/>
  <c r="Y92" i="1" s="1"/>
  <c r="H92" i="1" s="1"/>
  <c r="H74" i="18" s="1"/>
  <c r="X91" i="1"/>
  <c r="V91" i="1"/>
  <c r="Y91" i="1" s="1"/>
  <c r="X90" i="1"/>
  <c r="V90" i="1"/>
  <c r="Y90" i="1" s="1"/>
  <c r="H90" i="1" s="1"/>
  <c r="H72" i="18" s="1"/>
  <c r="X89" i="1"/>
  <c r="V89" i="1"/>
  <c r="Y89" i="1" s="1"/>
  <c r="X88" i="1"/>
  <c r="X87" i="1"/>
  <c r="V87" i="1"/>
  <c r="X86" i="1"/>
  <c r="H86" i="1" s="1"/>
  <c r="H68" i="18" s="1"/>
  <c r="X85" i="1"/>
  <c r="V85" i="1"/>
  <c r="X84" i="1"/>
  <c r="X83" i="1"/>
  <c r="V83" i="1"/>
  <c r="X82" i="1"/>
  <c r="V82" i="1"/>
  <c r="X81" i="1"/>
  <c r="V81" i="1"/>
  <c r="X80" i="1"/>
  <c r="X79" i="1"/>
  <c r="X78" i="1"/>
  <c r="V78" i="1"/>
  <c r="X77" i="1"/>
  <c r="V77" i="1"/>
  <c r="X76" i="1"/>
  <c r="Y76" i="1" s="1"/>
  <c r="H76" i="1" s="1"/>
  <c r="H58" i="18" s="1"/>
  <c r="X75" i="1"/>
  <c r="V75" i="1"/>
  <c r="X74" i="1"/>
  <c r="V74" i="1"/>
  <c r="X73" i="1"/>
  <c r="Y73" i="1" s="1"/>
  <c r="V73" i="1"/>
  <c r="X72" i="1"/>
  <c r="X71" i="1"/>
  <c r="V71" i="1"/>
  <c r="X70" i="1"/>
  <c r="Y70" i="1" s="1"/>
  <c r="H70" i="1" s="1"/>
  <c r="H52" i="18" s="1"/>
  <c r="X69" i="1"/>
  <c r="V69" i="1"/>
  <c r="X68" i="1"/>
  <c r="X67" i="1"/>
  <c r="V67" i="1"/>
  <c r="Y67" i="1" s="1"/>
  <c r="X66" i="1"/>
  <c r="V66" i="1"/>
  <c r="Y66" i="1" s="1"/>
  <c r="H66" i="1" s="1"/>
  <c r="H48" i="18" s="1"/>
  <c r="X65" i="1"/>
  <c r="V65" i="1"/>
  <c r="X64" i="1"/>
  <c r="X63" i="1"/>
  <c r="X62" i="1"/>
  <c r="V62" i="1"/>
  <c r="X61" i="1"/>
  <c r="V61" i="1"/>
  <c r="X60" i="1"/>
  <c r="X59" i="1"/>
  <c r="V59" i="1"/>
  <c r="Y59" i="1" s="1"/>
  <c r="X58" i="1"/>
  <c r="V58" i="1"/>
  <c r="Y58" i="1" s="1"/>
  <c r="H58" i="1" s="1"/>
  <c r="H40" i="18" s="1"/>
  <c r="X57" i="1"/>
  <c r="V57" i="1"/>
  <c r="Y57" i="1" s="1"/>
  <c r="X56" i="1"/>
  <c r="X55" i="1"/>
  <c r="V55" i="1"/>
  <c r="X54" i="1"/>
  <c r="X53" i="1"/>
  <c r="V53" i="1"/>
  <c r="X52" i="1"/>
  <c r="X51" i="1"/>
  <c r="V51" i="1"/>
  <c r="Y51" i="1" s="1"/>
  <c r="H51" i="1" s="1"/>
  <c r="H33" i="18" s="1"/>
  <c r="X50" i="1"/>
  <c r="V50" i="1"/>
  <c r="X49" i="1"/>
  <c r="V49" i="1"/>
  <c r="X48" i="1"/>
  <c r="X47" i="1"/>
  <c r="X46" i="1"/>
  <c r="V46" i="1"/>
  <c r="X45" i="1"/>
  <c r="V45" i="1"/>
  <c r="X44" i="1"/>
  <c r="X43" i="1"/>
  <c r="V43" i="1"/>
  <c r="X42" i="1"/>
  <c r="V42" i="1"/>
  <c r="X41" i="1"/>
  <c r="V41" i="1"/>
  <c r="X40" i="1"/>
  <c r="X39" i="1"/>
  <c r="V39" i="1"/>
  <c r="X38" i="1"/>
  <c r="Y38" i="1" s="1"/>
  <c r="H38" i="1" s="1"/>
  <c r="H20" i="18" s="1"/>
  <c r="X37" i="1"/>
  <c r="V37" i="1"/>
  <c r="X36" i="1"/>
  <c r="X35" i="1"/>
  <c r="V35" i="1"/>
  <c r="Y35" i="1" s="1"/>
  <c r="H35" i="1" s="1"/>
  <c r="H17" i="18" s="1"/>
  <c r="X34" i="1"/>
  <c r="V34" i="1"/>
  <c r="X33" i="1"/>
  <c r="V33" i="1"/>
  <c r="Y33" i="1" s="1"/>
  <c r="H33" i="1" s="1"/>
  <c r="H15" i="18" s="1"/>
  <c r="X32" i="1"/>
  <c r="X31" i="1"/>
  <c r="Y31" i="1" s="1"/>
  <c r="H31" i="1" s="1"/>
  <c r="H13" i="18" s="1"/>
  <c r="X30" i="1"/>
  <c r="V30" i="1"/>
  <c r="X29" i="1"/>
  <c r="V29" i="1"/>
  <c r="X28" i="1"/>
  <c r="X27" i="1"/>
  <c r="V27" i="1"/>
  <c r="X26" i="1"/>
  <c r="V26" i="1"/>
  <c r="X25" i="1"/>
  <c r="V25" i="1"/>
  <c r="Y25" i="1" s="1"/>
  <c r="X24" i="1"/>
  <c r="X23" i="1"/>
  <c r="Y23" i="1" s="1"/>
  <c r="H23" i="1" s="1"/>
  <c r="H5" i="18" s="1"/>
  <c r="V23" i="1"/>
  <c r="X22" i="1"/>
  <c r="X21" i="1"/>
  <c r="V21" i="1"/>
  <c r="X20" i="1"/>
  <c r="Y99" i="1"/>
  <c r="H99" i="1" s="1"/>
  <c r="H81" i="18" s="1"/>
  <c r="W164" i="1"/>
  <c r="U25" i="1"/>
  <c r="W25" i="1" s="1"/>
  <c r="W306" i="1"/>
  <c r="U123" i="1"/>
  <c r="W123" i="1" s="1"/>
  <c r="U127" i="1"/>
  <c r="W127" i="1" s="1"/>
  <c r="U140" i="1"/>
  <c r="W140" i="1" s="1"/>
  <c r="U144" i="1"/>
  <c r="W144" i="1" s="1"/>
  <c r="U76" i="1"/>
  <c r="W76" i="1" s="1"/>
  <c r="U79" i="1"/>
  <c r="W79" i="1"/>
  <c r="Y171" i="1"/>
  <c r="H171" i="1" s="1"/>
  <c r="H153" i="18" s="1"/>
  <c r="Y82" i="1"/>
  <c r="H82" i="1" s="1"/>
  <c r="H64" i="18" s="1"/>
  <c r="U71" i="1"/>
  <c r="W71" i="1" s="1"/>
  <c r="U216" i="1"/>
  <c r="W216" i="1" s="1"/>
  <c r="Y62" i="1"/>
  <c r="H62" i="1" s="1"/>
  <c r="H44" i="18" s="1"/>
  <c r="U44" i="1"/>
  <c r="W44" i="1" s="1"/>
  <c r="U51" i="1"/>
  <c r="W51" i="1" s="1"/>
  <c r="U64" i="1"/>
  <c r="W64" i="1"/>
  <c r="U145" i="1"/>
  <c r="W145" i="1" s="1"/>
  <c r="U148" i="1"/>
  <c r="W148" i="1" s="1"/>
  <c r="U213" i="1"/>
  <c r="W213" i="1" s="1"/>
  <c r="U292" i="1"/>
  <c r="W292" i="1" s="1"/>
  <c r="Y46" i="1"/>
  <c r="H46" i="1" s="1"/>
  <c r="H28" i="18" s="1"/>
  <c r="W54" i="1"/>
  <c r="U56" i="1"/>
  <c r="W56" i="1" s="1"/>
  <c r="U108" i="1"/>
  <c r="W108" i="1" s="1"/>
  <c r="U109" i="1"/>
  <c r="W109" i="1" s="1"/>
  <c r="W114" i="1"/>
  <c r="U120" i="1"/>
  <c r="W120" i="1" s="1"/>
  <c r="Y159" i="1"/>
  <c r="H159" i="1" s="1"/>
  <c r="H141" i="18" s="1"/>
  <c r="U189" i="1"/>
  <c r="W189" i="1" s="1"/>
  <c r="U197" i="1"/>
  <c r="W197" i="1" s="1"/>
  <c r="U253" i="1"/>
  <c r="W253" i="1" s="1"/>
  <c r="U28" i="1"/>
  <c r="W28" i="1" s="1"/>
  <c r="U32" i="1"/>
  <c r="W32" i="1" s="1"/>
  <c r="U36" i="1"/>
  <c r="W36" i="1" s="1"/>
  <c r="W38" i="1"/>
  <c r="U41" i="1"/>
  <c r="W41" i="1" s="1"/>
  <c r="U63" i="1"/>
  <c r="W63" i="1" s="1"/>
  <c r="U88" i="1"/>
  <c r="W88" i="1" s="1"/>
  <c r="W95" i="1"/>
  <c r="U132" i="1"/>
  <c r="W132" i="1" s="1"/>
  <c r="U134" i="1"/>
  <c r="W134" i="1" s="1"/>
  <c r="W135" i="1"/>
  <c r="U161" i="1"/>
  <c r="W161" i="1" s="1"/>
  <c r="U177" i="1"/>
  <c r="W177" i="1" s="1"/>
  <c r="U204" i="1"/>
  <c r="W204" i="1" s="1"/>
  <c r="U205" i="1"/>
  <c r="W205" i="1" s="1"/>
  <c r="U206" i="1"/>
  <c r="W206" i="1" s="1"/>
  <c r="U208" i="1"/>
  <c r="W208" i="1" s="1"/>
  <c r="W284" i="1"/>
  <c r="U285" i="1"/>
  <c r="W285" i="1" s="1"/>
  <c r="W314" i="1"/>
  <c r="Y56" i="1"/>
  <c r="H56" i="1" s="1"/>
  <c r="H38" i="18" s="1"/>
  <c r="U67" i="1"/>
  <c r="W67" i="1" s="1"/>
  <c r="U68" i="1"/>
  <c r="W68" i="1" s="1"/>
  <c r="U103" i="1"/>
  <c r="W103" i="1" s="1"/>
  <c r="W104" i="1"/>
  <c r="U111" i="1"/>
  <c r="W111" i="1" s="1"/>
  <c r="Y118" i="1"/>
  <c r="H118" i="1" s="1"/>
  <c r="H100" i="18" s="1"/>
  <c r="Y54" i="1"/>
  <c r="H54" i="1" s="1"/>
  <c r="H36" i="18" s="1"/>
  <c r="U90" i="1"/>
  <c r="W90" i="1" s="1"/>
  <c r="U92" i="1"/>
  <c r="W92" i="1" s="1"/>
  <c r="W119" i="1"/>
  <c r="U24" i="1"/>
  <c r="W24" i="1" s="1"/>
  <c r="U26" i="1"/>
  <c r="W26" i="1" s="1"/>
  <c r="U40" i="1"/>
  <c r="W40" i="1" s="1"/>
  <c r="W48" i="1"/>
  <c r="U50" i="1"/>
  <c r="W50" i="1" s="1"/>
  <c r="U52" i="1"/>
  <c r="W52" i="1" s="1"/>
  <c r="W69" i="1"/>
  <c r="U70" i="1"/>
  <c r="W70" i="1" s="1"/>
  <c r="U75" i="1"/>
  <c r="W75" i="1" s="1"/>
  <c r="U87" i="1"/>
  <c r="W87" i="1" s="1"/>
  <c r="Y111" i="1"/>
  <c r="U126" i="1"/>
  <c r="W126" i="1" s="1"/>
  <c r="U149" i="1"/>
  <c r="W149" i="1" s="1"/>
  <c r="U152" i="1"/>
  <c r="W152" i="1" s="1"/>
  <c r="U156" i="1"/>
  <c r="W156" i="1" s="1"/>
  <c r="U160" i="1"/>
  <c r="W160" i="1" s="1"/>
  <c r="W172" i="1"/>
  <c r="W193" i="1"/>
  <c r="U198" i="1"/>
  <c r="W198" i="1" s="1"/>
  <c r="Y206" i="1"/>
  <c r="H206" i="1" s="1"/>
  <c r="H188" i="18" s="1"/>
  <c r="W209" i="1"/>
  <c r="U244" i="1"/>
  <c r="W244" i="1" s="1"/>
  <c r="W245" i="1"/>
  <c r="W296" i="1"/>
  <c r="U310" i="1"/>
  <c r="W310" i="1" s="1"/>
  <c r="Y152" i="1"/>
  <c r="W202" i="1"/>
  <c r="U212" i="1"/>
  <c r="W212" i="1" s="1"/>
  <c r="U222" i="1"/>
  <c r="W222" i="1" s="1"/>
  <c r="U224" i="1"/>
  <c r="W224" i="1" s="1"/>
  <c r="U260" i="1"/>
  <c r="W260" i="1" s="1"/>
  <c r="U302" i="1"/>
  <c r="W302" i="1" s="1"/>
  <c r="U318" i="1"/>
  <c r="W318" i="1" s="1"/>
  <c r="Y20" i="1"/>
  <c r="H20" i="1" s="1"/>
  <c r="H2" i="18" s="1"/>
  <c r="Y27" i="1"/>
  <c r="H27" i="1" s="1"/>
  <c r="H9" i="18" s="1"/>
  <c r="Y108" i="1"/>
  <c r="H108" i="1" s="1"/>
  <c r="H90" i="18" s="1"/>
  <c r="W20" i="1"/>
  <c r="U23" i="1"/>
  <c r="W23" i="1"/>
  <c r="W27" i="1"/>
  <c r="U31" i="1"/>
  <c r="W31" i="1"/>
  <c r="W35" i="1"/>
  <c r="U39" i="1"/>
  <c r="W39" i="1" s="1"/>
  <c r="W43" i="1"/>
  <c r="U47" i="1"/>
  <c r="W47" i="1"/>
  <c r="U55" i="1"/>
  <c r="W55" i="1"/>
  <c r="W59" i="1"/>
  <c r="U62" i="1"/>
  <c r="W62" i="1" s="1"/>
  <c r="Y72" i="1"/>
  <c r="H72" i="1" s="1"/>
  <c r="H54" i="18" s="1"/>
  <c r="Y88" i="1"/>
  <c r="H88" i="1" s="1"/>
  <c r="H70" i="18" s="1"/>
  <c r="W91" i="1"/>
  <c r="U99" i="1"/>
  <c r="W99" i="1" s="1"/>
  <c r="U102" i="1"/>
  <c r="W102" i="1" s="1"/>
  <c r="U115" i="1"/>
  <c r="W115" i="1" s="1"/>
  <c r="U151" i="1"/>
  <c r="W151" i="1" s="1"/>
  <c r="U168" i="1"/>
  <c r="W168" i="1" s="1"/>
  <c r="Y84" i="1"/>
  <c r="H84" i="1" s="1"/>
  <c r="H66" i="18" s="1"/>
  <c r="Y96" i="1"/>
  <c r="Y112" i="1"/>
  <c r="H112" i="1" s="1"/>
  <c r="H94" i="18" s="1"/>
  <c r="H25" i="1"/>
  <c r="H7" i="18" s="1"/>
  <c r="U60" i="1"/>
  <c r="W60" i="1" s="1"/>
  <c r="U80" i="1"/>
  <c r="W80" i="1" s="1"/>
  <c r="U83" i="1"/>
  <c r="W83" i="1" s="1"/>
  <c r="H94" i="1"/>
  <c r="H76" i="18" s="1"/>
  <c r="U100" i="1"/>
  <c r="W100" i="1" s="1"/>
  <c r="Y104" i="1"/>
  <c r="H104" i="1" s="1"/>
  <c r="H86" i="18" s="1"/>
  <c r="U107" i="1"/>
  <c r="W107" i="1" s="1"/>
  <c r="Y109" i="1"/>
  <c r="U112" i="1"/>
  <c r="W112" i="1" s="1"/>
  <c r="W116" i="1"/>
  <c r="U124" i="1"/>
  <c r="W124" i="1" s="1"/>
  <c r="Y151" i="1"/>
  <c r="H151" i="1" s="1"/>
  <c r="H133" i="18" s="1"/>
  <c r="Y167" i="1"/>
  <c r="H167" i="1" s="1"/>
  <c r="H149" i="18" s="1"/>
  <c r="U181" i="1"/>
  <c r="W181" i="1" s="1"/>
  <c r="Y219" i="1"/>
  <c r="W122" i="1"/>
  <c r="U131" i="1"/>
  <c r="W131" i="1"/>
  <c r="Y132" i="1"/>
  <c r="H132" i="1" s="1"/>
  <c r="H114" i="18" s="1"/>
  <c r="U141" i="1"/>
  <c r="W141" i="1" s="1"/>
  <c r="U153" i="1"/>
  <c r="W153" i="1"/>
  <c r="U162" i="1"/>
  <c r="W162" i="1" s="1"/>
  <c r="W173" i="1"/>
  <c r="U182" i="1"/>
  <c r="W182" i="1" s="1"/>
  <c r="Y187" i="1"/>
  <c r="U192" i="1"/>
  <c r="W192" i="1" s="1"/>
  <c r="W218" i="1"/>
  <c r="U227" i="1"/>
  <c r="W227" i="1" s="1"/>
  <c r="W228" i="1"/>
  <c r="U240" i="1"/>
  <c r="W240" i="1" s="1"/>
  <c r="U256" i="1"/>
  <c r="W256" i="1" s="1"/>
  <c r="U258" i="1"/>
  <c r="W258" i="1" s="1"/>
  <c r="U259" i="1"/>
  <c r="W259" i="1" s="1"/>
  <c r="U272" i="1"/>
  <c r="W272" i="1" s="1"/>
  <c r="U287" i="1"/>
  <c r="W287" i="1" s="1"/>
  <c r="U294" i="1"/>
  <c r="W294" i="1" s="1"/>
  <c r="U308" i="1"/>
  <c r="W308" i="1" s="1"/>
  <c r="U125" i="1"/>
  <c r="W125" i="1" s="1"/>
  <c r="U128" i="1"/>
  <c r="W128" i="1" s="1"/>
  <c r="U133" i="1"/>
  <c r="W133" i="1" s="1"/>
  <c r="Y142" i="1"/>
  <c r="W146" i="1"/>
  <c r="U157" i="1"/>
  <c r="W157" i="1" s="1"/>
  <c r="W166" i="1"/>
  <c r="U169" i="1"/>
  <c r="W169" i="1" s="1"/>
  <c r="Y173" i="1"/>
  <c r="U176" i="1"/>
  <c r="W176" i="1" s="1"/>
  <c r="Y177" i="1"/>
  <c r="H177" i="1" s="1"/>
  <c r="H159" i="18" s="1"/>
  <c r="U180" i="1"/>
  <c r="W180" i="1"/>
  <c r="U183" i="1"/>
  <c r="W183" i="1" s="1"/>
  <c r="U188" i="1"/>
  <c r="W188" i="1" s="1"/>
  <c r="W234" i="1"/>
  <c r="U235" i="1"/>
  <c r="W235" i="1" s="1"/>
  <c r="U236" i="1"/>
  <c r="W236" i="1" s="1"/>
  <c r="U248" i="1"/>
  <c r="W248" i="1" s="1"/>
  <c r="U250" i="1"/>
  <c r="W250" i="1"/>
  <c r="U251" i="1"/>
  <c r="W251" i="1" s="1"/>
  <c r="U281" i="1"/>
  <c r="W281" i="1" s="1"/>
  <c r="U290" i="1"/>
  <c r="W290" i="1" s="1"/>
  <c r="Y293" i="1"/>
  <c r="H293" i="1" s="1"/>
  <c r="H275" i="18" s="1"/>
  <c r="U298" i="1"/>
  <c r="W298" i="1" s="1"/>
  <c r="W304" i="1"/>
  <c r="U312" i="1"/>
  <c r="W312" i="1" s="1"/>
  <c r="U321" i="1"/>
  <c r="W321" i="1" s="1"/>
  <c r="Y40" i="1"/>
  <c r="H40" i="1"/>
  <c r="H22" i="18"/>
  <c r="Y48" i="1"/>
  <c r="H48" i="1" s="1"/>
  <c r="H30" i="18" s="1"/>
  <c r="Y44" i="1"/>
  <c r="H44" i="1"/>
  <c r="H26" i="18" s="1"/>
  <c r="U57" i="1"/>
  <c r="W57" i="1" s="1"/>
  <c r="Y64" i="1"/>
  <c r="H64" i="1" s="1"/>
  <c r="H46" i="18"/>
  <c r="U118" i="1"/>
  <c r="W118" i="1" s="1"/>
  <c r="U137" i="1"/>
  <c r="W137" i="1"/>
  <c r="Y52" i="1"/>
  <c r="H52" i="1" s="1"/>
  <c r="H34" i="18" s="1"/>
  <c r="U61" i="1"/>
  <c r="W61" i="1"/>
  <c r="Y68" i="1"/>
  <c r="H68" i="1" s="1"/>
  <c r="H50" i="18" s="1"/>
  <c r="U77" i="1"/>
  <c r="W77" i="1"/>
  <c r="W85" i="1"/>
  <c r="U101" i="1"/>
  <c r="W101" i="1" s="1"/>
  <c r="Y106" i="1"/>
  <c r="H106" i="1" s="1"/>
  <c r="H88" i="18" s="1"/>
  <c r="Y122" i="1"/>
  <c r="H122" i="1" s="1"/>
  <c r="H104" i="18" s="1"/>
  <c r="W73" i="1"/>
  <c r="U89" i="1"/>
  <c r="W89" i="1" s="1"/>
  <c r="W105" i="1"/>
  <c r="Y86" i="1"/>
  <c r="Y116" i="1"/>
  <c r="H116" i="1" s="1"/>
  <c r="H98" i="18" s="1"/>
  <c r="U129" i="1"/>
  <c r="W129" i="1" s="1"/>
  <c r="Y137" i="1"/>
  <c r="H137" i="1" s="1"/>
  <c r="H119" i="18" s="1"/>
  <c r="Y145" i="1"/>
  <c r="Y153" i="1"/>
  <c r="H153" i="1" s="1"/>
  <c r="H135" i="18" s="1"/>
  <c r="Y161" i="1"/>
  <c r="H161" i="1" s="1"/>
  <c r="H143" i="18" s="1"/>
  <c r="Y169" i="1"/>
  <c r="H169" i="1" s="1"/>
  <c r="H151" i="18" s="1"/>
  <c r="U217" i="1"/>
  <c r="W217" i="1" s="1"/>
  <c r="U220" i="1"/>
  <c r="W220" i="1"/>
  <c r="Y128" i="1"/>
  <c r="Y141" i="1"/>
  <c r="H141" i="1"/>
  <c r="H123" i="18" s="1"/>
  <c r="Y149" i="1"/>
  <c r="H149" i="1" s="1"/>
  <c r="H131" i="18" s="1"/>
  <c r="Y165" i="1"/>
  <c r="H165" i="1" s="1"/>
  <c r="H147" i="18" s="1"/>
  <c r="U196" i="1"/>
  <c r="W196" i="1" s="1"/>
  <c r="Y199" i="1"/>
  <c r="H199" i="1" s="1"/>
  <c r="H181" i="18" s="1"/>
  <c r="U184" i="1"/>
  <c r="W184" i="1" s="1"/>
  <c r="U199" i="1"/>
  <c r="W199" i="1" s="1"/>
  <c r="W214" i="1"/>
  <c r="Y223" i="1"/>
  <c r="H223" i="1" s="1"/>
  <c r="H205" i="18" s="1"/>
  <c r="U232" i="1"/>
  <c r="W232" i="1" s="1"/>
  <c r="U241" i="1"/>
  <c r="W241" i="1" s="1"/>
  <c r="Y313" i="1"/>
  <c r="H313" i="1" s="1"/>
  <c r="H295" i="18" s="1"/>
  <c r="Y229" i="1"/>
  <c r="U266" i="1"/>
  <c r="W266" i="1" s="1"/>
  <c r="U221" i="1"/>
  <c r="W221" i="1" s="1"/>
  <c r="U225" i="1"/>
  <c r="W225" i="1" s="1"/>
  <c r="U229" i="1"/>
  <c r="W229" i="1" s="1"/>
  <c r="U233" i="1"/>
  <c r="W233" i="1" s="1"/>
  <c r="U238" i="1"/>
  <c r="W238" i="1" s="1"/>
  <c r="U246" i="1"/>
  <c r="W246" i="1" s="1"/>
  <c r="U247" i="1"/>
  <c r="W247" i="1" s="1"/>
  <c r="U254" i="1"/>
  <c r="W254" i="1" s="1"/>
  <c r="U255" i="1"/>
  <c r="W255" i="1" s="1"/>
  <c r="U262" i="1"/>
  <c r="W262" i="1" s="1"/>
  <c r="U263" i="1"/>
  <c r="W263" i="1" s="1"/>
  <c r="U270" i="1"/>
  <c r="W270" i="1"/>
  <c r="U271" i="1"/>
  <c r="W271" i="1" s="1"/>
  <c r="U278" i="1"/>
  <c r="W278" i="1" s="1"/>
  <c r="U279" i="1"/>
  <c r="W279" i="1" s="1"/>
  <c r="U286" i="1"/>
  <c r="W286" i="1"/>
  <c r="U289" i="1"/>
  <c r="W289" i="1" s="1"/>
  <c r="U300" i="1"/>
  <c r="W300" i="1" s="1"/>
  <c r="U303" i="1"/>
  <c r="W303" i="1" s="1"/>
  <c r="U307" i="1"/>
  <c r="W307" i="1" s="1"/>
  <c r="U311" i="1"/>
  <c r="W311" i="1" s="1"/>
  <c r="U315" i="1"/>
  <c r="W315" i="1" s="1"/>
  <c r="U319" i="1"/>
  <c r="W319" i="1" s="1"/>
  <c r="U267" i="1"/>
  <c r="W267" i="1" s="1"/>
  <c r="U274" i="1"/>
  <c r="W274" i="1" s="1"/>
  <c r="U275" i="1"/>
  <c r="W275" i="1" s="1"/>
  <c r="U282" i="1"/>
  <c r="W282" i="1" s="1"/>
  <c r="U283" i="1"/>
  <c r="W283" i="1" s="1"/>
  <c r="U291" i="1"/>
  <c r="W291" i="1" s="1"/>
  <c r="U295" i="1"/>
  <c r="W295" i="1"/>
  <c r="U299" i="1"/>
  <c r="W299" i="1" s="1"/>
  <c r="U301" i="1"/>
  <c r="W301" i="1" s="1"/>
  <c r="U313" i="1"/>
  <c r="W313" i="1" s="1"/>
  <c r="U323" i="1"/>
  <c r="W323" i="1" s="1"/>
  <c r="Y250" i="1"/>
  <c r="H250" i="1" s="1"/>
  <c r="H232" i="18" s="1"/>
  <c r="Y266" i="1"/>
  <c r="H266" i="1" s="1"/>
  <c r="H248" i="18" s="1"/>
  <c r="Y274" i="1"/>
  <c r="H274" i="1" s="1"/>
  <c r="H256" i="18" s="1"/>
  <c r="U239" i="1"/>
  <c r="W239" i="1" s="1"/>
  <c r="Y275" i="1"/>
  <c r="H275" i="1" s="1"/>
  <c r="H257" i="18" s="1"/>
  <c r="Y283" i="1"/>
  <c r="H283" i="1" s="1"/>
  <c r="H265" i="18" s="1"/>
  <c r="Y298" i="1"/>
  <c r="H298" i="1" s="1"/>
  <c r="H280" i="18" s="1"/>
  <c r="Y304" i="1"/>
  <c r="H304" i="1" s="1"/>
  <c r="H286" i="18" s="1"/>
  <c r="Y308" i="1"/>
  <c r="H308" i="1" s="1"/>
  <c r="H290" i="18" s="1"/>
  <c r="Y239" i="1"/>
  <c r="H239" i="1" s="1"/>
  <c r="H221" i="18" s="1"/>
  <c r="Y254" i="1"/>
  <c r="H254" i="1" s="1"/>
  <c r="H236" i="18" s="1"/>
  <c r="Y286" i="1"/>
  <c r="H286" i="1" s="1"/>
  <c r="H268" i="18" s="1"/>
  <c r="Y222" i="1"/>
  <c r="H222" i="1" s="1"/>
  <c r="H204" i="18" s="1"/>
  <c r="Y230" i="1"/>
  <c r="H230" i="1" s="1"/>
  <c r="H212" i="18" s="1"/>
  <c r="Y234" i="1"/>
  <c r="H234" i="1" s="1"/>
  <c r="H216" i="18" s="1"/>
  <c r="Y244" i="1"/>
  <c r="H244" i="1" s="1"/>
  <c r="H226" i="18" s="1"/>
  <c r="Y252" i="1"/>
  <c r="H252" i="1" s="1"/>
  <c r="H234" i="18" s="1"/>
  <c r="Y260" i="1"/>
  <c r="Y268" i="1"/>
  <c r="Y276" i="1"/>
  <c r="H276" i="1" s="1"/>
  <c r="H258" i="18" s="1"/>
  <c r="U237" i="1"/>
  <c r="W237" i="1" s="1"/>
  <c r="Y277" i="1"/>
  <c r="H277" i="1" s="1"/>
  <c r="H259" i="18" s="1"/>
  <c r="Y281" i="1"/>
  <c r="H281" i="1" s="1"/>
  <c r="H263" i="18" s="1"/>
  <c r="Y288" i="1"/>
  <c r="H288" i="1" s="1"/>
  <c r="H270" i="18" s="1"/>
  <c r="Y292" i="1"/>
  <c r="H292" i="1" s="1"/>
  <c r="H274" i="18" s="1"/>
  <c r="Y296" i="1"/>
  <c r="H296" i="1" s="1"/>
  <c r="H278" i="18" s="1"/>
  <c r="Y306" i="1"/>
  <c r="H306" i="1" s="1"/>
  <c r="H288" i="18"/>
  <c r="Y310" i="1"/>
  <c r="U322" i="1"/>
  <c r="W322" i="1" s="1"/>
  <c r="U320" i="1"/>
  <c r="W320" i="1" s="1"/>
  <c r="U324" i="1"/>
  <c r="W324" i="1" s="1"/>
  <c r="N22" i="10"/>
  <c r="N23" i="10"/>
  <c r="N24" i="10"/>
  <c r="N25" i="10"/>
  <c r="N26" i="10"/>
  <c r="N27" i="10"/>
  <c r="N28" i="10"/>
  <c r="N41" i="10"/>
  <c r="N42" i="10"/>
  <c r="N43" i="10"/>
  <c r="N44" i="10"/>
  <c r="N45" i="10"/>
  <c r="N46" i="10"/>
  <c r="N47" i="10"/>
  <c r="N48" i="10"/>
  <c r="N49" i="10"/>
  <c r="N50" i="10"/>
  <c r="N51" i="10"/>
  <c r="N52" i="10"/>
  <c r="N53" i="10"/>
  <c r="N54" i="10"/>
  <c r="N55" i="10"/>
  <c r="N21" i="10"/>
  <c r="F166" i="22" l="1"/>
  <c r="F91" i="22"/>
  <c r="F111" i="22"/>
  <c r="F151" i="22"/>
  <c r="F31" i="22"/>
  <c r="Y207" i="1"/>
  <c r="H207" i="1"/>
  <c r="H189" i="18" s="1"/>
  <c r="Y472" i="1"/>
  <c r="H472" i="1" s="1"/>
  <c r="H454" i="18" s="1"/>
  <c r="Y360" i="1"/>
  <c r="H360" i="1" s="1"/>
  <c r="H342" i="18" s="1"/>
  <c r="H355" i="1"/>
  <c r="H337" i="18" s="1"/>
  <c r="H307" i="1"/>
  <c r="H289" i="18" s="1"/>
  <c r="Y236" i="1"/>
  <c r="H236" i="1" s="1"/>
  <c r="H218" i="18" s="1"/>
  <c r="Y232" i="1"/>
  <c r="H232" i="1" s="1"/>
  <c r="H214" i="18" s="1"/>
  <c r="Y127" i="1"/>
  <c r="H127" i="1" s="1"/>
  <c r="H109" i="18" s="1"/>
  <c r="Y355" i="1"/>
  <c r="Y562" i="1"/>
  <c r="H562" i="1" s="1"/>
  <c r="H544" i="18" s="1"/>
  <c r="H409" i="1"/>
  <c r="H391" i="18" s="1"/>
  <c r="H389" i="1"/>
  <c r="H371" i="18" s="1"/>
  <c r="Y389" i="1"/>
  <c r="H285" i="1"/>
  <c r="H267" i="18" s="1"/>
  <c r="H272" i="1"/>
  <c r="H254" i="18" s="1"/>
  <c r="H279" i="1"/>
  <c r="H261" i="18" s="1"/>
  <c r="Y143" i="1"/>
  <c r="H143" i="1" s="1"/>
  <c r="H125" i="18" s="1"/>
  <c r="Y168" i="1"/>
  <c r="H168" i="1" s="1"/>
  <c r="H150" i="18" s="1"/>
  <c r="Y300" i="1"/>
  <c r="H300" i="1" s="1"/>
  <c r="H282" i="18" s="1"/>
  <c r="Y110" i="1"/>
  <c r="H110" i="1" s="1"/>
  <c r="H92" i="18" s="1"/>
  <c r="Y37" i="1"/>
  <c r="Y69" i="1"/>
  <c r="Y133" i="1"/>
  <c r="Y181" i="1"/>
  <c r="H181" i="1" s="1"/>
  <c r="H163" i="18" s="1"/>
  <c r="Y198" i="1"/>
  <c r="H198" i="1" s="1"/>
  <c r="H180" i="18" s="1"/>
  <c r="Y264" i="1"/>
  <c r="Y317" i="1"/>
  <c r="H317" i="1" s="1"/>
  <c r="H299" i="18" s="1"/>
  <c r="Y269" i="1"/>
  <c r="H269" i="1" s="1"/>
  <c r="H251" i="18" s="1"/>
  <c r="Y265" i="1"/>
  <c r="Y539" i="1"/>
  <c r="Y461" i="1"/>
  <c r="Y80" i="1"/>
  <c r="H80" i="1" s="1"/>
  <c r="H62" i="18" s="1"/>
  <c r="Y60" i="1"/>
  <c r="H60" i="1" s="1"/>
  <c r="H42" i="18" s="1"/>
  <c r="Y36" i="1"/>
  <c r="H36" i="1" s="1"/>
  <c r="H18" i="18" s="1"/>
  <c r="Y32" i="1"/>
  <c r="H32" i="1" s="1"/>
  <c r="H14" i="18" s="1"/>
  <c r="Y28" i="1"/>
  <c r="H28" i="1" s="1"/>
  <c r="H10" i="18" s="1"/>
  <c r="Y24" i="1"/>
  <c r="H24" i="1" s="1"/>
  <c r="H6" i="18" s="1"/>
  <c r="Y558" i="1"/>
  <c r="H558" i="1" s="1"/>
  <c r="H540" i="18" s="1"/>
  <c r="Y441" i="1"/>
  <c r="H441" i="1" s="1"/>
  <c r="H423" i="18" s="1"/>
  <c r="Y427" i="1"/>
  <c r="Y393" i="1"/>
  <c r="H393" i="1" s="1"/>
  <c r="H375" i="18" s="1"/>
  <c r="Y29" i="1"/>
  <c r="H29" i="1" s="1"/>
  <c r="H11" i="18" s="1"/>
  <c r="Y45" i="1"/>
  <c r="Y77" i="1"/>
  <c r="H77" i="1" s="1"/>
  <c r="H59" i="18" s="1"/>
  <c r="Y129" i="1"/>
  <c r="H129" i="1" s="1"/>
  <c r="H111" i="18" s="1"/>
  <c r="Y194" i="1"/>
  <c r="H194" i="1" s="1"/>
  <c r="H176" i="18" s="1"/>
  <c r="Y221" i="1"/>
  <c r="H221" i="1" s="1"/>
  <c r="H203" i="18" s="1"/>
  <c r="Y226" i="1"/>
  <c r="H226" i="1" s="1"/>
  <c r="H208" i="18" s="1"/>
  <c r="Y233" i="1"/>
  <c r="Y235" i="1"/>
  <c r="H235" i="1" s="1"/>
  <c r="H217" i="18" s="1"/>
  <c r="H260" i="1"/>
  <c r="H242" i="18" s="1"/>
  <c r="Y267" i="1"/>
  <c r="H267" i="1" s="1"/>
  <c r="H249" i="18" s="1"/>
  <c r="H310" i="1"/>
  <c r="H292" i="18" s="1"/>
  <c r="H380" i="1"/>
  <c r="H362" i="18" s="1"/>
  <c r="Y566" i="1"/>
  <c r="H566" i="1" s="1"/>
  <c r="H548" i="18" s="1"/>
  <c r="Y549" i="1"/>
  <c r="H549" i="1" s="1"/>
  <c r="H531" i="18" s="1"/>
  <c r="Y530" i="1"/>
  <c r="H530" i="1" s="1"/>
  <c r="H512" i="18" s="1"/>
  <c r="Y493" i="1"/>
  <c r="H493" i="1" s="1"/>
  <c r="H475" i="18" s="1"/>
  <c r="Y466" i="1"/>
  <c r="H466" i="1" s="1"/>
  <c r="H448" i="18" s="1"/>
  <c r="Y416" i="1"/>
  <c r="Y405" i="1"/>
  <c r="H405" i="1" s="1"/>
  <c r="H387" i="18" s="1"/>
  <c r="Y391" i="1"/>
  <c r="H391" i="1" s="1"/>
  <c r="H373" i="18" s="1"/>
  <c r="Y390" i="1"/>
  <c r="H390" i="1" s="1"/>
  <c r="H372" i="18" s="1"/>
  <c r="Y361" i="1"/>
  <c r="H361" i="1" s="1"/>
  <c r="H343" i="18" s="1"/>
  <c r="Y567" i="1"/>
  <c r="Y560" i="1"/>
  <c r="H560" i="1" s="1"/>
  <c r="H542" i="18" s="1"/>
  <c r="Y553" i="1"/>
  <c r="H553" i="1" s="1"/>
  <c r="H535" i="18" s="1"/>
  <c r="Y551" i="1"/>
  <c r="H551" i="1" s="1"/>
  <c r="H533" i="18" s="1"/>
  <c r="Y550" i="1"/>
  <c r="H550" i="1" s="1"/>
  <c r="H532" i="18" s="1"/>
  <c r="Y526" i="1"/>
  <c r="H526" i="1" s="1"/>
  <c r="H508" i="18" s="1"/>
  <c r="Y520" i="1"/>
  <c r="H520" i="1" s="1"/>
  <c r="H502" i="18" s="1"/>
  <c r="Y514" i="1"/>
  <c r="H514" i="1" s="1"/>
  <c r="H496" i="18" s="1"/>
  <c r="Y499" i="1"/>
  <c r="H499" i="1" s="1"/>
  <c r="H481" i="18" s="1"/>
  <c r="Y481" i="1"/>
  <c r="H481" i="1" s="1"/>
  <c r="H463" i="18" s="1"/>
  <c r="Y473" i="1"/>
  <c r="Y462" i="1"/>
  <c r="H462" i="1" s="1"/>
  <c r="H444" i="18" s="1"/>
  <c r="Y450" i="1"/>
  <c r="H450" i="1" s="1"/>
  <c r="H432" i="18" s="1"/>
  <c r="Y435" i="1"/>
  <c r="H435" i="1" s="1"/>
  <c r="H417" i="18" s="1"/>
  <c r="Y400" i="1"/>
  <c r="H400" i="1" s="1"/>
  <c r="H382" i="18" s="1"/>
  <c r="Y359" i="1"/>
  <c r="H359" i="1" s="1"/>
  <c r="H341" i="18" s="1"/>
  <c r="Y358" i="1"/>
  <c r="H358" i="1" s="1"/>
  <c r="H340" i="18" s="1"/>
  <c r="Y328" i="1"/>
  <c r="H328" i="1" s="1"/>
  <c r="H310" i="18" s="1"/>
  <c r="Y419" i="1"/>
  <c r="H419" i="1" s="1"/>
  <c r="H401" i="18" s="1"/>
  <c r="H372" i="1"/>
  <c r="H354" i="18" s="1"/>
  <c r="Y373" i="1"/>
  <c r="H373" i="1"/>
  <c r="H355" i="18" s="1"/>
  <c r="H314" i="1"/>
  <c r="H296" i="18" s="1"/>
  <c r="H264" i="1"/>
  <c r="H246" i="18" s="1"/>
  <c r="Y65" i="1"/>
  <c r="H561" i="1"/>
  <c r="H543" i="18" s="1"/>
  <c r="Y545" i="1"/>
  <c r="H545" i="1" s="1"/>
  <c r="H527" i="18" s="1"/>
  <c r="Y432" i="1"/>
  <c r="H432" i="1" s="1"/>
  <c r="H414" i="18" s="1"/>
  <c r="Y408" i="1"/>
  <c r="H408" i="1" s="1"/>
  <c r="H390" i="18" s="1"/>
  <c r="Y79" i="1"/>
  <c r="H79" i="1" s="1"/>
  <c r="H61" i="18" s="1"/>
  <c r="H93" i="1"/>
  <c r="H75" i="18" s="1"/>
  <c r="H403" i="1"/>
  <c r="H385" i="18" s="1"/>
  <c r="H433" i="1"/>
  <c r="H415" i="18" s="1"/>
  <c r="Y538" i="1"/>
  <c r="H538" i="1" s="1"/>
  <c r="H520" i="18" s="1"/>
  <c r="Y487" i="1"/>
  <c r="H487" i="1" s="1"/>
  <c r="H469" i="18" s="1"/>
  <c r="Y485" i="1"/>
  <c r="Y484" i="1"/>
  <c r="H484" i="1" s="1"/>
  <c r="H466" i="18" s="1"/>
  <c r="Y412" i="1"/>
  <c r="H412" i="1" s="1"/>
  <c r="H394" i="18" s="1"/>
  <c r="H37" i="1"/>
  <c r="H19" i="18" s="1"/>
  <c r="Y423" i="1"/>
  <c r="H423" i="1"/>
  <c r="H405" i="18" s="1"/>
  <c r="H422" i="1"/>
  <c r="H404" i="18" s="1"/>
  <c r="Y392" i="1"/>
  <c r="H392" i="1" s="1"/>
  <c r="H374" i="18" s="1"/>
  <c r="H262" i="1"/>
  <c r="H244" i="18" s="1"/>
  <c r="Y555" i="1"/>
  <c r="H555" i="1" s="1"/>
  <c r="H537" i="18" s="1"/>
  <c r="Y552" i="1"/>
  <c r="H552" i="1" s="1"/>
  <c r="H534" i="18" s="1"/>
  <c r="Y439" i="1"/>
  <c r="H439" i="1"/>
  <c r="H421" i="18" s="1"/>
  <c r="H437" i="1"/>
  <c r="H419" i="18" s="1"/>
  <c r="H413" i="1"/>
  <c r="H395" i="18" s="1"/>
  <c r="Y388" i="1"/>
  <c r="H388" i="1"/>
  <c r="H370" i="18" s="1"/>
  <c r="Y21" i="1"/>
  <c r="H21" i="1" s="1"/>
  <c r="H3" i="18" s="1"/>
  <c r="Y39" i="1"/>
  <c r="H39" i="1" s="1"/>
  <c r="H21" i="18" s="1"/>
  <c r="H73" i="1"/>
  <c r="H55" i="18" s="1"/>
  <c r="Y135" i="1"/>
  <c r="H135" i="1" s="1"/>
  <c r="H117" i="18" s="1"/>
  <c r="Y210" i="1"/>
  <c r="H210" i="1" s="1"/>
  <c r="H192" i="18" s="1"/>
  <c r="Y318" i="1"/>
  <c r="H318" i="1" s="1"/>
  <c r="H300" i="18" s="1"/>
  <c r="Y302" i="1"/>
  <c r="H302" i="1" s="1"/>
  <c r="H284" i="18" s="1"/>
  <c r="Y294" i="1"/>
  <c r="H294" i="1" s="1"/>
  <c r="H276" i="18" s="1"/>
  <c r="Y278" i="1"/>
  <c r="H278" i="1" s="1"/>
  <c r="H260" i="18" s="1"/>
  <c r="Y258" i="1"/>
  <c r="H258" i="1" s="1"/>
  <c r="H240" i="18" s="1"/>
  <c r="Y246" i="1"/>
  <c r="H246" i="1" s="1"/>
  <c r="H228" i="18" s="1"/>
  <c r="Y224" i="1"/>
  <c r="H224" i="1" s="1"/>
  <c r="H206" i="18" s="1"/>
  <c r="Y212" i="1"/>
  <c r="H212" i="1" s="1"/>
  <c r="H194" i="18" s="1"/>
  <c r="Y196" i="1"/>
  <c r="H196" i="1" s="1"/>
  <c r="H178" i="18" s="1"/>
  <c r="Y192" i="1"/>
  <c r="H192" i="1" s="1"/>
  <c r="H174" i="18" s="1"/>
  <c r="H427" i="1"/>
  <c r="H409" i="18" s="1"/>
  <c r="H539" i="1"/>
  <c r="H521" i="18" s="1"/>
  <c r="Y497" i="1"/>
  <c r="H497" i="1" s="1"/>
  <c r="H479" i="18" s="1"/>
  <c r="Y496" i="1"/>
  <c r="H496" i="1" s="1"/>
  <c r="H478" i="18" s="1"/>
  <c r="Y489" i="1"/>
  <c r="H489" i="1" s="1"/>
  <c r="H471" i="18" s="1"/>
  <c r="Y478" i="1"/>
  <c r="H478" i="1" s="1"/>
  <c r="H460" i="18" s="1"/>
  <c r="Y467" i="1"/>
  <c r="H467" i="1" s="1"/>
  <c r="H449" i="18" s="1"/>
  <c r="Y420" i="1"/>
  <c r="H420" i="1" s="1"/>
  <c r="H402" i="18" s="1"/>
  <c r="Y377" i="1"/>
  <c r="H377" i="1" s="1"/>
  <c r="H359" i="18" s="1"/>
  <c r="Y356" i="1"/>
  <c r="H356" i="1"/>
  <c r="H338" i="18" s="1"/>
  <c r="Y22" i="1"/>
  <c r="H22" i="1" s="1"/>
  <c r="H4" i="18" s="1"/>
  <c r="Y26" i="1"/>
  <c r="H26" i="1" s="1"/>
  <c r="H8" i="18" s="1"/>
  <c r="Y30" i="1"/>
  <c r="H30" i="1" s="1"/>
  <c r="H12" i="18" s="1"/>
  <c r="Y34" i="1"/>
  <c r="H34" i="1" s="1"/>
  <c r="H16" i="18" s="1"/>
  <c r="Y42" i="1"/>
  <c r="H42" i="1" s="1"/>
  <c r="H24" i="18" s="1"/>
  <c r="Y50" i="1"/>
  <c r="H50" i="1" s="1"/>
  <c r="H32" i="18" s="1"/>
  <c r="Y74" i="1"/>
  <c r="H74" i="1" s="1"/>
  <c r="H56" i="18" s="1"/>
  <c r="Y78" i="1"/>
  <c r="H78" i="1" s="1"/>
  <c r="H60" i="18" s="1"/>
  <c r="Y126" i="1"/>
  <c r="H126" i="1" s="1"/>
  <c r="H108" i="18" s="1"/>
  <c r="Y130" i="1"/>
  <c r="H130" i="1" s="1"/>
  <c r="H112" i="18" s="1"/>
  <c r="Y134" i="1"/>
  <c r="H134" i="1" s="1"/>
  <c r="H116" i="18" s="1"/>
  <c r="Y139" i="1"/>
  <c r="H139" i="1" s="1"/>
  <c r="H121" i="18" s="1"/>
  <c r="Y147" i="1"/>
  <c r="H147" i="1" s="1"/>
  <c r="H129" i="18" s="1"/>
  <c r="Y179" i="1"/>
  <c r="H179" i="1" s="1"/>
  <c r="H161" i="18" s="1"/>
  <c r="Y183" i="1"/>
  <c r="H183" i="1" s="1"/>
  <c r="H165" i="18" s="1"/>
  <c r="Y195" i="1"/>
  <c r="H195" i="1" s="1"/>
  <c r="H177" i="18" s="1"/>
  <c r="Y197" i="1"/>
  <c r="H197" i="1" s="1"/>
  <c r="H179" i="18" s="1"/>
  <c r="Y200" i="1"/>
  <c r="Y202" i="1"/>
  <c r="H202" i="1" s="1"/>
  <c r="H184" i="18" s="1"/>
  <c r="Y213" i="1"/>
  <c r="H213" i="1" s="1"/>
  <c r="H195" i="18" s="1"/>
  <c r="Y227" i="1"/>
  <c r="H227" i="1" s="1"/>
  <c r="H209" i="18" s="1"/>
  <c r="H229" i="1"/>
  <c r="H211" i="18" s="1"/>
  <c r="Y231" i="1"/>
  <c r="Y245" i="1"/>
  <c r="H245" i="1" s="1"/>
  <c r="H227" i="18" s="1"/>
  <c r="Y247" i="1"/>
  <c r="H247" i="1" s="1"/>
  <c r="H229" i="18" s="1"/>
  <c r="Y249" i="1"/>
  <c r="H249" i="1" s="1"/>
  <c r="H231" i="18" s="1"/>
  <c r="Y261" i="1"/>
  <c r="H261" i="1" s="1"/>
  <c r="H243" i="18" s="1"/>
  <c r="Y263" i="1"/>
  <c r="H263" i="1" s="1"/>
  <c r="H245" i="18" s="1"/>
  <c r="H265" i="1"/>
  <c r="H247" i="18" s="1"/>
  <c r="Y301" i="1"/>
  <c r="H301" i="1" s="1"/>
  <c r="H283" i="18" s="1"/>
  <c r="Y309" i="1"/>
  <c r="H309" i="1" s="1"/>
  <c r="H291" i="18" s="1"/>
  <c r="Y572" i="1"/>
  <c r="H572" i="1" s="1"/>
  <c r="H554" i="18" s="1"/>
  <c r="Y564" i="1"/>
  <c r="H564" i="1" s="1"/>
  <c r="H546" i="18" s="1"/>
  <c r="Y561" i="1"/>
  <c r="Y554" i="1"/>
  <c r="H554" i="1" s="1"/>
  <c r="H536" i="18" s="1"/>
  <c r="H521" i="1"/>
  <c r="H503" i="18" s="1"/>
  <c r="H513" i="1"/>
  <c r="H495" i="18" s="1"/>
  <c r="Y512" i="1"/>
  <c r="H512" i="1" s="1"/>
  <c r="H494" i="18" s="1"/>
  <c r="Y507" i="1"/>
  <c r="H507" i="1" s="1"/>
  <c r="H489" i="18" s="1"/>
  <c r="Y501" i="1"/>
  <c r="H501" i="1" s="1"/>
  <c r="H483" i="18" s="1"/>
  <c r="Y500" i="1"/>
  <c r="H500" i="1" s="1"/>
  <c r="H482" i="18" s="1"/>
  <c r="Y490" i="1"/>
  <c r="H490" i="1" s="1"/>
  <c r="H472" i="18" s="1"/>
  <c r="Y448" i="1"/>
  <c r="H448" i="1" s="1"/>
  <c r="H430" i="18" s="1"/>
  <c r="Y443" i="1"/>
  <c r="Y440" i="1"/>
  <c r="H440" i="1" s="1"/>
  <c r="H422" i="18" s="1"/>
  <c r="Y436" i="1"/>
  <c r="H436" i="1" s="1"/>
  <c r="H418" i="18" s="1"/>
  <c r="Y430" i="1"/>
  <c r="H430" i="1" s="1"/>
  <c r="H412" i="18" s="1"/>
  <c r="Y426" i="1"/>
  <c r="H426" i="1" s="1"/>
  <c r="H408" i="18" s="1"/>
  <c r="Y357" i="1"/>
  <c r="H357" i="1" s="1"/>
  <c r="H339" i="18" s="1"/>
  <c r="H344" i="1"/>
  <c r="H326" i="18" s="1"/>
  <c r="Y242" i="1"/>
  <c r="Y280" i="1"/>
  <c r="H280" i="1" s="1"/>
  <c r="H262" i="18" s="1"/>
  <c r="Y312" i="1"/>
  <c r="H312" i="1" s="1"/>
  <c r="H294" i="18" s="1"/>
  <c r="Y324" i="1"/>
  <c r="H324" i="1" s="1"/>
  <c r="H306" i="18" s="1"/>
  <c r="Y568" i="1"/>
  <c r="H568" i="1" s="1"/>
  <c r="H550" i="18" s="1"/>
  <c r="Y537" i="1"/>
  <c r="H537" i="1" s="1"/>
  <c r="H519" i="18" s="1"/>
  <c r="Y528" i="1"/>
  <c r="H528" i="1" s="1"/>
  <c r="H510" i="18" s="1"/>
  <c r="Y516" i="1"/>
  <c r="H516" i="1" s="1"/>
  <c r="H498" i="18" s="1"/>
  <c r="Y506" i="1"/>
  <c r="H506" i="1" s="1"/>
  <c r="H488" i="18" s="1"/>
  <c r="Y459" i="1"/>
  <c r="H459" i="1" s="1"/>
  <c r="H441" i="18" s="1"/>
  <c r="Y452" i="1"/>
  <c r="H452" i="1" s="1"/>
  <c r="H434" i="18" s="1"/>
  <c r="Y451" i="1"/>
  <c r="H451" i="1" s="1"/>
  <c r="H433" i="18" s="1"/>
  <c r="Y446" i="1"/>
  <c r="H446" i="1" s="1"/>
  <c r="H428" i="18" s="1"/>
  <c r="Y442" i="1"/>
  <c r="H442" i="1" s="1"/>
  <c r="H424" i="18" s="1"/>
  <c r="H416" i="1"/>
  <c r="H398" i="18" s="1"/>
  <c r="Y325" i="1"/>
  <c r="H325" i="1" s="1"/>
  <c r="H307" i="18" s="1"/>
  <c r="Y543" i="1"/>
  <c r="H543" i="1" s="1"/>
  <c r="H525" i="18" s="1"/>
  <c r="Y534" i="1"/>
  <c r="H534" i="1" s="1"/>
  <c r="H516" i="18" s="1"/>
  <c r="Y518" i="1"/>
  <c r="H518" i="1" s="1"/>
  <c r="H500" i="18" s="1"/>
  <c r="Y511" i="1"/>
  <c r="H511" i="1" s="1"/>
  <c r="H493" i="18" s="1"/>
  <c r="Y502" i="1"/>
  <c r="H502" i="1" s="1"/>
  <c r="H484" i="18" s="1"/>
  <c r="Y495" i="1"/>
  <c r="H495" i="1" s="1"/>
  <c r="H477" i="18" s="1"/>
  <c r="Y486" i="1"/>
  <c r="H486" i="1" s="1"/>
  <c r="H468" i="18" s="1"/>
  <c r="Y454" i="1"/>
  <c r="H454" i="1" s="1"/>
  <c r="H436" i="18" s="1"/>
  <c r="Y447" i="1"/>
  <c r="H447" i="1" s="1"/>
  <c r="H429" i="18" s="1"/>
  <c r="Y438" i="1"/>
  <c r="H438" i="1" s="1"/>
  <c r="H420" i="18" s="1"/>
  <c r="Y431" i="1"/>
  <c r="H431" i="1" s="1"/>
  <c r="H413" i="18" s="1"/>
  <c r="Y422" i="1"/>
  <c r="Y415" i="1"/>
  <c r="H415" i="1" s="1"/>
  <c r="H397" i="18" s="1"/>
  <c r="Y394" i="1"/>
  <c r="H394" i="1" s="1"/>
  <c r="H376" i="18" s="1"/>
  <c r="Y382" i="1"/>
  <c r="H382" i="1" s="1"/>
  <c r="H364" i="18" s="1"/>
  <c r="Y374" i="1"/>
  <c r="H374" i="1" s="1"/>
  <c r="H356" i="18" s="1"/>
  <c r="D10" i="12"/>
  <c r="D14" i="12"/>
  <c r="D18" i="12"/>
  <c r="D22" i="12"/>
  <c r="D26" i="12"/>
  <c r="D30" i="12"/>
  <c r="D34" i="12"/>
  <c r="D38" i="12"/>
  <c r="D42" i="12"/>
  <c r="D46" i="12"/>
  <c r="D50" i="12"/>
  <c r="D54" i="12"/>
  <c r="D58" i="12"/>
  <c r="D62" i="12"/>
  <c r="D66" i="12"/>
  <c r="D70" i="12"/>
  <c r="D74" i="12"/>
  <c r="D78" i="12"/>
  <c r="D82" i="12"/>
  <c r="D86" i="12"/>
  <c r="D90" i="12"/>
  <c r="D94" i="12"/>
  <c r="D98" i="12"/>
  <c r="D102" i="12"/>
  <c r="D106" i="12"/>
  <c r="D110" i="12"/>
  <c r="D114" i="12"/>
  <c r="D118" i="12"/>
  <c r="D122" i="12"/>
  <c r="D126" i="12"/>
  <c r="D130" i="12"/>
  <c r="D134" i="12"/>
  <c r="D138" i="12"/>
  <c r="D142" i="12"/>
  <c r="D146" i="12"/>
  <c r="D150" i="12"/>
  <c r="D154" i="12"/>
  <c r="D158" i="12"/>
  <c r="D162" i="12"/>
  <c r="D166" i="12"/>
  <c r="D170" i="12"/>
  <c r="D174" i="12"/>
  <c r="D178" i="12"/>
  <c r="D182" i="12"/>
  <c r="D186" i="12"/>
  <c r="D190" i="12"/>
  <c r="D194" i="12"/>
  <c r="D198" i="12"/>
  <c r="D202" i="12"/>
  <c r="D206" i="12"/>
  <c r="D210" i="12"/>
  <c r="D214" i="12"/>
  <c r="D218" i="12"/>
  <c r="D222" i="12"/>
  <c r="D226" i="12"/>
  <c r="D230" i="12"/>
  <c r="D234" i="12"/>
  <c r="D238" i="12"/>
  <c r="D242" i="12"/>
  <c r="D246" i="12"/>
  <c r="D250" i="12"/>
  <c r="D254" i="12"/>
  <c r="D258" i="12"/>
  <c r="D262" i="12"/>
  <c r="D266" i="12"/>
  <c r="D270" i="12"/>
  <c r="D274" i="12"/>
  <c r="D278" i="12"/>
  <c r="D282" i="12"/>
  <c r="D286" i="12"/>
  <c r="D290" i="12"/>
  <c r="D294" i="12"/>
  <c r="D298" i="12"/>
  <c r="D302" i="12"/>
  <c r="D306" i="12"/>
  <c r="D310" i="12"/>
  <c r="D314" i="12"/>
  <c r="D318" i="12"/>
  <c r="D322" i="12"/>
  <c r="D326" i="12"/>
  <c r="D330" i="12"/>
  <c r="D334" i="12"/>
  <c r="D338" i="12"/>
  <c r="D342" i="12"/>
  <c r="D346" i="12"/>
  <c r="D11" i="12"/>
  <c r="D15" i="12"/>
  <c r="D19" i="12"/>
  <c r="D23" i="12"/>
  <c r="D27" i="12"/>
  <c r="D31" i="12"/>
  <c r="D35" i="12"/>
  <c r="D39" i="12"/>
  <c r="D43" i="12"/>
  <c r="D47" i="12"/>
  <c r="D51" i="12"/>
  <c r="D55" i="12"/>
  <c r="D59" i="12"/>
  <c r="D63" i="12"/>
  <c r="D67" i="12"/>
  <c r="D71" i="12"/>
  <c r="D75" i="12"/>
  <c r="D79" i="12"/>
  <c r="D83" i="12"/>
  <c r="D87" i="12"/>
  <c r="D91" i="12"/>
  <c r="D95" i="12"/>
  <c r="D99" i="12"/>
  <c r="D103" i="12"/>
  <c r="D107" i="12"/>
  <c r="D111" i="12"/>
  <c r="D115" i="12"/>
  <c r="D119" i="12"/>
  <c r="D123" i="12"/>
  <c r="D127" i="12"/>
  <c r="D131" i="12"/>
  <c r="D135" i="12"/>
  <c r="D139" i="12"/>
  <c r="D143" i="12"/>
  <c r="D147" i="12"/>
  <c r="D151" i="12"/>
  <c r="D155" i="12"/>
  <c r="D159" i="12"/>
  <c r="D163" i="12"/>
  <c r="D167" i="12"/>
  <c r="D171" i="12"/>
  <c r="D175" i="12"/>
  <c r="D179" i="12"/>
  <c r="D183" i="12"/>
  <c r="D187" i="12"/>
  <c r="D191" i="12"/>
  <c r="D195" i="12"/>
  <c r="D199" i="12"/>
  <c r="D203" i="12"/>
  <c r="D12" i="12"/>
  <c r="D20" i="12"/>
  <c r="D28" i="12"/>
  <c r="D36" i="12"/>
  <c r="D44" i="12"/>
  <c r="D52" i="12"/>
  <c r="D60" i="12"/>
  <c r="D68" i="12"/>
  <c r="D76" i="12"/>
  <c r="D84" i="12"/>
  <c r="D92" i="12"/>
  <c r="D100" i="12"/>
  <c r="D108" i="12"/>
  <c r="D116" i="12"/>
  <c r="D124" i="12"/>
  <c r="D132" i="12"/>
  <c r="D140" i="12"/>
  <c r="D148" i="12"/>
  <c r="D156" i="12"/>
  <c r="D164" i="12"/>
  <c r="D172" i="12"/>
  <c r="D180" i="12"/>
  <c r="D188" i="12"/>
  <c r="D196" i="12"/>
  <c r="D204" i="12"/>
  <c r="D209" i="12"/>
  <c r="D215" i="12"/>
  <c r="D220" i="12"/>
  <c r="D225" i="12"/>
  <c r="D231" i="12"/>
  <c r="D236" i="12"/>
  <c r="D241" i="12"/>
  <c r="D247" i="12"/>
  <c r="D252" i="12"/>
  <c r="D257" i="12"/>
  <c r="D263" i="12"/>
  <c r="D268" i="12"/>
  <c r="D273" i="12"/>
  <c r="D279" i="12"/>
  <c r="D284" i="12"/>
  <c r="D289" i="12"/>
  <c r="D295" i="12"/>
  <c r="D300" i="12"/>
  <c r="D305" i="12"/>
  <c r="D311" i="12"/>
  <c r="D316" i="12"/>
  <c r="D321" i="12"/>
  <c r="D327" i="12"/>
  <c r="D332" i="12"/>
  <c r="D337" i="12"/>
  <c r="D343" i="12"/>
  <c r="D348" i="12"/>
  <c r="D352" i="12"/>
  <c r="D356" i="12"/>
  <c r="D9" i="12"/>
  <c r="D49" i="12"/>
  <c r="D73" i="12"/>
  <c r="D97" i="12"/>
  <c r="D105" i="12"/>
  <c r="D161" i="12"/>
  <c r="D185" i="12"/>
  <c r="D208" i="12"/>
  <c r="D219" i="12"/>
  <c r="D229" i="12"/>
  <c r="D240" i="12"/>
  <c r="D267" i="12"/>
  <c r="D283" i="12"/>
  <c r="D288" i="12"/>
  <c r="D304" i="12"/>
  <c r="D320" i="12"/>
  <c r="D325" i="12"/>
  <c r="D341" i="12"/>
  <c r="D347" i="12"/>
  <c r="D13" i="12"/>
  <c r="D21" i="12"/>
  <c r="D29" i="12"/>
  <c r="D37" i="12"/>
  <c r="D45" i="12"/>
  <c r="D53" i="12"/>
  <c r="D61" i="12"/>
  <c r="D69" i="12"/>
  <c r="D77" i="12"/>
  <c r="D85" i="12"/>
  <c r="D93" i="12"/>
  <c r="D101" i="12"/>
  <c r="D109" i="12"/>
  <c r="D117" i="12"/>
  <c r="D125" i="12"/>
  <c r="D133" i="12"/>
  <c r="D141" i="12"/>
  <c r="D149" i="12"/>
  <c r="D157" i="12"/>
  <c r="D165" i="12"/>
  <c r="D173" i="12"/>
  <c r="D181" i="12"/>
  <c r="D189" i="12"/>
  <c r="D197" i="12"/>
  <c r="D205" i="12"/>
  <c r="D211" i="12"/>
  <c r="D216" i="12"/>
  <c r="D221" i="12"/>
  <c r="D227" i="12"/>
  <c r="D232" i="12"/>
  <c r="D237" i="12"/>
  <c r="D243" i="12"/>
  <c r="D248" i="12"/>
  <c r="D253" i="12"/>
  <c r="D259" i="12"/>
  <c r="D264" i="12"/>
  <c r="D269" i="12"/>
  <c r="D275" i="12"/>
  <c r="D280" i="12"/>
  <c r="D285" i="12"/>
  <c r="D291" i="12"/>
  <c r="D296" i="12"/>
  <c r="D301" i="12"/>
  <c r="D307" i="12"/>
  <c r="D312" i="12"/>
  <c r="D317" i="12"/>
  <c r="D323" i="12"/>
  <c r="D328" i="12"/>
  <c r="D333" i="12"/>
  <c r="D339" i="12"/>
  <c r="D344" i="12"/>
  <c r="D349" i="12"/>
  <c r="D353" i="12"/>
  <c r="D25" i="12"/>
  <c r="D41" i="12"/>
  <c r="D65" i="12"/>
  <c r="D89" i="12"/>
  <c r="D121" i="12"/>
  <c r="D137" i="12"/>
  <c r="D153" i="12"/>
  <c r="D177" i="12"/>
  <c r="D201" i="12"/>
  <c r="D224" i="12"/>
  <c r="D251" i="12"/>
  <c r="D256" i="12"/>
  <c r="D272" i="12"/>
  <c r="D299" i="12"/>
  <c r="D309" i="12"/>
  <c r="D336" i="12"/>
  <c r="D351" i="12"/>
  <c r="D16" i="12"/>
  <c r="D24" i="12"/>
  <c r="D32" i="12"/>
  <c r="D40" i="12"/>
  <c r="D48" i="12"/>
  <c r="D56" i="12"/>
  <c r="D64" i="12"/>
  <c r="D72" i="12"/>
  <c r="D80" i="12"/>
  <c r="D88" i="12"/>
  <c r="D96" i="12"/>
  <c r="D104" i="12"/>
  <c r="D112" i="12"/>
  <c r="D120" i="12"/>
  <c r="D128" i="12"/>
  <c r="D136" i="12"/>
  <c r="D144" i="12"/>
  <c r="D152" i="12"/>
  <c r="D160" i="12"/>
  <c r="D168" i="12"/>
  <c r="D176" i="12"/>
  <c r="D184" i="12"/>
  <c r="D192" i="12"/>
  <c r="D200" i="12"/>
  <c r="D207" i="12"/>
  <c r="D212" i="12"/>
  <c r="D217" i="12"/>
  <c r="D223" i="12"/>
  <c r="D228" i="12"/>
  <c r="D233" i="12"/>
  <c r="D239" i="12"/>
  <c r="D244" i="12"/>
  <c r="D249" i="12"/>
  <c r="D255" i="12"/>
  <c r="D260" i="12"/>
  <c r="D265" i="12"/>
  <c r="D271" i="12"/>
  <c r="D276" i="12"/>
  <c r="D281" i="12"/>
  <c r="D287" i="12"/>
  <c r="D292" i="12"/>
  <c r="D297" i="12"/>
  <c r="D303" i="12"/>
  <c r="D308" i="12"/>
  <c r="D313" i="12"/>
  <c r="D319" i="12"/>
  <c r="D324" i="12"/>
  <c r="D329" i="12"/>
  <c r="D335" i="12"/>
  <c r="D340" i="12"/>
  <c r="D345" i="12"/>
  <c r="D350" i="12"/>
  <c r="D354" i="12"/>
  <c r="D17" i="12"/>
  <c r="D33" i="12"/>
  <c r="D57" i="12"/>
  <c r="D81" i="12"/>
  <c r="D113" i="12"/>
  <c r="D129" i="12"/>
  <c r="D145" i="12"/>
  <c r="D169" i="12"/>
  <c r="D193" i="12"/>
  <c r="D213" i="12"/>
  <c r="D235" i="12"/>
  <c r="D245" i="12"/>
  <c r="D261" i="12"/>
  <c r="D277" i="12"/>
  <c r="D293" i="12"/>
  <c r="D315" i="12"/>
  <c r="D331" i="12"/>
  <c r="D355" i="12"/>
  <c r="D8" i="12"/>
  <c r="N460" i="21"/>
  <c r="N444" i="21"/>
  <c r="N456" i="21"/>
  <c r="N452" i="21"/>
  <c r="Y189" i="1"/>
  <c r="H189" i="1" s="1"/>
  <c r="H171" i="18" s="1"/>
  <c r="H191" i="1"/>
  <c r="H173" i="18" s="1"/>
  <c r="Y205" i="1"/>
  <c r="H205" i="1" s="1"/>
  <c r="H187" i="18" s="1"/>
  <c r="H257" i="1"/>
  <c r="H239" i="18" s="1"/>
  <c r="Y563" i="1"/>
  <c r="H563" i="1" s="1"/>
  <c r="H545" i="18" s="1"/>
  <c r="H531" i="1"/>
  <c r="H513" i="18" s="1"/>
  <c r="Y515" i="1"/>
  <c r="H515" i="1" s="1"/>
  <c r="H497" i="18" s="1"/>
  <c r="Y215" i="1"/>
  <c r="H215" i="1" s="1"/>
  <c r="H197" i="18" s="1"/>
  <c r="H231" i="1"/>
  <c r="H213" i="18" s="1"/>
  <c r="H200" i="1"/>
  <c r="H182" i="18" s="1"/>
  <c r="Y41" i="1"/>
  <c r="H41" i="1" s="1"/>
  <c r="H23" i="18" s="1"/>
  <c r="Y43" i="1"/>
  <c r="H43" i="1" s="1"/>
  <c r="H25" i="18" s="1"/>
  <c r="H45" i="1"/>
  <c r="H27" i="18" s="1"/>
  <c r="Y47" i="1"/>
  <c r="H47" i="1"/>
  <c r="H29" i="18" s="1"/>
  <c r="Y49" i="1"/>
  <c r="H49" i="1" s="1"/>
  <c r="H31" i="18" s="1"/>
  <c r="Y53" i="1"/>
  <c r="H53" i="1" s="1"/>
  <c r="H35" i="18" s="1"/>
  <c r="Y55" i="1"/>
  <c r="H57" i="1"/>
  <c r="H39" i="18" s="1"/>
  <c r="H59" i="1"/>
  <c r="H41" i="18" s="1"/>
  <c r="Y61" i="1"/>
  <c r="H61" i="1" s="1"/>
  <c r="H43" i="18" s="1"/>
  <c r="Y63" i="1"/>
  <c r="H63" i="1" s="1"/>
  <c r="H45" i="18" s="1"/>
  <c r="H65" i="1"/>
  <c r="H47" i="18" s="1"/>
  <c r="H67" i="1"/>
  <c r="H49" i="18" s="1"/>
  <c r="H69" i="1"/>
  <c r="H51" i="18" s="1"/>
  <c r="Y71" i="1"/>
  <c r="H71" i="1"/>
  <c r="H53" i="18" s="1"/>
  <c r="Y75" i="1"/>
  <c r="H75" i="1" s="1"/>
  <c r="H57" i="18" s="1"/>
  <c r="Y81" i="1"/>
  <c r="H81" i="1" s="1"/>
  <c r="H63" i="18" s="1"/>
  <c r="Y83" i="1"/>
  <c r="H83" i="1" s="1"/>
  <c r="H65" i="18" s="1"/>
  <c r="Y85" i="1"/>
  <c r="H85" i="1" s="1"/>
  <c r="H67" i="18" s="1"/>
  <c r="Y87" i="1"/>
  <c r="H87" i="1" s="1"/>
  <c r="H69" i="18" s="1"/>
  <c r="H89" i="1"/>
  <c r="H71" i="18" s="1"/>
  <c r="H91" i="1"/>
  <c r="H73" i="18" s="1"/>
  <c r="Y95" i="1"/>
  <c r="H95" i="1" s="1"/>
  <c r="H77" i="18" s="1"/>
  <c r="Y101" i="1"/>
  <c r="H101" i="1"/>
  <c r="H83" i="18" s="1"/>
  <c r="Y103" i="1"/>
  <c r="H103" i="1" s="1"/>
  <c r="H85" i="18" s="1"/>
  <c r="Y105" i="1"/>
  <c r="H105" i="1" s="1"/>
  <c r="H87" i="18" s="1"/>
  <c r="Y107" i="1"/>
  <c r="H107" i="1" s="1"/>
  <c r="H89" i="18" s="1"/>
  <c r="H109" i="1"/>
  <c r="H91" i="18" s="1"/>
  <c r="H111" i="1"/>
  <c r="H93" i="18" s="1"/>
  <c r="Y115" i="1"/>
  <c r="H115" i="1" s="1"/>
  <c r="H97" i="18" s="1"/>
  <c r="Y117" i="1"/>
  <c r="H117" i="1" s="1"/>
  <c r="H99" i="18" s="1"/>
  <c r="Y121" i="1"/>
  <c r="H121" i="1" s="1"/>
  <c r="H103" i="18" s="1"/>
  <c r="Y123" i="1"/>
  <c r="Y125" i="1"/>
  <c r="H125" i="1" s="1"/>
  <c r="H107" i="18" s="1"/>
  <c r="Y131" i="1"/>
  <c r="H131" i="1" s="1"/>
  <c r="H113" i="18" s="1"/>
  <c r="H133" i="1"/>
  <c r="H115" i="18" s="1"/>
  <c r="H138" i="1"/>
  <c r="H120" i="18" s="1"/>
  <c r="H142" i="1"/>
  <c r="H124" i="18" s="1"/>
  <c r="Y144" i="1"/>
  <c r="H144" i="1" s="1"/>
  <c r="H126" i="18" s="1"/>
  <c r="Y146" i="1"/>
  <c r="H146" i="1" s="1"/>
  <c r="H128" i="18" s="1"/>
  <c r="Y148" i="1"/>
  <c r="H148" i="1" s="1"/>
  <c r="H130" i="18" s="1"/>
  <c r="Y150" i="1"/>
  <c r="H150" i="1" s="1"/>
  <c r="H132" i="18" s="1"/>
  <c r="H152" i="1"/>
  <c r="H134" i="18" s="1"/>
  <c r="Y154" i="1"/>
  <c r="H154" i="1" s="1"/>
  <c r="H136" i="18" s="1"/>
  <c r="Y156" i="1"/>
  <c r="H156" i="1"/>
  <c r="H138" i="18" s="1"/>
  <c r="Y158" i="1"/>
  <c r="H158" i="1" s="1"/>
  <c r="H140" i="18" s="1"/>
  <c r="Y160" i="1"/>
  <c r="H160" i="1" s="1"/>
  <c r="H142" i="18" s="1"/>
  <c r="Y162" i="1"/>
  <c r="H162" i="1" s="1"/>
  <c r="H144" i="18" s="1"/>
  <c r="Y164" i="1"/>
  <c r="H164" i="1" s="1"/>
  <c r="H146" i="18" s="1"/>
  <c r="Y166" i="1"/>
  <c r="H166" i="1" s="1"/>
  <c r="H148" i="18" s="1"/>
  <c r="Y170" i="1"/>
  <c r="H170" i="1" s="1"/>
  <c r="H152" i="18" s="1"/>
  <c r="H172" i="1"/>
  <c r="H154" i="18" s="1"/>
  <c r="Y174" i="1"/>
  <c r="H174" i="1" s="1"/>
  <c r="H156" i="18" s="1"/>
  <c r="Y176" i="1"/>
  <c r="H176" i="1" s="1"/>
  <c r="H158" i="18" s="1"/>
  <c r="H180" i="1"/>
  <c r="H162" i="18" s="1"/>
  <c r="Y182" i="1"/>
  <c r="H182" i="1" s="1"/>
  <c r="H164" i="18" s="1"/>
  <c r="Y184" i="1"/>
  <c r="H184" i="1" s="1"/>
  <c r="H166" i="18" s="1"/>
  <c r="H187" i="1"/>
  <c r="H169" i="18" s="1"/>
  <c r="Y201" i="1"/>
  <c r="H201" i="1" s="1"/>
  <c r="H183" i="18" s="1"/>
  <c r="Y203" i="1"/>
  <c r="H203" i="1" s="1"/>
  <c r="H185" i="18" s="1"/>
  <c r="H219" i="1"/>
  <c r="H201" i="18" s="1"/>
  <c r="H233" i="1"/>
  <c r="H215" i="18" s="1"/>
  <c r="H251" i="1"/>
  <c r="H233" i="18" s="1"/>
  <c r="Y253" i="1"/>
  <c r="H253" i="1" s="1"/>
  <c r="H235" i="18" s="1"/>
  <c r="H55" i="1"/>
  <c r="H37" i="18" s="1"/>
  <c r="Y140" i="1"/>
  <c r="H140" i="1" s="1"/>
  <c r="H122" i="18" s="1"/>
  <c r="H123" i="1"/>
  <c r="H105" i="18" s="1"/>
  <c r="Y193" i="1"/>
  <c r="H193" i="1" s="1"/>
  <c r="H175" i="18" s="1"/>
  <c r="Y209" i="1"/>
  <c r="H209" i="1" s="1"/>
  <c r="H191" i="18" s="1"/>
  <c r="Y211" i="1"/>
  <c r="H211" i="1"/>
  <c r="H193" i="18" s="1"/>
  <c r="Y225" i="1"/>
  <c r="H225" i="1" s="1"/>
  <c r="H207" i="18" s="1"/>
  <c r="H241" i="1"/>
  <c r="H223" i="18" s="1"/>
  <c r="H268" i="1"/>
  <c r="H250" i="18" s="1"/>
  <c r="Y547" i="1"/>
  <c r="H547" i="1" s="1"/>
  <c r="H529" i="18" s="1"/>
  <c r="Y571" i="1"/>
  <c r="H571" i="1" s="1"/>
  <c r="H553" i="18" s="1"/>
  <c r="H569" i="1"/>
  <c r="H551" i="18" s="1"/>
  <c r="H559" i="1"/>
  <c r="H541" i="18" s="1"/>
  <c r="Y527" i="1"/>
  <c r="H527" i="1" s="1"/>
  <c r="H509" i="18" s="1"/>
  <c r="Y479" i="1"/>
  <c r="H479" i="1" s="1"/>
  <c r="H461" i="18" s="1"/>
  <c r="H463" i="1"/>
  <c r="H445" i="18" s="1"/>
  <c r="H295" i="1"/>
  <c r="H277" i="18" s="1"/>
  <c r="Y523" i="1"/>
  <c r="H523" i="1" s="1"/>
  <c r="H505" i="18" s="1"/>
  <c r="H475" i="1"/>
  <c r="H457" i="18" s="1"/>
  <c r="Y535" i="1"/>
  <c r="H535" i="1" s="1"/>
  <c r="H517" i="18" s="1"/>
  <c r="Y519" i="1"/>
  <c r="H519" i="1" s="1"/>
  <c r="H501" i="18" s="1"/>
  <c r="Y503" i="1"/>
  <c r="H503" i="1" s="1"/>
  <c r="H485" i="18" s="1"/>
  <c r="Y471" i="1"/>
  <c r="H471" i="1" s="1"/>
  <c r="H453" i="18" s="1"/>
  <c r="H455" i="1"/>
  <c r="H437" i="18" s="1"/>
  <c r="Y491" i="1"/>
  <c r="H491" i="1" s="1"/>
  <c r="H473" i="18" s="1"/>
  <c r="H443" i="1"/>
  <c r="H425" i="18" s="1"/>
  <c r="Y483" i="1"/>
  <c r="H483" i="1" s="1"/>
  <c r="H465" i="18" s="1"/>
  <c r="H567" i="1"/>
  <c r="H549" i="18" s="1"/>
  <c r="H565" i="1"/>
  <c r="H547" i="18" s="1"/>
  <c r="H533" i="1"/>
  <c r="H515" i="18" s="1"/>
  <c r="H517" i="1"/>
  <c r="H499" i="18" s="1"/>
  <c r="H509" i="1"/>
  <c r="H491" i="18" s="1"/>
  <c r="H485" i="1"/>
  <c r="H467" i="18" s="1"/>
  <c r="H461" i="1"/>
  <c r="H443" i="18" s="1"/>
  <c r="H445" i="1"/>
  <c r="H427" i="18" s="1"/>
  <c r="H429" i="1"/>
  <c r="H411" i="18" s="1"/>
  <c r="Y421" i="1"/>
  <c r="H421" i="1" s="1"/>
  <c r="H403" i="18" s="1"/>
  <c r="H404" i="1"/>
  <c r="H386" i="18" s="1"/>
  <c r="H332" i="1"/>
  <c r="H314" i="18" s="1"/>
  <c r="H529" i="1"/>
  <c r="H511" i="18" s="1"/>
  <c r="H505" i="1"/>
  <c r="H487" i="18" s="1"/>
  <c r="H473" i="1"/>
  <c r="H455" i="18" s="1"/>
  <c r="Y465" i="1"/>
  <c r="H465" i="1" s="1"/>
  <c r="H447" i="18" s="1"/>
  <c r="Y449" i="1"/>
  <c r="H449" i="1" s="1"/>
  <c r="H431" i="18" s="1"/>
  <c r="Y417" i="1"/>
  <c r="H417" i="1" s="1"/>
  <c r="H399" i="18" s="1"/>
  <c r="H386" i="1"/>
  <c r="H368" i="18" s="1"/>
  <c r="H326" i="1"/>
  <c r="H308" i="18" s="1"/>
  <c r="Y243" i="1"/>
  <c r="H243" i="1" s="1"/>
  <c r="H225" i="18" s="1"/>
  <c r="H242" i="1"/>
  <c r="H224" i="18" s="1"/>
  <c r="N432" i="21"/>
  <c r="N440" i="21"/>
  <c r="N448" i="21"/>
  <c r="N436" i="21"/>
</calcChain>
</file>

<file path=xl/sharedStrings.xml><?xml version="1.0" encoding="utf-8"?>
<sst xmlns="http://schemas.openxmlformats.org/spreadsheetml/2006/main" count="10259" uniqueCount="2091">
  <si>
    <t>Pharmacode</t>
  </si>
  <si>
    <t>Artikelbezeichnung</t>
  </si>
  <si>
    <t>Konzentration</t>
  </si>
  <si>
    <t>Konzentrationseinheit</t>
  </si>
  <si>
    <t>Menge</t>
  </si>
  <si>
    <t>Mengeneinheit</t>
  </si>
  <si>
    <t>Multiplikator</t>
  </si>
  <si>
    <t>Stk</t>
  </si>
  <si>
    <t>ME SDRG</t>
  </si>
  <si>
    <t>Zähler Konz</t>
  </si>
  <si>
    <t>Nenner Konz.</t>
  </si>
  <si>
    <t>Zähler</t>
  </si>
  <si>
    <t>Nenner</t>
  </si>
  <si>
    <t>Stk.</t>
  </si>
  <si>
    <t>Umr.</t>
  </si>
  <si>
    <t>ATC Code</t>
  </si>
  <si>
    <t>A07AA12</t>
  </si>
  <si>
    <t>mg</t>
  </si>
  <si>
    <t>U</t>
  </si>
  <si>
    <t>B01AB02</t>
  </si>
  <si>
    <t>Antithrombin III</t>
  </si>
  <si>
    <t>B01AB09</t>
  </si>
  <si>
    <t>B01AC11</t>
  </si>
  <si>
    <t>Iloprost</t>
  </si>
  <si>
    <t>mcg</t>
  </si>
  <si>
    <t>B01AC13</t>
  </si>
  <si>
    <t>Abciximab</t>
  </si>
  <si>
    <t>B01AC16</t>
  </si>
  <si>
    <t>Eptifibatid</t>
  </si>
  <si>
    <t>B01AC17</t>
  </si>
  <si>
    <t>Tirofiban</t>
  </si>
  <si>
    <t>B01AD11</t>
  </si>
  <si>
    <t>Tenecteplase</t>
  </si>
  <si>
    <t>B01AE03</t>
  </si>
  <si>
    <t>Argatroban</t>
  </si>
  <si>
    <t>B02BB01</t>
  </si>
  <si>
    <t>Fibrinogen</t>
  </si>
  <si>
    <t>g</t>
  </si>
  <si>
    <t>B02BD01</t>
  </si>
  <si>
    <t>B02BD02</t>
  </si>
  <si>
    <t>B02BD03</t>
  </si>
  <si>
    <t>Faktor VIII Inhibitor</t>
  </si>
  <si>
    <t>B02BD04</t>
  </si>
  <si>
    <t>B02BD05</t>
  </si>
  <si>
    <t>B02BD06</t>
  </si>
  <si>
    <t>Von-Willebrand-Faktor und Faktor VIII in Kombination</t>
  </si>
  <si>
    <t>B02BD07</t>
  </si>
  <si>
    <t>Gerinnungsfaktor XIII</t>
  </si>
  <si>
    <t>B02BD08</t>
  </si>
  <si>
    <t>B02BD09</t>
  </si>
  <si>
    <t>B02BX04</t>
  </si>
  <si>
    <t>Romiplostim</t>
  </si>
  <si>
    <t>B06AC01</t>
  </si>
  <si>
    <t>C1-Esterase-Inhibitor</t>
  </si>
  <si>
    <t>C01CX08</t>
  </si>
  <si>
    <t>Levosimendan</t>
  </si>
  <si>
    <t>C01EA01</t>
  </si>
  <si>
    <t>Alprostadil</t>
  </si>
  <si>
    <t>C02KX01</t>
  </si>
  <si>
    <t>Bosentan</t>
  </si>
  <si>
    <t>C02KX02</t>
  </si>
  <si>
    <t>Ambrisentan</t>
  </si>
  <si>
    <t>G04BE03</t>
  </si>
  <si>
    <t>Sildenafil</t>
  </si>
  <si>
    <t>nur Behandlung Lungenhochdruck</t>
  </si>
  <si>
    <t>H01BA04</t>
  </si>
  <si>
    <t>Terlipressin</t>
  </si>
  <si>
    <t>J01XX08</t>
  </si>
  <si>
    <t>Linezolid</t>
  </si>
  <si>
    <t>J02AA01</t>
  </si>
  <si>
    <t>Amphotericin B</t>
  </si>
  <si>
    <t>J02AC03</t>
  </si>
  <si>
    <t>Voriconazol</t>
  </si>
  <si>
    <t>J02AC04</t>
  </si>
  <si>
    <t>Posaconazol</t>
  </si>
  <si>
    <t>J02AX04</t>
  </si>
  <si>
    <t>Caspofungin</t>
  </si>
  <si>
    <t>J02AX05</t>
  </si>
  <si>
    <t>Micafungin</t>
  </si>
  <si>
    <t>J02AX06</t>
  </si>
  <si>
    <t>Anidulafungin</t>
  </si>
  <si>
    <t>J05AD01</t>
  </si>
  <si>
    <t>Foscarnet</t>
  </si>
  <si>
    <t>J05AE11</t>
  </si>
  <si>
    <t xml:space="preserve">Telapravir </t>
  </si>
  <si>
    <t>J05AE12</t>
  </si>
  <si>
    <t xml:space="preserve">Boceprevir </t>
  </si>
  <si>
    <t>J06BA02</t>
  </si>
  <si>
    <t>Human-Immunglobulin, polyvalent</t>
  </si>
  <si>
    <t>J06BB04</t>
  </si>
  <si>
    <t>Human-Immunglobulin gegen Hepatitis-B</t>
  </si>
  <si>
    <t>J06BB09</t>
  </si>
  <si>
    <t>Human-Immunglobulin gegen Cytomegalovirus</t>
  </si>
  <si>
    <t>J06BB16</t>
  </si>
  <si>
    <t>Palivizumab</t>
  </si>
  <si>
    <t>L01AB01</t>
  </si>
  <si>
    <t>Busulfan</t>
  </si>
  <si>
    <t>L01AD01</t>
  </si>
  <si>
    <t>Carmustin</t>
  </si>
  <si>
    <t>L01BA04</t>
  </si>
  <si>
    <t>Pemetrexed</t>
  </si>
  <si>
    <t>L01BA05</t>
  </si>
  <si>
    <t>L01BB04</t>
  </si>
  <si>
    <t>Cladribin</t>
  </si>
  <si>
    <t>L01BB06</t>
  </si>
  <si>
    <t>Clofarabin</t>
  </si>
  <si>
    <t>L01BB07</t>
  </si>
  <si>
    <t>Nelarabin</t>
  </si>
  <si>
    <t>L01BC07</t>
  </si>
  <si>
    <t>Azacitidin</t>
  </si>
  <si>
    <t>L01CX01</t>
  </si>
  <si>
    <t>Trabectedin</t>
  </si>
  <si>
    <t>L01DB06</t>
  </si>
  <si>
    <t>Idarubicin</t>
  </si>
  <si>
    <t>L01XC02</t>
  </si>
  <si>
    <t>Rituximab</t>
  </si>
  <si>
    <t>L01XC03</t>
  </si>
  <si>
    <t>Trastuzumab</t>
  </si>
  <si>
    <t>Alemtuzumab</t>
  </si>
  <si>
    <t>L01XC06</t>
  </si>
  <si>
    <t>Cetuximab</t>
  </si>
  <si>
    <t>L01XC07</t>
  </si>
  <si>
    <t>Bevacizumab</t>
  </si>
  <si>
    <t>L01XC08</t>
  </si>
  <si>
    <t>Panitumumab</t>
  </si>
  <si>
    <t>L01XC10</t>
  </si>
  <si>
    <t xml:space="preserve">Ofatumumab </t>
  </si>
  <si>
    <t>L01XC12</t>
  </si>
  <si>
    <t>Brentuximab Vedotin</t>
  </si>
  <si>
    <t>L01XC13</t>
  </si>
  <si>
    <t>Pertuzumab</t>
  </si>
  <si>
    <t>L01XC14</t>
  </si>
  <si>
    <t>Trastuzumab emtansin</t>
  </si>
  <si>
    <t>L01XE01</t>
  </si>
  <si>
    <t>Imatinib</t>
  </si>
  <si>
    <t>L01XE02</t>
  </si>
  <si>
    <t>Gefitinib</t>
  </si>
  <si>
    <t>L01XE03</t>
  </si>
  <si>
    <t>Erlotinib</t>
  </si>
  <si>
    <t>L01XE04</t>
  </si>
  <si>
    <t>Sunitinib</t>
  </si>
  <si>
    <t>L01XE05</t>
  </si>
  <si>
    <t>Sorafenib</t>
  </si>
  <si>
    <t>L01XE06</t>
  </si>
  <si>
    <t>Dasatinib</t>
  </si>
  <si>
    <t>L01XE07</t>
  </si>
  <si>
    <t>Lapatinib</t>
  </si>
  <si>
    <t>L01XE08</t>
  </si>
  <si>
    <t>Nilotinib</t>
  </si>
  <si>
    <t>L01XE11</t>
  </si>
  <si>
    <t>Pazopanib</t>
  </si>
  <si>
    <t>L01XE15</t>
  </si>
  <si>
    <t>Vemurafenib</t>
  </si>
  <si>
    <t>L01XE16</t>
  </si>
  <si>
    <t>L01XE17</t>
  </si>
  <si>
    <t>Axitinib</t>
  </si>
  <si>
    <t>L01XE23</t>
  </si>
  <si>
    <t>L01XX01</t>
  </si>
  <si>
    <t>Amsacrin</t>
  </si>
  <si>
    <t>L01XX02</t>
  </si>
  <si>
    <t>Asparaginase</t>
  </si>
  <si>
    <t>L01XX24</t>
  </si>
  <si>
    <t>Pegaspargase</t>
  </si>
  <si>
    <t>L01XX27</t>
  </si>
  <si>
    <t>Arsentrioxid</t>
  </si>
  <si>
    <t>L01XX32</t>
  </si>
  <si>
    <t>Bortezomib</t>
  </si>
  <si>
    <t>L01XX43</t>
  </si>
  <si>
    <t>L02BX03</t>
  </si>
  <si>
    <t xml:space="preserve">Abirateron </t>
  </si>
  <si>
    <t>L03AA13</t>
  </si>
  <si>
    <t>Pegfilgrastim</t>
  </si>
  <si>
    <t>L03AX16</t>
  </si>
  <si>
    <t>Plerixafor</t>
  </si>
  <si>
    <t>L04AA03</t>
  </si>
  <si>
    <t>Antilymphocytäres Immunglobulin (Pferd)</t>
  </si>
  <si>
    <t>L04AA04</t>
  </si>
  <si>
    <t>Antithymocytäres Immunglobulin (Kaninchen)</t>
  </si>
  <si>
    <t>L04AA23</t>
  </si>
  <si>
    <t>Natalizumab</t>
  </si>
  <si>
    <t>L04AA24</t>
  </si>
  <si>
    <t>Abatacept</t>
  </si>
  <si>
    <t>L04AA25</t>
  </si>
  <si>
    <t>Eculizumab</t>
  </si>
  <si>
    <t>L04AB01</t>
  </si>
  <si>
    <t>Etanercept</t>
  </si>
  <si>
    <t>L04AB02</t>
  </si>
  <si>
    <t>Infliximab</t>
  </si>
  <si>
    <t>L04AB04</t>
  </si>
  <si>
    <t>Adalimumab</t>
  </si>
  <si>
    <t>L04AB05</t>
  </si>
  <si>
    <t>Certolizumab</t>
  </si>
  <si>
    <t>L04AB06</t>
  </si>
  <si>
    <t>Golimumab</t>
  </si>
  <si>
    <t>L04AC03</t>
  </si>
  <si>
    <t>Anakinra</t>
  </si>
  <si>
    <t>L04AC05</t>
  </si>
  <si>
    <t>Ustekinumab</t>
  </si>
  <si>
    <t>L04AC07</t>
  </si>
  <si>
    <t>Tocilizumab</t>
  </si>
  <si>
    <t>L04AX04</t>
  </si>
  <si>
    <t>Lenalidomid</t>
  </si>
  <si>
    <t>M05BC01</t>
  </si>
  <si>
    <t>Dibotermin alfa</t>
  </si>
  <si>
    <t>M05BX04</t>
  </si>
  <si>
    <t>Denosumab</t>
  </si>
  <si>
    <t>R07AA02</t>
  </si>
  <si>
    <t>Surfactant</t>
  </si>
  <si>
    <t>S01LA04</t>
  </si>
  <si>
    <t>Ranibizumab</t>
  </si>
  <si>
    <t>V03AF07</t>
  </si>
  <si>
    <t>Rasburicase</t>
  </si>
  <si>
    <r>
      <t>Medikament / Substanz</t>
    </r>
    <r>
      <rPr>
        <b/>
        <vertAlign val="superscript"/>
        <sz val="8"/>
        <rFont val="Arial"/>
        <family val="2"/>
      </rPr>
      <t xml:space="preserve"> 1)</t>
    </r>
  </si>
  <si>
    <t>KYBERNIN P Trockensub 500 IE c Solv Fl</t>
  </si>
  <si>
    <t>KYBERNIN P Trockensub 1000 IE c Solv Fl</t>
  </si>
  <si>
    <t>BERIATE P Trockensub 250 IE c Solv Durchstf</t>
  </si>
  <si>
    <t>IE</t>
  </si>
  <si>
    <t>ATC-Code</t>
  </si>
  <si>
    <t>Kommentar</t>
  </si>
  <si>
    <t>Preis pro Einheit</t>
  </si>
  <si>
    <t>Detailerhebung 2016 (Daten 2015)</t>
  </si>
  <si>
    <t>E</t>
  </si>
  <si>
    <t>ml</t>
  </si>
  <si>
    <t>MG</t>
  </si>
  <si>
    <t>IE/5ML</t>
  </si>
  <si>
    <t>ILOMEDIN Inf Konz 20 mcg/ml i.v. Amp 1 ml</t>
  </si>
  <si>
    <t>MCG/ML</t>
  </si>
  <si>
    <t>ILOMEDIN Inf Konz 50 mcg/2.5ml i.v. Amp 2.5 ml</t>
  </si>
  <si>
    <t>MCG/2.5ML</t>
  </si>
  <si>
    <t>VENTAVIS Inhal Lös 20 mcg/2ml 2 ml Amp 30 Stk</t>
  </si>
  <si>
    <t>MCG/2ML</t>
  </si>
  <si>
    <t>INTEGRILIN Inf Lös 75 mg/100ml Durchstf</t>
  </si>
  <si>
    <t>MG/100ML</t>
  </si>
  <si>
    <t>INTEGRILIN Inj Lös 20 mg/10ml Durchstf</t>
  </si>
  <si>
    <t>MG/10ML</t>
  </si>
  <si>
    <t>AGGRASTAT Inf Lös 12.5 mg/250ml Fl 250 ml</t>
  </si>
  <si>
    <t>MG/250ML</t>
  </si>
  <si>
    <t>MG/20ML</t>
  </si>
  <si>
    <t>G</t>
  </si>
  <si>
    <t>HAEMOCOMPLETTAN P Trockensub 1 g i.v. Fl</t>
  </si>
  <si>
    <t>HAEMOCOMPLETTAN P Trockensub 2 g i.v. Fl</t>
  </si>
  <si>
    <t>BERIPLEX P/N 500 Trockensub mit Solv Fl 20 ml</t>
  </si>
  <si>
    <t>OCTAPLEX 500 Trockensub c Solv Durchstf</t>
  </si>
  <si>
    <t>PROTHROMPLEX NF 600 IE c Solv Durchstf 20 ml</t>
  </si>
  <si>
    <t>BERIATE P Trockensub 500 IE c Solv Durchstf</t>
  </si>
  <si>
    <t>BERIATE P Trockensub 1000 IE c Solv Durchstf</t>
  </si>
  <si>
    <t>OCTANATE Trockensub 500 IE c Solv Durchstf</t>
  </si>
  <si>
    <t>OCTANATE Trockensub 1000 IE c Solv Durchstf</t>
  </si>
  <si>
    <t>KOGENATE SF Bio-Set Trockensub 250 IE c Solv Vial</t>
  </si>
  <si>
    <t>KOGENATE SF Bio-Set Trockensub 500 IE c Solv Vial</t>
  </si>
  <si>
    <t>KOGENATE SF Bio-Set Trockensub 1000 IE c Solv Vial</t>
  </si>
  <si>
    <t>ADVATE Trockensub 2000 IE c Solv 5 ml Durchstf</t>
  </si>
  <si>
    <t>ADVATE Trockensub 3000 IE c Solv 5 ml Durchstf</t>
  </si>
  <si>
    <t>KOGENATE SF Bio-Set Trockensub 2000 IE c Solv Vial</t>
  </si>
  <si>
    <t>HELIXATE M2V Trockensub 250 IE c Solv Durchstf</t>
  </si>
  <si>
    <t>HELIXATE M2V Trockensub 500 IE c Solv Durchstf</t>
  </si>
  <si>
    <t>HELIXATE M2V Trockensub 1000 IE c Solv Durchstf</t>
  </si>
  <si>
    <t>HELIXATE M2V Trockensub 2000 IE c Solv Durchstf</t>
  </si>
  <si>
    <t>REFACTO AF Trockensub 250 IE c Solv Durchstf</t>
  </si>
  <si>
    <t>REFACTO AF Trockensub 500 IE c Solv Durchstf</t>
  </si>
  <si>
    <t>REFACTO AF Trockensub 1000 IE c Solv Durchstf</t>
  </si>
  <si>
    <t>REFACTO AF Trockensub 2000 IE c Solv Durchstf</t>
  </si>
  <si>
    <t>HAEMOCTIN Trockensub 250 IE c Solv Durchstf</t>
  </si>
  <si>
    <t>HAEMOCTIN Trockensub 500 IE c Solv Durchstf</t>
  </si>
  <si>
    <t>HAEMOCTIN Trockensub 1000 IE c Solv Durchstf</t>
  </si>
  <si>
    <t>BERIATE Trockensub 250 IE c Solv Durchstf</t>
  </si>
  <si>
    <t>BERIATE Trockensub 500 IE c Solv Durchstf</t>
  </si>
  <si>
    <t>BERIATE Trockensub 1000 IE c Solv Durchstf</t>
  </si>
  <si>
    <t>REFACTO AF FuseNGo 500 IE c Solv Fertspr</t>
  </si>
  <si>
    <t>REFACTO AF FuseNGo 1000 IE c Solv Fertspr</t>
  </si>
  <si>
    <t>REFACTO AF FuseNGo 2000 IE c Solv Fertspr</t>
  </si>
  <si>
    <t>REFACTO AF FuseNGo 3000 IE c Solv Fertspr</t>
  </si>
  <si>
    <t>REFACTO AF FuseNGo 250 IE c Solv Fertspr</t>
  </si>
  <si>
    <t>IMMUNINE STIM Plus Trockensub 1200 IE c S Durchstf</t>
  </si>
  <si>
    <t>IMMUNINE STIM Plus Trockensub 600 IE c S Durchstf</t>
  </si>
  <si>
    <t>FAKTOR VII NF Baxter 600 IE c Solv Durchstf</t>
  </si>
  <si>
    <t>HAEMATE P Trockensub 250 IE c Solv Amp</t>
  </si>
  <si>
    <t>HAEMATE P Trockensub 500 IE c Solv Amp</t>
  </si>
  <si>
    <t>HAEMATE P Trockensub 1000 IE c Solv Amp</t>
  </si>
  <si>
    <t>WILATE Trockensub 450 IE c Solv Durchstf</t>
  </si>
  <si>
    <t>WILATE Trockensub 900 IE c Solv Durchstf</t>
  </si>
  <si>
    <t>FIBROGAMMIN P Trockensub 250 IE c Solv Durchstf</t>
  </si>
  <si>
    <t>FIBROGAMMIN P Trockensub 1250 IE c Solv Durchstf</t>
  </si>
  <si>
    <t>FIBROGAMMIN Trockensub 250 IE c Solv Durchstf</t>
  </si>
  <si>
    <t>FIBROGAMMIN Trockensub 1250 IE c Solv Durchstf</t>
  </si>
  <si>
    <t>BENEFIX Trockensub 2000 IE c Solv Durchstf 5 ml</t>
  </si>
  <si>
    <t>BENEFIX Trockensub 1000 IE c Solv Durchstf 5 ml</t>
  </si>
  <si>
    <t>BENEFIX Trockensub 250 IE c Solv Durchstf 5 ml</t>
  </si>
  <si>
    <t>BENEFIX Trockensub 500 IE c Solv Durchstf 5 ml</t>
  </si>
  <si>
    <t>BENEFIX Trockensub 3000 IE c Solv Durchstf 5 ml</t>
  </si>
  <si>
    <t>NPLATE Trockensub 250 mcg c Solv Durchstf</t>
  </si>
  <si>
    <t>MCG</t>
  </si>
  <si>
    <t>NPLATE Trockensub 500 mcg c Solv Durchstf</t>
  </si>
  <si>
    <t>E/0.6ML</t>
  </si>
  <si>
    <t>BERINERT Trockensub 500 IE/10ml c Solv</t>
  </si>
  <si>
    <t>IE/10ML</t>
  </si>
  <si>
    <t>TRACLEER Filmtabl 62.5 mg 56 Stk</t>
  </si>
  <si>
    <t>TRACLEER Filmtabl 125 mg 56 Stk</t>
  </si>
  <si>
    <t>VOLIBRIS Filmtabl 10 mg 30 Stk</t>
  </si>
  <si>
    <t>VOLIBRIS Filmtabl 5 mg 30 Stk</t>
  </si>
  <si>
    <t>REVATIO Filmtabl 20 mg 90 Stk</t>
  </si>
  <si>
    <t>ZYVOXID Filmtabl 600 mg 10 Stk</t>
  </si>
  <si>
    <t>ZYVOXID Susp 20 mg/ml Fl 150 ml</t>
  </si>
  <si>
    <t>MG/ML</t>
  </si>
  <si>
    <t>AMBISOME Trockensub 50 mg Durchstf</t>
  </si>
  <si>
    <t>VFEND Filmtabl 50 mg 56 Stk</t>
  </si>
  <si>
    <t>VFEND Filmtabl 200 mg 28 Stk</t>
  </si>
  <si>
    <t>VFEND Plv 40 mg/ml für Susp 70 ml</t>
  </si>
  <si>
    <t>NOXAFIL Susp 40 mg/ml Fl 105 ml</t>
  </si>
  <si>
    <t>CANCIDAS Trockensub 50 mg Durchstf</t>
  </si>
  <si>
    <t>CANCIDAS Trockensub 70 mg Durchstf</t>
  </si>
  <si>
    <t>ECALTA Trockensub 100 mg Durchstf</t>
  </si>
  <si>
    <t>INCIVO Filmtabl 375 mg 4 Fl 42 Stk</t>
  </si>
  <si>
    <t>OCTAGAM 5% Inf Lös 2.5 g/50ml i.v Glasfl 50 ml</t>
  </si>
  <si>
    <t>G/50ML</t>
  </si>
  <si>
    <t>OCTAGAM 5% Inf Lös 5 g/100ml i.v Glasfl 100 ml</t>
  </si>
  <si>
    <t>G/100ML</t>
  </si>
  <si>
    <t>OCTAGAM 5% Inf Lös 10 g/200ml i.v Glasfl 200 ml</t>
  </si>
  <si>
    <t>G/200ML</t>
  </si>
  <si>
    <t>OCTAGAM 5% Inf Lös 1 g/20ml i.v Glasfl 20 ml</t>
  </si>
  <si>
    <t>g/20ML</t>
  </si>
  <si>
    <t>G/10ML</t>
  </si>
  <si>
    <t>G/25ML</t>
  </si>
  <si>
    <t>PRIVIGEN Inf Lös 5 g/50ml i.v. Durchstf 50 ml</t>
  </si>
  <si>
    <t>PRIVIGEN Inf Lös 10 g/100ml i.v. Durchstf 100 ml</t>
  </si>
  <si>
    <t>PRIVIGEN Inf Lös 2.5 g/25ml i.v. Durchstf 25 ml</t>
  </si>
  <si>
    <t>PRIVIGEN Inf Lös 20 g/200ml i.v. Durchstf 200 ml</t>
  </si>
  <si>
    <t>IG VENA Kedrion 5% Inf Lös 1 g/20ml 20 ml</t>
  </si>
  <si>
    <t>IG VENA Kedrion 5% Inf Lös 2.5 g/50ml 50 ml</t>
  </si>
  <si>
    <t>IG VENA Kedrion 5% Inf Lös 5 g/100ml Fl 100 ml</t>
  </si>
  <si>
    <t>IG VENA Kedrion 5% Inf Lös 10 g/200ml Fl 200 ml</t>
  </si>
  <si>
    <t>OCTAGAM 10% Inf Lös 2 g/20ml i.v. Durchstf</t>
  </si>
  <si>
    <t>OCTAGAM 10% Inf Lös 5 g/50ml i.v. Durchstf</t>
  </si>
  <si>
    <t>OCTAGAM 10% Inf Lös 10 g/100ml i.v. Durchstf</t>
  </si>
  <si>
    <t>OCTAGAM 10% Inf Lös 20 g/200ml i.v. Durchstf</t>
  </si>
  <si>
    <t>G/300ML</t>
  </si>
  <si>
    <t>PRIVIGEN Inf Lös 40 g/400ml i.v. 400 ml</t>
  </si>
  <si>
    <t>G/400ML</t>
  </si>
  <si>
    <t>HEPATECT CP Inj Lös 500 E/10ml Amp 10 ml</t>
  </si>
  <si>
    <t>E/10ML</t>
  </si>
  <si>
    <t>HEPATECT CP Inj Lös 2000 E/40ml Durchstf 40 ml</t>
  </si>
  <si>
    <t>E/40ML</t>
  </si>
  <si>
    <t>ZUTECTRA Inj Lös 500 IE 5 Fertspr</t>
  </si>
  <si>
    <t>HEPATECT CP Inj Lös 5000 E/100ml Durchstf 100 ml</t>
  </si>
  <si>
    <t>E/100ML</t>
  </si>
  <si>
    <t>E/20ML</t>
  </si>
  <si>
    <t>E/50ML</t>
  </si>
  <si>
    <t>CYTOTECT CP Biotest Inf Lös 1000 E/10ml 10 ml</t>
  </si>
  <si>
    <t>CYTOTECT CP Biotest Inf Lös 5000 E/50ml 50 ml</t>
  </si>
  <si>
    <t>MG/1.5ML</t>
  </si>
  <si>
    <t>LITAK Inj Lös 10 mg/5ml Durchstf 5 ml</t>
  </si>
  <si>
    <t>MG/5ML</t>
  </si>
  <si>
    <t>ATRIANCE Inf Lös 250 mg/50ml 6 Vial 50 ml</t>
  </si>
  <si>
    <t>VIDAZA Trockensub 100 mg Durchstf</t>
  </si>
  <si>
    <t>MG/4ML</t>
  </si>
  <si>
    <t>MG/1ML</t>
  </si>
  <si>
    <t>YONDELIS Trockensub 0.25 mg Durchstf</t>
  </si>
  <si>
    <t>YONDELIS Trockensub 1 mg Durchstf</t>
  </si>
  <si>
    <t>ZAVEDOS Kaps 5 mg</t>
  </si>
  <si>
    <t>ZAVEDOS Kaps 10 mg</t>
  </si>
  <si>
    <t>MABTHERA Inf Konz 500 mg/50ml Amp 50 ml</t>
  </si>
  <si>
    <t>MABTHERA Inf Konz 100 mg/10ml 2 Amp 10 ml</t>
  </si>
  <si>
    <t>HERCEPTIN Trockensub 440 mg c Solv Amp</t>
  </si>
  <si>
    <t>HERCEPTIN Trockensub 150 mg Amp</t>
  </si>
  <si>
    <t>AVASTIN Inf Konz 100 mg/4ml Vial 4 ml</t>
  </si>
  <si>
    <t>AVASTIN Inf Konz 400 mg/16ml Vial 16 ml</t>
  </si>
  <si>
    <t>MG/16ML</t>
  </si>
  <si>
    <t>GLIVEC Filmtabl 400 mg teilbar 30 Stk</t>
  </si>
  <si>
    <t>IRESSA Filmtabl 250 mg 30 Stk</t>
  </si>
  <si>
    <t>TARCEVA Filmtabl 100 mg 30 Stk</t>
  </si>
  <si>
    <t>TARCEVA Filmtabl 150 mg 30 Stk</t>
  </si>
  <si>
    <t>NEXAVAR Filmtabl 200 mg 112 Stk</t>
  </si>
  <si>
    <t>TASIGNA Kaps 200 mg 28 Stk</t>
  </si>
  <si>
    <t>TASIGNA Kaps 150 mg 112 Stk</t>
  </si>
  <si>
    <t>mg/1.2ml</t>
  </si>
  <si>
    <t>VOTRIENT Filmtabl 400 mg 60 Stk</t>
  </si>
  <si>
    <t>VOTRIENT Filmtabl 200 mg 30 Stk</t>
  </si>
  <si>
    <t>ZELBORAF Filmtabl 240 mg 56 Stk</t>
  </si>
  <si>
    <t>INLYTA Filmtabl 1 mg 28 Stk</t>
  </si>
  <si>
    <t>INLYTA Filmtabl 5 mg 28 Stk</t>
  </si>
  <si>
    <t>AMSIDYL Inf Konz 85 mg/1.7ml c Solv Durchstf 6 Stk</t>
  </si>
  <si>
    <t>MG/1.7ML</t>
  </si>
  <si>
    <t>VELCADE Trockensub 3.5 mg Durchstf</t>
  </si>
  <si>
    <t>VELCADE Trockensub 1 mg Durchstf</t>
  </si>
  <si>
    <t>NEULASTA Inj Lös 6 mg/0.6ml Fertspr 0.6 ml</t>
  </si>
  <si>
    <t>MG/0.6ML</t>
  </si>
  <si>
    <t>TYSABRI Inf Konz 300 mg/15ml Fl 15 ml</t>
  </si>
  <si>
    <t>MG/15ML</t>
  </si>
  <si>
    <t>SOLIRIS Inf Konz 300 mg/30ml Durchstf 30 ml</t>
  </si>
  <si>
    <t>mg/30ml</t>
  </si>
  <si>
    <t>ENBREL Trockensub 25 mg c Solv Durchstf 4 Stk</t>
  </si>
  <si>
    <t>ENBREL Inj Lös 25 mg/0.5ml 4 Fertspr 0.5 ml</t>
  </si>
  <si>
    <t>MG/0.5ML</t>
  </si>
  <si>
    <t>ENBREL Inj Lös 50 mg/ml 2 Fertspr 1 ml</t>
  </si>
  <si>
    <t>ENBREL MyClic Inj Lös 50 mg/ml 2 Fertpen 1 ml</t>
  </si>
  <si>
    <t>REMICADE Trockensub 100 mg Durchstf</t>
  </si>
  <si>
    <t>HUMIRA Inj Lös 40 mg/0.8ml Fertspr 0.8 ml</t>
  </si>
  <si>
    <t>MG/0.8ML</t>
  </si>
  <si>
    <t>HUMIRA Inj Lös 40 mg/0.8ml vorgef Injektor 0.8 ml</t>
  </si>
  <si>
    <t>CIMZIA Inj Lös 200 mg/ml 2 Fertspr 1 ml</t>
  </si>
  <si>
    <t>SIMPONI Pen Inj Lös 50 mg/0.5ml Injektor 0.5 ml</t>
  </si>
  <si>
    <t>SIMPONI Fertigspritze 50 mg/0.5ml 0.5 ml</t>
  </si>
  <si>
    <t>STELARA Inj Lös 45 mg/0.5ml Fertspr 0.5 ml</t>
  </si>
  <si>
    <t>STELARA Inj Lös 90 mg/ml Fertspr 1 ml</t>
  </si>
  <si>
    <t>ACTEMRA Inf Konz 80 mg/4ml Durchstf 4 ml</t>
  </si>
  <si>
    <t>ACTEMRA Inf Konz 200 mg/10ml Durchstf 10 ml</t>
  </si>
  <si>
    <t>ACTEMRA Inf Konz 400 mg/20ml Durchstf 20 ml</t>
  </si>
  <si>
    <t>REVLIMID Kaps 5 mg 21 Stk</t>
  </si>
  <si>
    <t>REVLIMID Kaps 10 mg 21 Stk</t>
  </si>
  <si>
    <t>REVLIMID Kaps 15 mg 21 Stk</t>
  </si>
  <si>
    <t>REVLIMID Kaps 25 mg 21 Stk</t>
  </si>
  <si>
    <t>PROLIA 60 mg/ml m Nadelschutz Fertspr</t>
  </si>
  <si>
    <t>PROLIA 60 mg/ml o Nadelschutz verblist Fertspr</t>
  </si>
  <si>
    <t>PROLIA 60 mg/ml o Nadelschutz unverblist Fertspr</t>
  </si>
  <si>
    <t>XGEVA Inj Lös 120 mg/1.7ml Durchstf 1.7 ml</t>
  </si>
  <si>
    <t>MG/0.23ML</t>
  </si>
  <si>
    <t>Startseite</t>
  </si>
  <si>
    <t>datenerhebung@swissdrg.org</t>
  </si>
  <si>
    <t>031 / 544 12 25</t>
  </si>
  <si>
    <t>Bei Fragen oder Unklarheiten stehen Ihnen gerne zur Verfügung:</t>
  </si>
  <si>
    <t>Rémi Guidon; Swiss DRG, Leiter Abteilung Ökonomie</t>
  </si>
  <si>
    <t>031 / 544 12 26</t>
  </si>
  <si>
    <t>Cedric Haberthür; Swiss DRG, Abteilung Ökonomie</t>
  </si>
  <si>
    <t>Willkommen zur Detailerhebung 2016</t>
  </si>
  <si>
    <t>Folgende Tabellenblätter gehören zur Detailerhebung 2016</t>
  </si>
  <si>
    <t>Spitalname</t>
  </si>
  <si>
    <t>Zur optimalen Weiterentwicklung der Tarifstruktur ist die SwissDRG auf möglichst korrekte und vollständige Angaben angewiesen.</t>
  </si>
  <si>
    <t>Erhebung der Preise der hochteuren Medikamente gemäss "Liste der in der Medizinischen Statistik erfassbaren Medikamente/Substanzen 2015"</t>
  </si>
  <si>
    <t>Implantate</t>
  </si>
  <si>
    <t>Bezeichnung</t>
  </si>
  <si>
    <t>33.71.11</t>
  </si>
  <si>
    <t>33.71.12</t>
  </si>
  <si>
    <t>33.71.13</t>
  </si>
  <si>
    <t>33.71.14</t>
  </si>
  <si>
    <t>33.71.15</t>
  </si>
  <si>
    <t>33.71.21</t>
  </si>
  <si>
    <t>33.71.22</t>
  </si>
  <si>
    <t>33.71.23</t>
  </si>
  <si>
    <t>33.71.24</t>
  </si>
  <si>
    <t>Implantation eines Zwerchfellschrittmachers</t>
  </si>
  <si>
    <t xml:space="preserve"> </t>
  </si>
  <si>
    <t>Einlegen oder Wechsel einer selbstexpandierenden Prothese am Magen</t>
  </si>
  <si>
    <t>Einlegen oder Wechsel einer selbstexpandierenden Prothese am Darm</t>
  </si>
  <si>
    <t>48.99.50</t>
  </si>
  <si>
    <t>48.99.60</t>
  </si>
  <si>
    <t>Einlegen oder Wechsel einer selbstexpandierenden Prothese im Rektum</t>
  </si>
  <si>
    <t xml:space="preserve">52.93.10 </t>
  </si>
  <si>
    <t>52.93.20</t>
  </si>
  <si>
    <t>Einlage oder Wechsel eines selbstexpandierenden Stents (Prothese) in den Pankreasgang</t>
  </si>
  <si>
    <t>Einsetzen oder Ersetzen einer nicht-aufblasbaren Penisprothese</t>
  </si>
  <si>
    <t>Einsetzen oder Ersetzen einer aufblasbaren Penisprothese</t>
  </si>
  <si>
    <t>76.5X.70</t>
  </si>
  <si>
    <t>76.5X.71</t>
  </si>
  <si>
    <t>Wirbelkörperersatz durch Implantat</t>
  </si>
  <si>
    <t>39.72.13</t>
  </si>
  <si>
    <t>Selektive Embolisation von intrakraniellen Gefässen durch Stents als Flow-Diverter</t>
  </si>
  <si>
    <t>84.53.11
78.50.2G</t>
  </si>
  <si>
    <t>Nummer</t>
  </si>
  <si>
    <t>CHOP 2015</t>
  </si>
  <si>
    <t>00.4A.01</t>
  </si>
  <si>
    <t>00.4A.02</t>
  </si>
  <si>
    <t>00.4A.03</t>
  </si>
  <si>
    <t>00.4A.04</t>
  </si>
  <si>
    <t>00.4A.05</t>
  </si>
  <si>
    <t>00.4A.06</t>
  </si>
  <si>
    <t>00.4A.07</t>
  </si>
  <si>
    <t>00.4A.08</t>
  </si>
  <si>
    <t>00.4A.09</t>
  </si>
  <si>
    <t>00.4A.10</t>
  </si>
  <si>
    <t>00.4A.11</t>
  </si>
  <si>
    <t>00.4A.12</t>
  </si>
  <si>
    <t>00.4A.13</t>
  </si>
  <si>
    <t>00.4A.14</t>
  </si>
  <si>
    <t>00.4A.15</t>
  </si>
  <si>
    <t>00.4A.16</t>
  </si>
  <si>
    <t>00.4A.17</t>
  </si>
  <si>
    <t>00.4A.18</t>
  </si>
  <si>
    <t>00.4A.19</t>
  </si>
  <si>
    <t>00.4A.20</t>
  </si>
  <si>
    <t>51.87.10
51.98.20 
51.99.20
51.99.30</t>
  </si>
  <si>
    <t>51.87.20
51.98.30
51.99.40
51.99.50</t>
  </si>
  <si>
    <t>52.95.40
52.95.41</t>
  </si>
  <si>
    <t>52.95.50
52.95.51</t>
  </si>
  <si>
    <t>56.92
56.93</t>
  </si>
  <si>
    <t>37.6a.81
37.6a.82</t>
  </si>
  <si>
    <t>37.6a.41
37.6a.42</t>
  </si>
  <si>
    <r>
      <t xml:space="preserve">Einlegen oder Wechsel einer </t>
    </r>
    <r>
      <rPr>
        <b/>
        <sz val="11"/>
        <color theme="1"/>
        <rFont val="Calibri"/>
        <family val="2"/>
        <scheme val="minor"/>
      </rPr>
      <t>nicht</t>
    </r>
    <r>
      <rPr>
        <sz val="11"/>
        <color theme="1"/>
        <rFont val="Calibri"/>
        <family val="2"/>
        <scheme val="minor"/>
      </rPr>
      <t xml:space="preserve"> selbstexpandierenden Prothese am Magen</t>
    </r>
  </si>
  <si>
    <r>
      <t xml:space="preserve">Einlegen oder Wechsel einer </t>
    </r>
    <r>
      <rPr>
        <b/>
        <sz val="11"/>
        <color theme="1"/>
        <rFont val="Calibri"/>
        <family val="2"/>
        <scheme val="minor"/>
      </rPr>
      <t>nicht</t>
    </r>
    <r>
      <rPr>
        <sz val="11"/>
        <color theme="1"/>
        <rFont val="Calibri"/>
        <family val="2"/>
        <scheme val="minor"/>
      </rPr>
      <t xml:space="preserve"> selbstexpandierenden Prothese am Darm</t>
    </r>
  </si>
  <si>
    <r>
      <t xml:space="preserve">Einlegen oder Wechsel einer </t>
    </r>
    <r>
      <rPr>
        <b/>
        <sz val="11"/>
        <color theme="1"/>
        <rFont val="Calibri"/>
        <family val="2"/>
        <scheme val="minor"/>
      </rPr>
      <t>nicht</t>
    </r>
    <r>
      <rPr>
        <sz val="11"/>
        <color theme="1"/>
        <rFont val="Calibri"/>
        <family val="2"/>
        <scheme val="minor"/>
      </rPr>
      <t xml:space="preserve"> selbstexpandierenden Prothese im Rektum</t>
    </r>
  </si>
  <si>
    <r>
      <t xml:space="preserve">Einlage oder Wechsel eines </t>
    </r>
    <r>
      <rPr>
        <b/>
        <sz val="11"/>
        <color theme="1"/>
        <rFont val="Calibri"/>
        <family val="2"/>
        <scheme val="minor"/>
      </rPr>
      <t>nicht</t>
    </r>
    <r>
      <rPr>
        <sz val="11"/>
        <color theme="1"/>
        <rFont val="Calibri"/>
        <family val="2"/>
        <scheme val="minor"/>
      </rPr>
      <t xml:space="preserve"> selbstexpandierenden Stents (Prothese) in den Pankreasgang</t>
    </r>
  </si>
  <si>
    <t>76.5X.60
76.5X.61</t>
  </si>
  <si>
    <t>84.53.10
78.50.2F</t>
  </si>
  <si>
    <t>57.96
57.97</t>
  </si>
  <si>
    <t>Implantation einer intraaortalen Ballonpumpe (IABP)</t>
  </si>
  <si>
    <t>Einsetzen von Bronchialventil(en)</t>
  </si>
  <si>
    <r>
      <t xml:space="preserve">Einsetzen und Wechsel eines </t>
    </r>
    <r>
      <rPr>
        <b/>
        <sz val="11"/>
        <color theme="1"/>
        <rFont val="Calibri"/>
        <family val="2"/>
        <scheme val="minor"/>
      </rPr>
      <t>nicht</t>
    </r>
    <r>
      <rPr>
        <sz val="11"/>
        <color theme="1"/>
        <rFont val="Calibri"/>
        <family val="2"/>
        <scheme val="minor"/>
      </rPr>
      <t xml:space="preserve"> selbstexpandierenden Stents (Prothese) in den Ductus pancreaticus</t>
    </r>
  </si>
  <si>
    <t>Einsetzen und Wechsel eines selbstexpandierenden Stents (Prothese) in den Ductus pancreaticus</t>
  </si>
  <si>
    <t>Implantation oder Ersetzen eines elektronischen Ureterstimulators</t>
  </si>
  <si>
    <t>Implantation oder Ersetzen eines elektronischen Blasenstimulators</t>
  </si>
  <si>
    <t>Implantation oder Wechsel einer Endoprothese am Kiefergelenk</t>
  </si>
  <si>
    <t>Implantation einer Totalendoprothese am Kiefergelenk, vorgefertigte Komponenten</t>
  </si>
  <si>
    <t>Implantation einer Totalendoprothese am Kiefergelenk, CAD-CAM gefertigte Komponenten</t>
  </si>
  <si>
    <t>Implantation eines- oder Ostheosynthese durch motorisierten internen Verlängerungs- oder Knochentransportsystem</t>
  </si>
  <si>
    <t>Einsetzen oder Ersetzen von Interspinösen Spreizern</t>
  </si>
  <si>
    <t>Implantation eines kompletten Herzersatzsystems (inkl. Zubehör)</t>
  </si>
  <si>
    <t>99.71.10</t>
  </si>
  <si>
    <t>99.71.11</t>
  </si>
  <si>
    <t>99.76.10</t>
  </si>
  <si>
    <t>99.76.11</t>
  </si>
  <si>
    <t>99.76.20</t>
  </si>
  <si>
    <t>99.79.05</t>
  </si>
  <si>
    <t>92.28.32</t>
  </si>
  <si>
    <t>Hämodialyse: Kontinuierlich, venovenös,
pumpengetrieben (CVVHD)</t>
  </si>
  <si>
    <t>fix</t>
  </si>
  <si>
    <t>variabel</t>
  </si>
  <si>
    <t>Therapeutische Leukopherese</t>
  </si>
  <si>
    <t>Therapeutische Erythrophorese</t>
  </si>
  <si>
    <t>Therapeutische Thrombopherese</t>
  </si>
  <si>
    <t>LDL-Apherese</t>
  </si>
  <si>
    <t>Lymphocytopherese</t>
  </si>
  <si>
    <t>Therapeutische Photopherese</t>
  </si>
  <si>
    <t>Teure Verfahren</t>
  </si>
  <si>
    <t>Kunstherzen</t>
  </si>
  <si>
    <t>Medikamente</t>
  </si>
  <si>
    <t>Vorgehen zum Ausfüllen der Detailerhebung:</t>
  </si>
  <si>
    <t>Verfahren</t>
  </si>
  <si>
    <t>Art</t>
  </si>
  <si>
    <t>54.98.21-25
54.98.31-35
54.98.29
54.98.39</t>
  </si>
  <si>
    <t>39.95.21-24
39.95.61-64
39.95.B1-B3
39.95.B9</t>
  </si>
  <si>
    <t>99.05.21-29
99.05.2A-2O</t>
  </si>
  <si>
    <t>99.05.30
99.05.32-39
99.05.3A-3R</t>
  </si>
  <si>
    <t>39.95.31-35
39.95.41-45
39.95.39
39.95.49</t>
  </si>
  <si>
    <t>39.95.C1-C5
39.95.D1-D5
39.95.E1-E5
39.95.C9
39.95.D9
39.95.E9</t>
  </si>
  <si>
    <t>39.95.71-75
39.95.81-85
39.95.A1-A5
39.95.79
39.95.89
39.95.A9</t>
  </si>
  <si>
    <t>99.04.10-19
99.04.1A-1P</t>
  </si>
  <si>
    <t>99.05.10-19
99.05.1A-1R</t>
  </si>
  <si>
    <t>00.4A.01-20</t>
  </si>
  <si>
    <t>33.71.11-15
33.71.21-15</t>
  </si>
  <si>
    <t>42.81.10-30</t>
  </si>
  <si>
    <t>42.81.40-60</t>
  </si>
  <si>
    <t>44.99.50-52</t>
  </si>
  <si>
    <t>44.99.60-62</t>
  </si>
  <si>
    <t>46.99.50-52</t>
  </si>
  <si>
    <t>46.99.60-62</t>
  </si>
  <si>
    <t>78.49.21-25</t>
  </si>
  <si>
    <t>84.80.10-11
84.80.20-21</t>
  </si>
  <si>
    <r>
      <t xml:space="preserve">Einsetzen von 
</t>
    </r>
    <r>
      <rPr>
        <b/>
        <sz val="11"/>
        <color theme="1"/>
        <rFont val="Calibri"/>
        <family val="2"/>
        <scheme val="minor"/>
      </rPr>
      <t>peripherem/n</t>
    </r>
    <r>
      <rPr>
        <sz val="11"/>
        <color theme="1"/>
        <rFont val="Calibri"/>
        <family val="2"/>
        <scheme val="minor"/>
      </rPr>
      <t xml:space="preserve"> </t>
    </r>
    <r>
      <rPr>
        <b/>
        <sz val="11"/>
        <color theme="1"/>
        <rFont val="Calibri"/>
        <family val="2"/>
        <scheme val="minor"/>
      </rPr>
      <t xml:space="preserve">(CHOP 39.79.21-27, CHOP 39.79.29) </t>
    </r>
    <r>
      <rPr>
        <sz val="11"/>
        <color theme="1"/>
        <rFont val="Calibri"/>
        <family val="2"/>
        <scheme val="minor"/>
      </rPr>
      <t xml:space="preserve">
Coil(s)</t>
    </r>
  </si>
  <si>
    <t>39.95.32</t>
  </si>
  <si>
    <t>39.95.33</t>
  </si>
  <si>
    <t>39.95.34</t>
  </si>
  <si>
    <t>39.95.35</t>
  </si>
  <si>
    <t>39.95.39</t>
  </si>
  <si>
    <t>39.95.41</t>
  </si>
  <si>
    <t>39.95.42</t>
  </si>
  <si>
    <t>39.95.43</t>
  </si>
  <si>
    <t>39.95.44</t>
  </si>
  <si>
    <t>39.95.45</t>
  </si>
  <si>
    <t>39.95.C2</t>
  </si>
  <si>
    <t>39.95.C3</t>
  </si>
  <si>
    <t>39.95.C4</t>
  </si>
  <si>
    <t>39.95.C5</t>
  </si>
  <si>
    <t>39.95.C9</t>
  </si>
  <si>
    <t>39.95.D1</t>
  </si>
  <si>
    <t>39.95.D2</t>
  </si>
  <si>
    <t>39.95.D3</t>
  </si>
  <si>
    <t>39.95.D4</t>
  </si>
  <si>
    <t>39.95.D5</t>
  </si>
  <si>
    <t>39.95.D9</t>
  </si>
  <si>
    <t>39.95.E1</t>
  </si>
  <si>
    <t>39.95.E2</t>
  </si>
  <si>
    <t>39.95.E3</t>
  </si>
  <si>
    <t>39.95.E4</t>
  </si>
  <si>
    <t>39.95.E5</t>
  </si>
  <si>
    <t>39.95.72</t>
  </si>
  <si>
    <t>39.95.73</t>
  </si>
  <si>
    <t>39.95.74</t>
  </si>
  <si>
    <t>39.95.75</t>
  </si>
  <si>
    <t>39.95.79</t>
  </si>
  <si>
    <t>39.95.81</t>
  </si>
  <si>
    <t>39.95.82</t>
  </si>
  <si>
    <t>39.95.83</t>
  </si>
  <si>
    <t>39.95.84</t>
  </si>
  <si>
    <t>39.95.85</t>
  </si>
  <si>
    <t>39.95.89</t>
  </si>
  <si>
    <t>39.95.A1</t>
  </si>
  <si>
    <t>39.95.A2</t>
  </si>
  <si>
    <t>39.95.A3</t>
  </si>
  <si>
    <t>39.95.A4</t>
  </si>
  <si>
    <t>39.95.A5</t>
  </si>
  <si>
    <t>54.98.22</t>
  </si>
  <si>
    <t>54.98.23</t>
  </si>
  <si>
    <t>54.98.24</t>
  </si>
  <si>
    <t>54.98.25</t>
  </si>
  <si>
    <t>54.98.29</t>
  </si>
  <si>
    <t>54.98.31</t>
  </si>
  <si>
    <t>54.98.32</t>
  </si>
  <si>
    <t>54.98.33</t>
  </si>
  <si>
    <t>54.98.34</t>
  </si>
  <si>
    <t>54.98.35</t>
  </si>
  <si>
    <t>37.69.71</t>
  </si>
  <si>
    <t>37.69.72</t>
  </si>
  <si>
    <t>37.69.73</t>
  </si>
  <si>
    <t>37.69.74</t>
  </si>
  <si>
    <t>37.69.75</t>
  </si>
  <si>
    <t>37.69.76</t>
  </si>
  <si>
    <t>37.69.A1</t>
  </si>
  <si>
    <t>37.69.A2</t>
  </si>
  <si>
    <t>37.69.A3</t>
  </si>
  <si>
    <t>37.69.A4</t>
  </si>
  <si>
    <t xml:space="preserve">37.69.A5 </t>
  </si>
  <si>
    <t>37.69.A6</t>
  </si>
  <si>
    <t>39.95.22</t>
  </si>
  <si>
    <t>39.95.23</t>
  </si>
  <si>
    <t>39.95.24</t>
  </si>
  <si>
    <t>39.95.61</t>
  </si>
  <si>
    <t>39.95.62</t>
  </si>
  <si>
    <t>39.95.63</t>
  </si>
  <si>
    <t>39.95.64</t>
  </si>
  <si>
    <t>39.95.B1</t>
  </si>
  <si>
    <t>39.95.B2</t>
  </si>
  <si>
    <t>39.95.B3</t>
  </si>
  <si>
    <t>99.04.11</t>
  </si>
  <si>
    <t>99.04.12</t>
  </si>
  <si>
    <t>99.04.13</t>
  </si>
  <si>
    <t>99.04.14</t>
  </si>
  <si>
    <t>99.04.15</t>
  </si>
  <si>
    <t>99.04.16</t>
  </si>
  <si>
    <t>99.04.17</t>
  </si>
  <si>
    <t>99.04.18</t>
  </si>
  <si>
    <t>99.04.19</t>
  </si>
  <si>
    <t>99.04.1A</t>
  </si>
  <si>
    <t>99.04.1B</t>
  </si>
  <si>
    <t>99.04.1C</t>
  </si>
  <si>
    <t>99.04.1D</t>
  </si>
  <si>
    <t>99.04.1E</t>
  </si>
  <si>
    <t>99.04.1F</t>
  </si>
  <si>
    <t>99.04.1G</t>
  </si>
  <si>
    <t>99.04.1H</t>
  </si>
  <si>
    <t>99.04.1I</t>
  </si>
  <si>
    <t>99.04.1J</t>
  </si>
  <si>
    <t>99.04.1K</t>
  </si>
  <si>
    <t>99.04.1L</t>
  </si>
  <si>
    <t>99.04.1M</t>
  </si>
  <si>
    <t>99.04.1N</t>
  </si>
  <si>
    <t>99.04.1O</t>
  </si>
  <si>
    <t>99.05.11</t>
  </si>
  <si>
    <t>99.05.12</t>
  </si>
  <si>
    <t>99.05.13</t>
  </si>
  <si>
    <t>99.05.14</t>
  </si>
  <si>
    <t>99.05.15</t>
  </si>
  <si>
    <t>99.05.16</t>
  </si>
  <si>
    <t>99.05.17</t>
  </si>
  <si>
    <t>99.05.18</t>
  </si>
  <si>
    <t>99.05.19</t>
  </si>
  <si>
    <t>99.05.1A</t>
  </si>
  <si>
    <t>99.05.1B</t>
  </si>
  <si>
    <t>99.05.1C</t>
  </si>
  <si>
    <t>99.05.1D</t>
  </si>
  <si>
    <t>99.05.1E</t>
  </si>
  <si>
    <t>99.05.1F</t>
  </si>
  <si>
    <t>99.05.1G</t>
  </si>
  <si>
    <t>99.05.1H</t>
  </si>
  <si>
    <t>99.05.1I</t>
  </si>
  <si>
    <t>99.05.1J</t>
  </si>
  <si>
    <t>99.05.1K</t>
  </si>
  <si>
    <t>99.05.1L</t>
  </si>
  <si>
    <t>99.05.1M</t>
  </si>
  <si>
    <t>99.05.1N</t>
  </si>
  <si>
    <t>99.05.1O</t>
  </si>
  <si>
    <t>99.05.1P</t>
  </si>
  <si>
    <t>99.05.1Q</t>
  </si>
  <si>
    <t>99.05.22</t>
  </si>
  <si>
    <t>99.05.23</t>
  </si>
  <si>
    <t>99.05.24</t>
  </si>
  <si>
    <t>99.05.25</t>
  </si>
  <si>
    <t>99.05.26</t>
  </si>
  <si>
    <t>99.05.27</t>
  </si>
  <si>
    <t>99.05.28</t>
  </si>
  <si>
    <t>99.05.29</t>
  </si>
  <si>
    <t>99.05.2A</t>
  </si>
  <si>
    <t>99.05.2B</t>
  </si>
  <si>
    <t>99.05.2C</t>
  </si>
  <si>
    <t>99.05.2D</t>
  </si>
  <si>
    <t>99.05.2E</t>
  </si>
  <si>
    <t>99.05.2F</t>
  </si>
  <si>
    <t>99.05.2G</t>
  </si>
  <si>
    <t>99.05.2H</t>
  </si>
  <si>
    <t>99.05.2I</t>
  </si>
  <si>
    <t>99.05.2J</t>
  </si>
  <si>
    <t>99.05.2K</t>
  </si>
  <si>
    <t>99.05.2L</t>
  </si>
  <si>
    <t>99.05.2M</t>
  </si>
  <si>
    <t>99.05.2N</t>
  </si>
  <si>
    <t>99.05.32</t>
  </si>
  <si>
    <t>99.05.33</t>
  </si>
  <si>
    <t>99.05.34</t>
  </si>
  <si>
    <t>99.05.35</t>
  </si>
  <si>
    <t>99.05.36</t>
  </si>
  <si>
    <t>99.05.37</t>
  </si>
  <si>
    <t>99.05.38</t>
  </si>
  <si>
    <t>99.05.39</t>
  </si>
  <si>
    <t>99.05.3A</t>
  </si>
  <si>
    <t>99.05.3B</t>
  </si>
  <si>
    <t>99.05.3C</t>
  </si>
  <si>
    <t>99.05.3D</t>
  </si>
  <si>
    <t>99.05.3E</t>
  </si>
  <si>
    <t>99.05.3F</t>
  </si>
  <si>
    <t>99.05.3G</t>
  </si>
  <si>
    <t>99.05.3H</t>
  </si>
  <si>
    <t>99.05.3I</t>
  </si>
  <si>
    <t>99.05.3J</t>
  </si>
  <si>
    <t>99.05.3K</t>
  </si>
  <si>
    <t>99.05.3L</t>
  </si>
  <si>
    <t>99.05.3M</t>
  </si>
  <si>
    <t>99.05.3N</t>
  </si>
  <si>
    <t>99.05.3O</t>
  </si>
  <si>
    <t>99.05.3P</t>
  </si>
  <si>
    <t>99.05.3Q</t>
  </si>
  <si>
    <t>39.95.31</t>
  </si>
  <si>
    <t>39.95.49</t>
  </si>
  <si>
    <t>39.95.C1</t>
  </si>
  <si>
    <t>39.95.E9</t>
  </si>
  <si>
    <t>39.95.71</t>
  </si>
  <si>
    <t>39.95.A9</t>
  </si>
  <si>
    <t>54.98.21</t>
  </si>
  <si>
    <t>54.98.39</t>
  </si>
  <si>
    <t>37.69.70</t>
  </si>
  <si>
    <t>37.69.77</t>
  </si>
  <si>
    <t>37.69.A0</t>
  </si>
  <si>
    <t>37.69.A7</t>
  </si>
  <si>
    <t>39.95.21</t>
  </si>
  <si>
    <t>39.95.B9</t>
  </si>
  <si>
    <t>99.04.10</t>
  </si>
  <si>
    <t>99.04.1P</t>
  </si>
  <si>
    <t>99.05.10</t>
  </si>
  <si>
    <t>99.05.1R</t>
  </si>
  <si>
    <t>99.05.21</t>
  </si>
  <si>
    <t>99.05.2O</t>
  </si>
  <si>
    <t>99.05.30</t>
  </si>
  <si>
    <t>99.05.3R</t>
  </si>
  <si>
    <t>33.71.25</t>
  </si>
  <si>
    <t>37.6a.81</t>
  </si>
  <si>
    <t>37.6a.82</t>
  </si>
  <si>
    <t>37.6a.41</t>
  </si>
  <si>
    <t>37.6a.42</t>
  </si>
  <si>
    <t>42.81.10</t>
  </si>
  <si>
    <t>42.81.20</t>
  </si>
  <si>
    <t>42.81.30</t>
  </si>
  <si>
    <t>42.81.40</t>
  </si>
  <si>
    <t>42.81.50</t>
  </si>
  <si>
    <t>42.81.60</t>
  </si>
  <si>
    <t>44.99.50</t>
  </si>
  <si>
    <t>44.99.51</t>
  </si>
  <si>
    <t>44.99.52</t>
  </si>
  <si>
    <t>44.99.60</t>
  </si>
  <si>
    <t>44.99.61</t>
  </si>
  <si>
    <t>44.99.62</t>
  </si>
  <si>
    <t>46.99.50</t>
  </si>
  <si>
    <t>46.99.51</t>
  </si>
  <si>
    <t xml:space="preserve">46.99.52  </t>
  </si>
  <si>
    <t>46.99.60</t>
  </si>
  <si>
    <t>46.99.61</t>
  </si>
  <si>
    <t>46.99.62</t>
  </si>
  <si>
    <t>51.87.10</t>
  </si>
  <si>
    <t>51.98.20</t>
  </si>
  <si>
    <t>51.99.20</t>
  </si>
  <si>
    <t>51.99.30</t>
  </si>
  <si>
    <t>51.87.20</t>
  </si>
  <si>
    <t>51.98.30</t>
  </si>
  <si>
    <t>51.99.40</t>
  </si>
  <si>
    <t>51.99.50</t>
  </si>
  <si>
    <t>52.93.10</t>
  </si>
  <si>
    <t>52.95.40</t>
  </si>
  <si>
    <t>52.95.41</t>
  </si>
  <si>
    <t>52.95.50</t>
  </si>
  <si>
    <t>52.95.51</t>
  </si>
  <si>
    <t>76.5X.60</t>
  </si>
  <si>
    <t>76.5X.61</t>
  </si>
  <si>
    <t>78.49.21</t>
  </si>
  <si>
    <t>78.49.22</t>
  </si>
  <si>
    <t>78.49.23</t>
  </si>
  <si>
    <t>78.49.24</t>
  </si>
  <si>
    <t>78.49.25</t>
  </si>
  <si>
    <t>84.53.10</t>
  </si>
  <si>
    <t>78.50.2F</t>
  </si>
  <si>
    <t>84.53.11</t>
  </si>
  <si>
    <t>78.50.2G</t>
  </si>
  <si>
    <t>84.80.10</t>
  </si>
  <si>
    <t>84.80.11</t>
  </si>
  <si>
    <t>84.80.20</t>
  </si>
  <si>
    <t>84.80.21</t>
  </si>
  <si>
    <t>Erhebung</t>
  </si>
  <si>
    <t>37.6a.11</t>
  </si>
  <si>
    <t>37.6a.12</t>
  </si>
  <si>
    <t>37.6a.21</t>
  </si>
  <si>
    <t>37.6a.31</t>
  </si>
  <si>
    <t>37.6a.32</t>
  </si>
  <si>
    <t>37.6a.33</t>
  </si>
  <si>
    <t>37.6d.11</t>
  </si>
  <si>
    <t>Implantation eines herzkreislaufunterstützenden Systems, mit Pumpe, ohne Gasaustauschfunktion, extrakorporal, biventrikulär, offen chirurgisch thorakal (Thorakotomie, Minithorakotomie, Sternotomie)</t>
  </si>
  <si>
    <t>Implantation eines herzkreislaufunterstützenden Systems, mit Pumpe, ohne Gasaustauschfunktion, intrakorporal, linksventrikulär, offen chirurgisch thorakal (Thorakotomie, Minithorakotomie, Sternotomie)</t>
  </si>
  <si>
    <t>Implantation eines herzkreislaufunterstützenden Systems, mit Pumpe, ohne Gasaustauschfunktion, intrakorporal, rechtsventrikulär, offen chirurgisch thorakal (Thorakotomie, Minithorakotomie, Sternotomie)</t>
  </si>
  <si>
    <t>Komponente</t>
  </si>
  <si>
    <t>Anzahl</t>
  </si>
  <si>
    <t>Primärschlüssel (Variable 4.6.V01 der medizinischen Statistik)</t>
  </si>
  <si>
    <t>Substanz</t>
  </si>
  <si>
    <t>33.79.21-29</t>
  </si>
  <si>
    <t>Einsetzen von Coils zur Volumenreduktion</t>
  </si>
  <si>
    <t>Einlegen eines oder mehrerer selbstexpandierenden Stents (Prothese) in den Gallengang</t>
  </si>
  <si>
    <r>
      <t xml:space="preserve">Einsetzen und Wechsel einer oder mehrerer </t>
    </r>
    <r>
      <rPr>
        <b/>
        <sz val="11"/>
        <color theme="1"/>
        <rFont val="Calibri"/>
        <family val="2"/>
        <scheme val="minor"/>
      </rPr>
      <t>nicht</t>
    </r>
    <r>
      <rPr>
        <sz val="11"/>
        <color theme="1"/>
        <rFont val="Calibri"/>
        <family val="2"/>
        <scheme val="minor"/>
      </rPr>
      <t xml:space="preserve"> selbstexpandierenden Prothese(n) (permanenter Tubus) in den Ösophagus</t>
    </r>
  </si>
  <si>
    <t>Einsetzen und Wechsel einer oder mehrerer selbstexpandierenden Prothese(n) (permanenter Tubus) in den Ösophagus</t>
  </si>
  <si>
    <t>Ärzteschaften</t>
  </si>
  <si>
    <t>Pflegepersonal</t>
  </si>
  <si>
    <t>Blutprodukte</t>
  </si>
  <si>
    <t>Benutzung Geräte</t>
  </si>
  <si>
    <t>Weitere</t>
  </si>
  <si>
    <t>Leistungsgesamt-kosten [CHF]
(Summe aller Kosten)</t>
  </si>
  <si>
    <r>
      <t xml:space="preserve">Vorgehen / Informationen zum Ausfüllen der Erhebung: </t>
    </r>
    <r>
      <rPr>
        <b/>
        <u/>
        <sz val="11"/>
        <color theme="1"/>
        <rFont val="Calibri"/>
        <family val="2"/>
        <scheme val="minor"/>
      </rPr>
      <t>Medikamente</t>
    </r>
  </si>
  <si>
    <t>Produktname(n)</t>
  </si>
  <si>
    <t xml:space="preserve">- Die Tabelle kann nach "Nummer", "CHOP 2015" und/oder "Bezeichnung" gefiltert resp. sortiert werden </t>
  </si>
  <si>
    <t>Erhebung der Preise teurer Verfahren aufgrund ausgewählter CHOP Codes</t>
  </si>
  <si>
    <t>Erhebung der Preise teurer Implantate aufgrund ausgewählter CHOP Codes</t>
  </si>
  <si>
    <r>
      <t xml:space="preserve">Vorgehen / Informationen zum Ausfüllen der Erhebung: </t>
    </r>
    <r>
      <rPr>
        <b/>
        <u/>
        <sz val="11"/>
        <color theme="1"/>
        <rFont val="Calibri"/>
        <family val="2"/>
        <scheme val="minor"/>
      </rPr>
      <t>Implantate</t>
    </r>
  </si>
  <si>
    <r>
      <t xml:space="preserve">Vorgehen / Informationen zum Ausfüllen der Erhebung: </t>
    </r>
    <r>
      <rPr>
        <b/>
        <u/>
        <sz val="11"/>
        <color theme="1"/>
        <rFont val="Calibri"/>
        <family val="2"/>
        <scheme val="minor"/>
      </rPr>
      <t>Teure Verfahren</t>
    </r>
  </si>
  <si>
    <r>
      <t xml:space="preserve">Vorgehen / Informationen zum Ausfüllen der Erhebung: </t>
    </r>
    <r>
      <rPr>
        <b/>
        <u/>
        <sz val="11"/>
        <color theme="1"/>
        <rFont val="Calibri"/>
        <family val="2"/>
        <scheme val="minor"/>
      </rPr>
      <t>Kunstherzen</t>
    </r>
  </si>
  <si>
    <t xml:space="preserve">- Je nach vorhandener Information können Sie die Tabelle nach allen Spalten filtern resp. sortieren </t>
  </si>
  <si>
    <r>
      <t xml:space="preserve">Implantation eines herzkreislaufunterstützenden Systems, mit Pumpe, ohne Gasaustauschfunktion, extrakorporal, rechtsventrikulär, offen chirurgisch thorakal (Thorakotomie, Minithorakotomie, Sternotomie)
</t>
    </r>
    <r>
      <rPr>
        <i/>
        <sz val="11"/>
        <color theme="1"/>
        <rFont val="Calibri"/>
        <family val="2"/>
        <scheme val="minor"/>
      </rPr>
      <t>Berlin heart (rechts)</t>
    </r>
  </si>
  <si>
    <r>
      <t xml:space="preserve">Implantation eines herzkreislaufunterstützenden Systems, mit Pumpe, ohne Gasaustauschfunktion, intrakorporal, biventrikulär, offen chirurgisch thorakal (Thorakotomie, Minithorakotomie, Sternotomie)
</t>
    </r>
    <r>
      <rPr>
        <i/>
        <sz val="11"/>
        <color theme="1"/>
        <rFont val="Calibri"/>
        <family val="2"/>
        <scheme val="minor"/>
      </rPr>
      <t>Total artificial heart, Kunstherz</t>
    </r>
  </si>
  <si>
    <r>
      <t xml:space="preserve">- Bitte geben Sie für </t>
    </r>
    <r>
      <rPr>
        <b/>
        <sz val="11"/>
        <color theme="1"/>
        <rFont val="Calibri"/>
        <family val="2"/>
        <scheme val="minor"/>
      </rPr>
      <t>alle</t>
    </r>
    <r>
      <rPr>
        <sz val="11"/>
        <color theme="1"/>
        <rFont val="Calibri"/>
        <family val="2"/>
        <scheme val="minor"/>
      </rPr>
      <t xml:space="preserve"> im Datenjahr 2015 stationär verwendeten Medikamente gemäss Liste der in der Medizinischen Statistik der zu erfassenden Medikamente/Substanzen </t>
    </r>
  </si>
  <si>
    <t>- Für weitergehende Anmerkungen oder Erklärungen verwenden Sie bitte jeweils die Spalte "Kommentar"</t>
  </si>
  <si>
    <t>- Die zu erfassenden CHOP Codes können in der Spalte "CHOP 2015" pro Zeile aus dem Dropdownmenü ausgewählt werden</t>
  </si>
  <si>
    <r>
      <t xml:space="preserve">Transfusion von Erythrozytenkonzentrat
</t>
    </r>
    <r>
      <rPr>
        <b/>
        <sz val="11"/>
        <color theme="1"/>
        <rFont val="Calibri"/>
        <family val="2"/>
        <scheme val="minor"/>
      </rPr>
      <t>Einheit: Preis für 1 Konzentrat</t>
    </r>
  </si>
  <si>
    <r>
      <t xml:space="preserve">Transfusion von Thrombozytenkonzentrat
</t>
    </r>
    <r>
      <rPr>
        <b/>
        <sz val="11"/>
        <color theme="1"/>
        <rFont val="Calibri"/>
        <family val="2"/>
        <scheme val="minor"/>
      </rPr>
      <t>Einheit: Preis für 1 Konzentrat</t>
    </r>
  </si>
  <si>
    <r>
      <t xml:space="preserve">Transfusion von patientenbezogenen
Thrombozytenkonzentraten
</t>
    </r>
    <r>
      <rPr>
        <b/>
        <sz val="11"/>
        <color theme="1"/>
        <rFont val="Calibri"/>
        <family val="2"/>
        <scheme val="minor"/>
      </rPr>
      <t>Einheit: Preis für 1 Konzentrat</t>
    </r>
  </si>
  <si>
    <r>
      <t xml:space="preserve">Transfusion von Apherese-
Thrombozytenkonzentrat
</t>
    </r>
    <r>
      <rPr>
        <b/>
        <sz val="11"/>
        <color theme="1"/>
        <rFont val="Calibri"/>
        <family val="2"/>
        <scheme val="minor"/>
      </rPr>
      <t>Einheit: Preis für 1 Konzentrat</t>
    </r>
  </si>
  <si>
    <t>- Die Leistungsgesamtkosten setzen sich grundsätzlich aus den Aufwendungen für Ärzteschaften, Pflegepersonal, Medikamente, Blutprodukte, Implantate, Medizinisches Material, Benutzung Geräte sowie weiteren Kosten zusammen</t>
  </si>
  <si>
    <r>
      <t xml:space="preserve">Selektive intravaskuläre Radionuklidtherapie (SIRT) 
</t>
    </r>
    <r>
      <rPr>
        <b/>
        <sz val="11"/>
        <color theme="1"/>
        <rFont val="Calibri"/>
        <family val="2"/>
        <scheme val="minor"/>
      </rPr>
      <t>Einheit: Preis für Mikrokügelchen</t>
    </r>
  </si>
  <si>
    <t>Übersicht und Zuordnung aller verwendeter CHOP Codes 2015</t>
  </si>
  <si>
    <t>GTIN</t>
  </si>
  <si>
    <t>DIFICLIR Filmtabl 200 mg 20 Stk</t>
  </si>
  <si>
    <t>ATENATIV Trockensub 500 IE c Solv Fl</t>
  </si>
  <si>
    <t>ORGARAN Inj Lös 750 E/0.6ml 10 Amp 0.6 ml</t>
  </si>
  <si>
    <t>REOPRO Inj Lös 10 mg/5ml Amp 5 ml</t>
  </si>
  <si>
    <t>AGGRASTAT Inf Konz 12.5 mg/50ml Durchstf 50 ml</t>
  </si>
  <si>
    <t>METALYSE 8000 E c Solv (Fertspr 8ml) Durchstf</t>
  </si>
  <si>
    <t>METALYSE 10000 E c Solv (Fertspr 10ml) Durchstf</t>
  </si>
  <si>
    <t>ARGATRA MULTIDOSE (IMP D) 250 mg/2.5ml 2.5 ml</t>
  </si>
  <si>
    <t>MG/2.5ML</t>
  </si>
  <si>
    <t>BERIPLEX P/N 1000 Trockensub mit Solv Durchstf</t>
  </si>
  <si>
    <t>NOVOEIGHT Trockensub 250 IE c Solv Durchstf</t>
  </si>
  <si>
    <t>NOVOEIGHT Trockensub 500 IE c Solv Durchstf</t>
  </si>
  <si>
    <t>NOVOEIGHT Trockensub 1000 IE c Solv Durchstf</t>
  </si>
  <si>
    <t>NOVOEIGHT Trockensub 1500 IE c Solv Durchstf</t>
  </si>
  <si>
    <t>NOVOEIGHT Trockensub 2000 IE c Solv Durchstf</t>
  </si>
  <si>
    <t>NOVOEIGHT Trockensub 3000 IE c Solv Durchstf</t>
  </si>
  <si>
    <t>ADVATE Trockensub 1000 IE c Solv 2 ml Durchstf</t>
  </si>
  <si>
    <t>ADVATE Trockensub 1500 IE c Solv 2 ml Durchstf</t>
  </si>
  <si>
    <t>ADVATE Trockensub 250 IE c Solv 2 ml Durchstf</t>
  </si>
  <si>
    <t>ADVATE Trockensub 500 IE c Solv 2 ml Durchstf</t>
  </si>
  <si>
    <t>FEIBA NF Trockensub 1000 E c Solv Durchstf</t>
  </si>
  <si>
    <t>FEIBA NF Trockensub 2500 E c Solv Durchstf</t>
  </si>
  <si>
    <t>BERININ P Trockensub 600 IE mit Solv Amp</t>
  </si>
  <si>
    <t>BERININ P Trockensub 1200 IE mit Solv Amp</t>
  </si>
  <si>
    <t>RIXUBIS Trockensub 250 IE cum Solv</t>
  </si>
  <si>
    <t>RIXUBIS Trockensub 500 IE cum Solv</t>
  </si>
  <si>
    <t>RIXUBIS Trockensub 1000 IE cum Solv</t>
  </si>
  <si>
    <t>RIXUBIS Trockensub 2000 IE cum Solv</t>
  </si>
  <si>
    <t>RIXUBIS Trockensub 3000 IE cum Solv</t>
  </si>
  <si>
    <t>FAKTOR VII NF Baxalta 600 IE c Solv Durchstf</t>
  </si>
  <si>
    <t>IMMUNATE S/D Trockensub 250 IE cum Solv Durchstf</t>
  </si>
  <si>
    <t>IMMUNATE S/D Trockensub 500 IE cum Solv Durchstf</t>
  </si>
  <si>
    <t>IMMUNATE S/D Trockensub 1000 IE cum Solv Durchstf</t>
  </si>
  <si>
    <t>WILATE Trockensub 500 IE c Solv Durchstf</t>
  </si>
  <si>
    <t>WILATE Trockensub 1000 IE c Solv Durchstf</t>
  </si>
  <si>
    <t>SIMDAX Inf Konz 12.5 mg/5ml Durchstf 5 ml</t>
  </si>
  <si>
    <t>PROSTIN VR Inf Konz 500 mcg/ml 5 Amp 1 ml</t>
  </si>
  <si>
    <t>TRACLEER Disp Tabl 32 mg 56 Stk</t>
  </si>
  <si>
    <t>REVATIO Inj Lös 10 mg/12.5ml Durchstf</t>
  </si>
  <si>
    <t>MG/12.5ML</t>
  </si>
  <si>
    <t>GLYPRESSIN Trockensub 1 mg c Solv Amp 5 Stk</t>
  </si>
  <si>
    <t>HAEMOPRESSIN Trockensub 1 mg c Solv Durchstf 5 Stk</t>
  </si>
  <si>
    <t>AMBISOME Trockensub 50 mg Durchstf 10 Stk</t>
  </si>
  <si>
    <t>VFEND Trockensub 200 mg Amp</t>
  </si>
  <si>
    <t>NOXAFIL Tabl 100 mg 24 Stk</t>
  </si>
  <si>
    <t>MYCAMINE Trockensub 50 mg Durchstf</t>
  </si>
  <si>
    <t>MYCAMINE Trockensub 100 mg Durchstf</t>
  </si>
  <si>
    <t>VICTRELIS Kaps 200 mg 336 Stk</t>
  </si>
  <si>
    <t>KIOVIG Inf Lös 2.5 g/25ml i.v. Durchstf 25 ml</t>
  </si>
  <si>
    <t>INTRATECT Inf Lös 1 g/20ml i.v. Durchstf 20 ml</t>
  </si>
  <si>
    <t>INTRATECT Inf Lös 2.5 g/50ml i.v. Durchstf 50 ml</t>
  </si>
  <si>
    <t>INTRATECT Inf Lös 5 g/100ml i.v. Durchstf 100 ml</t>
  </si>
  <si>
    <t>INTRATECT Inf Lös 10 g/200ml i.v. Durchstf 200 ml</t>
  </si>
  <si>
    <t>KIOVIG Inf Lös 5 g/50ml i.v. Durchstf 50 ml</t>
  </si>
  <si>
    <t>KIOVIG Inf Lös 10 g/100ml i.v. Durchstf 100 ml</t>
  </si>
  <si>
    <t>KIOVIG Inf Lös 20 g/200ml i.v. Durchstf 200 ml</t>
  </si>
  <si>
    <t>KIOVIG Inf Lös 1 g/10ml i.v. Durchstf 10 ml</t>
  </si>
  <si>
    <t>KIOVIG Inf Lös 30 g/300ml i.v. Durchstf 300 ml</t>
  </si>
  <si>
    <t>INTRATECT 10% Inf Lös 1 g/10ml i.v. Durchstf 10 ml</t>
  </si>
  <si>
    <t>INTRATECT 10% Inf Lös 5 g/50ml i.v. Durchstf 50 ml</t>
  </si>
  <si>
    <t>INTRATECT 10% Inf Lös 10 g/100ml i.v. 100 ml</t>
  </si>
  <si>
    <t>INTRATECT 10% Inf Lös 20 g/200ml i.v. 200 ml</t>
  </si>
  <si>
    <t>INTRATECT 5% Inf Lös 1 g/20ml i.v. Durchstf 20 ml</t>
  </si>
  <si>
    <t>INTRATECT 5% Inf Lös 2.5 g/50ml i.v. 50 ml</t>
  </si>
  <si>
    <t>INTRATECT 5% Inf Lös 5 g/100ml i.v. 100 ml</t>
  </si>
  <si>
    <t>INTRATECT 5% Inf Lös 10 g/200ml i.v. 200 ml</t>
  </si>
  <si>
    <t>HEPATITIS B-IG Behring 200 IE Fertspr</t>
  </si>
  <si>
    <t>CYTOTECT Biotest 1000 E/20ml i.v. Amp 20 ml</t>
  </si>
  <si>
    <t>CYTOTECT Biotest 2500 E/50ml i.v. Durchstf 50 ml</t>
  </si>
  <si>
    <t>CYTOTECT Biotest 500 E/10ml i.v. Amp 10 ml</t>
  </si>
  <si>
    <t>SYNAGIS Trockensub 50 mg c Solv Durchstf</t>
  </si>
  <si>
    <t>SYNAGIS Trockensub 100 mg c Solv Durchstf</t>
  </si>
  <si>
    <t>MYLERAN (IMP D) Filmtabl 2 mg 100 Stk</t>
  </si>
  <si>
    <t>ALIMTA Trockensub 500 mg für Inf Lös Durchstf</t>
  </si>
  <si>
    <t>ALIMTA Trockensub 100 mg für Inf Lös Durchstf</t>
  </si>
  <si>
    <t>PEMETREXED Sandoz Trockensub 1 g i.v Durchstf</t>
  </si>
  <si>
    <t>PEMETREXED Sandoz Trockensub 100 mg i.v Durchstf</t>
  </si>
  <si>
    <t>PEMETREXED Sandoz Trockensub 500 mg i.v Durchstf</t>
  </si>
  <si>
    <t>FOLOTYN Inf Lös 20 mg/ml Durchstf 1 ml</t>
  </si>
  <si>
    <t>LEUSTATIN Inf Konz 10 mg/10ml 7 Durchstf 10 ml</t>
  </si>
  <si>
    <t>EVOLTRA (IMP D) Inf Konz 20 mg/20ml Amp 20 ml</t>
  </si>
  <si>
    <t>ZAVEDOS Trockensub 5 mg Durchstf</t>
  </si>
  <si>
    <t>ZAVEDOS Trockensub 10 mg Durchstf</t>
  </si>
  <si>
    <t>ERBITUX Inf Lös 100 mg/20ml Durchstf 20 ml</t>
  </si>
  <si>
    <t>VECTIBIX Inf Konz 100 mg/5ml Durchstf 5 ml</t>
  </si>
  <si>
    <t>VECTIBIX Inf Konz 400 mg/20ml Durchstf 20 ml</t>
  </si>
  <si>
    <t>ARZERRA Inf Konz 100 mg/5ml 3 Durchstf 5 ml</t>
  </si>
  <si>
    <t>ARZERRA Inf Konz 1000 mg/50ml Durchstf 50 ml</t>
  </si>
  <si>
    <t>ADCETRIS Trockensub 50 mg Durchstf</t>
  </si>
  <si>
    <t>PERJETA Inf Konz 420 mg/14ml Vial 14 ml</t>
  </si>
  <si>
    <t>MG/14ML</t>
  </si>
  <si>
    <t>KADCYLA Trockensub 100 mg Vial</t>
  </si>
  <si>
    <t>KADCYLA Trockensub 160 mg Vial</t>
  </si>
  <si>
    <t>GLIVEC Filmtabl 100 mg teilbar 60 Stk</t>
  </si>
  <si>
    <t>TARCEVA Filmtabl 25 mg 30 Stk</t>
  </si>
  <si>
    <t>SPRYCEL Filmtabl 20 mg 60 Stk</t>
  </si>
  <si>
    <t>SPRYCEL Filmtabl 50 mg 60 Stk</t>
  </si>
  <si>
    <t>SPRYCEL Filmtabl 70 mg 60 Stk</t>
  </si>
  <si>
    <t>SPRYCEL Filmtabl 100 mg 30 Stk</t>
  </si>
  <si>
    <t>XALKORI Kaps 250 mg 60 Stk</t>
  </si>
  <si>
    <t>XALKORI Kaps 200 mg 60 Stk</t>
  </si>
  <si>
    <t>INLYTA Filmtabl 3 mg 28 Stk</t>
  </si>
  <si>
    <t>INLYTA Filmtabl 7 mg 28 Stk</t>
  </si>
  <si>
    <t>TAFINLAR Kaps 50 mg 28 Stk</t>
  </si>
  <si>
    <t>TAFINLAR Kaps 75 mg 28 Stk</t>
  </si>
  <si>
    <t>AMSALYO (IMP NL) Trockensub 75 mg Durchstf 5 Stk</t>
  </si>
  <si>
    <t>ASPARAGINASE medac (IMP D) 5000 E Durchstf 5 Stk</t>
  </si>
  <si>
    <t>ASPARAGINASE medac (IMP D) 10000 E 5 Durchstf 1 ml</t>
  </si>
  <si>
    <t>ERWINASE (IMP GB) Trockensub 10000 E 5 Durchstf</t>
  </si>
  <si>
    <t>ERWINASE (IMP D) Trockensub 10000 E Durchstf 5 Stk</t>
  </si>
  <si>
    <t>ONCASPAR (IMP D) Inj Lös 3750 IE/5ml Durchstf 5 ml</t>
  </si>
  <si>
    <t>TRISENOX Inf Konz 10 mg/10ml 10 Amp 10 ml</t>
  </si>
  <si>
    <t>ERIVEDGE Kaps 150 mg 28 Stk</t>
  </si>
  <si>
    <t>ZYTIGA Tabl 250 mg 120 Stk</t>
  </si>
  <si>
    <t>NEULASTA 6 mg/0.6ml m Nadelschutz Fertspr</t>
  </si>
  <si>
    <t>MOZOBIL Inj Lös 24 mg/1.2ml Durchstf 1.2 ml</t>
  </si>
  <si>
    <t>THYMOGLOBULINE Trockensub 25 mg Durchstf</t>
  </si>
  <si>
    <t>ATG FRESENIUS Inf Lös 100 mg/5ml Durchstf 5 ml</t>
  </si>
  <si>
    <t>ORENCIA Trockensub 250 mg mit Spritze Durchstf</t>
  </si>
  <si>
    <t>ORENCIA Inj Lös 125 mg/ml 4 Fertspr 1 ml</t>
  </si>
  <si>
    <t>L04AA34</t>
  </si>
  <si>
    <t>LEMTRADA Inf Konz 12 mg Durchstf 2 ml</t>
  </si>
  <si>
    <t>HUMIRA Inj Lös 40 mg/0.8ml Durchstechflasche 2 Stk</t>
  </si>
  <si>
    <t>SIMPONI Fertigspritze 100 mg/1ml 1 ml</t>
  </si>
  <si>
    <t>SIMPONI Pen Inj Lös 100 mg/1ml Injektor 1 ml</t>
  </si>
  <si>
    <t>KINERET (IMP D) Inj Lös 100 mg 28 Fertspr 0.67 ml</t>
  </si>
  <si>
    <t>ACTEMRA Inj Lös 162 mg/0.9ml Fertspr 4 Stk</t>
  </si>
  <si>
    <t>MG/0.9ML</t>
  </si>
  <si>
    <t>INDUCTOS Trockensub 12 mg c Solv Durchstf</t>
  </si>
  <si>
    <t>CUROSURF Instill Susp 120 mg/1.5ml Amp 1.5 ml</t>
  </si>
  <si>
    <t>LUCENTIS Inj Lös 1.65 mg/0.165 ml Fertspr 0.165 ml</t>
  </si>
  <si>
    <t>MG/0.165ML</t>
  </si>
  <si>
    <t>LUCENTIS 2.3 mg/0.23ml Durchstf 0.23 ml</t>
  </si>
  <si>
    <t>FASTURTEC Trockensub 1.5 mg c Solv Durchstf 3 Stk</t>
  </si>
  <si>
    <t>FASTURTEC Trockensub 7.5 mg c Solv Durchstf</t>
  </si>
  <si>
    <t>Liste der in der Medizinischen Statistik erfassbaren Medikamente/Substanzen</t>
  </si>
  <si>
    <t>gültig ab dem 1. Januar 2016</t>
  </si>
  <si>
    <t>MG/50ML</t>
  </si>
  <si>
    <r>
      <t xml:space="preserve">  die Einstandspreise (EP) pro Packung in </t>
    </r>
    <r>
      <rPr>
        <b/>
        <sz val="11"/>
        <color theme="1"/>
        <rFont val="Calibri"/>
        <family val="2"/>
        <scheme val="minor"/>
      </rPr>
      <t>Schweizer Franken</t>
    </r>
    <r>
      <rPr>
        <sz val="11"/>
        <color theme="1"/>
        <rFont val="Calibri"/>
        <family val="2"/>
        <scheme val="minor"/>
      </rPr>
      <t xml:space="preserve"> an. Für Rechnungsbeträge in Fremdwährung verwenden Sie bitte die Jahresmittelkurse im Register "Jahresmittelkurse"</t>
    </r>
  </si>
  <si>
    <t>- Der Einstandspreis (EP) pro Packung muss sich auf die jeweilige Packungseinheit gemäss Pharmacode resp. Artikelbezeichnung beziehen. Er entspricht ihrem Einkaufspreis</t>
  </si>
  <si>
    <t>EP pro Packung</t>
  </si>
  <si>
    <t>39.95.H1</t>
  </si>
  <si>
    <t>Anhang</t>
  </si>
  <si>
    <r>
      <t xml:space="preserve">  des Medikaments </t>
    </r>
    <r>
      <rPr>
        <b/>
        <sz val="11"/>
        <color theme="1"/>
        <rFont val="Calibri"/>
        <family val="2"/>
        <scheme val="minor"/>
      </rPr>
      <t>inkl</t>
    </r>
    <r>
      <rPr>
        <sz val="11"/>
        <color theme="1"/>
        <rFont val="Calibri"/>
        <family val="2"/>
        <scheme val="minor"/>
      </rPr>
      <t>. MwSt.</t>
    </r>
    <r>
      <rPr>
        <b/>
        <sz val="11"/>
        <color theme="1"/>
        <rFont val="Calibri"/>
        <family val="2"/>
        <scheme val="minor"/>
      </rPr>
      <t>, abzüglich</t>
    </r>
    <r>
      <rPr>
        <sz val="11"/>
        <color theme="1"/>
        <rFont val="Calibri"/>
        <family val="2"/>
        <scheme val="minor"/>
      </rPr>
      <t xml:space="preserve"> Rabatte und Skonti. Kosten für Transport, Lagerung, Zubereitung, ext. Apotheken usw. dürfen </t>
    </r>
    <r>
      <rPr>
        <b/>
        <sz val="11"/>
        <color theme="1"/>
        <rFont val="Calibri"/>
        <family val="2"/>
        <scheme val="minor"/>
      </rPr>
      <t>nicht</t>
    </r>
    <r>
      <rPr>
        <sz val="11"/>
        <color theme="1"/>
        <rFont val="Calibri"/>
        <family val="2"/>
        <scheme val="minor"/>
      </rPr>
      <t xml:space="preserve"> verrechnet werden</t>
    </r>
  </si>
  <si>
    <t>EP pro Einheit in CHF
(Implantat ohne weiteres medizinisches Material!)</t>
  </si>
  <si>
    <r>
      <t xml:space="preserve">- Bitte geben Sie für </t>
    </r>
    <r>
      <rPr>
        <b/>
        <sz val="11"/>
        <color theme="1"/>
        <rFont val="Calibri"/>
        <family val="2"/>
        <scheme val="minor"/>
      </rPr>
      <t>alle</t>
    </r>
    <r>
      <rPr>
        <sz val="11"/>
        <color theme="1"/>
        <rFont val="Calibri"/>
        <family val="2"/>
        <scheme val="minor"/>
      </rPr>
      <t xml:space="preserve"> im Datenjahr 2015 stationär verwendeten Implantate gemäss untenstehender Auflistung die Einstandspreise (EP) pro Einheit</t>
    </r>
    <r>
      <rPr>
        <b/>
        <sz val="11"/>
        <color theme="1"/>
        <rFont val="Calibri"/>
        <family val="2"/>
        <scheme val="minor"/>
      </rPr>
      <t xml:space="preserve"> </t>
    </r>
  </si>
  <si>
    <r>
      <t xml:space="preserve">  </t>
    </r>
    <r>
      <rPr>
        <b/>
        <sz val="11"/>
        <color theme="1"/>
        <rFont val="Calibri"/>
        <family val="2"/>
        <scheme val="minor"/>
      </rPr>
      <t>inkl.</t>
    </r>
    <r>
      <rPr>
        <sz val="11"/>
        <color theme="1"/>
        <rFont val="Calibri"/>
        <family val="2"/>
        <scheme val="minor"/>
      </rPr>
      <t xml:space="preserve"> MwSt.</t>
    </r>
    <r>
      <rPr>
        <b/>
        <sz val="11"/>
        <color theme="1"/>
        <rFont val="Calibri"/>
        <family val="2"/>
        <scheme val="minor"/>
      </rPr>
      <t>, abzüglich</t>
    </r>
    <r>
      <rPr>
        <sz val="11"/>
        <color theme="1"/>
        <rFont val="Calibri"/>
        <family val="2"/>
        <scheme val="minor"/>
      </rPr>
      <t xml:space="preserve"> Rabatte und Skonti. Kosten für Transport, Lagerung, Behandlungen, weiteres medizinisches Material usw. dürfen </t>
    </r>
    <r>
      <rPr>
        <b/>
        <sz val="11"/>
        <color theme="1"/>
        <rFont val="Calibri"/>
        <family val="2"/>
        <scheme val="minor"/>
      </rPr>
      <t>nicht</t>
    </r>
    <r>
      <rPr>
        <sz val="11"/>
        <color theme="1"/>
        <rFont val="Calibri"/>
        <family val="2"/>
        <scheme val="minor"/>
      </rPr>
      <t xml:space="preserve"> verrechnet werden</t>
    </r>
  </si>
  <si>
    <t>33.79.21</t>
  </si>
  <si>
    <t>33.79.22</t>
  </si>
  <si>
    <t>33.79.23</t>
  </si>
  <si>
    <t>33.79.24</t>
  </si>
  <si>
    <t>33.79.25</t>
  </si>
  <si>
    <t>33.79.26</t>
  </si>
  <si>
    <t>33.79.27</t>
  </si>
  <si>
    <t>33.79.28</t>
  </si>
  <si>
    <t>33.79.29</t>
  </si>
  <si>
    <t>I1a</t>
  </si>
  <si>
    <t>I1b</t>
  </si>
  <si>
    <t>I2</t>
  </si>
  <si>
    <t>I3</t>
  </si>
  <si>
    <t>I4</t>
  </si>
  <si>
    <t>I5</t>
  </si>
  <si>
    <t>I6</t>
  </si>
  <si>
    <t>I7</t>
  </si>
  <si>
    <t>I8</t>
  </si>
  <si>
    <t>I9</t>
  </si>
  <si>
    <t>I10</t>
  </si>
  <si>
    <t>I11</t>
  </si>
  <si>
    <t>I13</t>
  </si>
  <si>
    <t>I14</t>
  </si>
  <si>
    <t>I15</t>
  </si>
  <si>
    <t>I16</t>
  </si>
  <si>
    <t>I17</t>
  </si>
  <si>
    <t>I18</t>
  </si>
  <si>
    <t>I19</t>
  </si>
  <si>
    <t>I20</t>
  </si>
  <si>
    <t>I21</t>
  </si>
  <si>
    <t>I22</t>
  </si>
  <si>
    <t>I23</t>
  </si>
  <si>
    <t>I24</t>
  </si>
  <si>
    <t>I25</t>
  </si>
  <si>
    <t>I26</t>
  </si>
  <si>
    <t>I27</t>
  </si>
  <si>
    <t>I28</t>
  </si>
  <si>
    <t>I29</t>
  </si>
  <si>
    <t>I30</t>
  </si>
  <si>
    <t>I31</t>
  </si>
  <si>
    <t>I32</t>
  </si>
  <si>
    <t>I33</t>
  </si>
  <si>
    <t>I12</t>
  </si>
  <si>
    <t>T1a</t>
  </si>
  <si>
    <t>T1b</t>
  </si>
  <si>
    <t>T2a</t>
  </si>
  <si>
    <t>T2b</t>
  </si>
  <si>
    <t>T3a</t>
  </si>
  <si>
    <t>T3b</t>
  </si>
  <si>
    <t>T4a</t>
  </si>
  <si>
    <t>T4b</t>
  </si>
  <si>
    <t>T5a</t>
  </si>
  <si>
    <t>T5b</t>
  </si>
  <si>
    <t>T6a</t>
  </si>
  <si>
    <t>T6b</t>
  </si>
  <si>
    <t>T7</t>
  </si>
  <si>
    <t>T8</t>
  </si>
  <si>
    <t>T9</t>
  </si>
  <si>
    <t>T10</t>
  </si>
  <si>
    <t>T11</t>
  </si>
  <si>
    <t>T12</t>
  </si>
  <si>
    <t>T13</t>
  </si>
  <si>
    <t>T14</t>
  </si>
  <si>
    <t>T15</t>
  </si>
  <si>
    <t>T16</t>
  </si>
  <si>
    <t>T17</t>
  </si>
  <si>
    <t>T18</t>
  </si>
  <si>
    <t>T19</t>
  </si>
  <si>
    <t>T20</t>
  </si>
  <si>
    <t>T21</t>
  </si>
  <si>
    <t>T22</t>
  </si>
  <si>
    <t>T23</t>
  </si>
  <si>
    <t>T24</t>
  </si>
  <si>
    <t>I1a/1b</t>
  </si>
  <si>
    <t>T1a/1b</t>
  </si>
  <si>
    <t>T2a/2b</t>
  </si>
  <si>
    <t>T3a/3b</t>
  </si>
  <si>
    <t>T4a/4b</t>
  </si>
  <si>
    <t>T5a/5b</t>
  </si>
  <si>
    <t>T6a/6b</t>
  </si>
  <si>
    <t>zum ausblenden</t>
  </si>
  <si>
    <t>Ausblenden</t>
  </si>
  <si>
    <t>Bitte reichen Sie die Detailerhebung analog der Datenlieferung über die SwissDRG Web-Schnittstelle ein (Tab Datenerhebung nach Login)</t>
  </si>
  <si>
    <t>Link SwissDRG Homepage Erhebung 2016</t>
  </si>
  <si>
    <t>Jahresmittelkurse</t>
  </si>
  <si>
    <r>
      <t xml:space="preserve">- Bitte füllen Sie nur die </t>
    </r>
    <r>
      <rPr>
        <b/>
        <sz val="11"/>
        <rFont val="Calibri"/>
        <family val="2"/>
        <scheme val="minor"/>
      </rPr>
      <t>gelb</t>
    </r>
    <r>
      <rPr>
        <sz val="11"/>
        <color theme="1"/>
        <rFont val="Calibri"/>
        <family val="2"/>
        <scheme val="minor"/>
      </rPr>
      <t xml:space="preserve"> markierten Felder aus. Die orange hinterlegten Felder werden automatisch berechnet. </t>
    </r>
  </si>
  <si>
    <t xml:space="preserve">   Für spezifische Kommentare stehen Ihnen in jeder Erhebung Kommentarfelder zur Verfügung</t>
  </si>
  <si>
    <r>
      <t xml:space="preserve">- Bitte löschen oder verändern Sie </t>
    </r>
    <r>
      <rPr>
        <b/>
        <sz val="11"/>
        <color theme="1"/>
        <rFont val="Calibri"/>
        <family val="2"/>
        <scheme val="minor"/>
      </rPr>
      <t>keine Tabellenformatierungen</t>
    </r>
    <r>
      <rPr>
        <sz val="11"/>
        <color theme="1"/>
        <rFont val="Calibri"/>
        <family val="2"/>
        <scheme val="minor"/>
      </rPr>
      <t>. Falls Sie nicht alle Erhebungen ausfüllen können, lassen Sie die entsprechenden Register einfach leer (unverändert)</t>
    </r>
  </si>
  <si>
    <t>PpE</t>
  </si>
  <si>
    <t xml:space="preserve">- Der Einstandspreis pro Einheit (EP) muss sich auf das jeweilige Implantat gemäss CHOP Code beziehen. Er entspricht ihrem Einkaufspreis des Implantats </t>
  </si>
  <si>
    <r>
      <t xml:space="preserve">- Bitte geben Sie nach Möglichkeit für </t>
    </r>
    <r>
      <rPr>
        <b/>
        <sz val="11"/>
        <color theme="1"/>
        <rFont val="Calibri"/>
        <family val="2"/>
        <scheme val="minor"/>
      </rPr>
      <t>alle</t>
    </r>
    <r>
      <rPr>
        <sz val="11"/>
        <color theme="1"/>
        <rFont val="Calibri"/>
        <family val="2"/>
        <scheme val="minor"/>
      </rPr>
      <t xml:space="preserve"> im Datenjahr 2015 stationär durchgeführten teuren Verfahren die entsprechenden Kosten</t>
    </r>
    <r>
      <rPr>
        <b/>
        <sz val="11"/>
        <color theme="1"/>
        <rFont val="Calibri"/>
        <family val="2"/>
        <scheme val="minor"/>
      </rPr>
      <t xml:space="preserve"> in Schweizer Franken</t>
    </r>
    <r>
      <rPr>
        <sz val="11"/>
        <color theme="1"/>
        <rFont val="Calibri"/>
        <family val="2"/>
        <scheme val="minor"/>
      </rPr>
      <t xml:space="preserve"> auf Verfahrensebene an. </t>
    </r>
  </si>
  <si>
    <t xml:space="preserve">   Für Rechnungsbeträge in Fremdwährung verwenden Sie bitte die Jahresmittelkurse im Register "Jahresmittelkurse"</t>
  </si>
  <si>
    <r>
      <t xml:space="preserve">- Der Einstandspreis (EP) pro Komponente entspricht ihrem Einkaufspreis der einzelnen Komponenten eines Kunstherzes </t>
    </r>
    <r>
      <rPr>
        <b/>
        <sz val="11"/>
        <color theme="1"/>
        <rFont val="Calibri"/>
        <family val="2"/>
        <scheme val="minor"/>
      </rPr>
      <t>inkl.</t>
    </r>
    <r>
      <rPr>
        <sz val="11"/>
        <color theme="1"/>
        <rFont val="Calibri"/>
        <family val="2"/>
        <scheme val="minor"/>
      </rPr>
      <t xml:space="preserve"> MwSt., abzüglich Rabatte und Skonti. </t>
    </r>
  </si>
  <si>
    <t>EP pro Komponente in CHF</t>
  </si>
  <si>
    <t xml:space="preserve">- Die Tabelle kann nach "Nummer", "CHOP 2015", "Verfahren" und/oder "Art" gefiltert resp. sortiert werden </t>
  </si>
  <si>
    <r>
      <t xml:space="preserve">- Achtung: Die angezeigten Preise pro Einheit </t>
    </r>
    <r>
      <rPr>
        <b/>
        <sz val="11"/>
        <color theme="1"/>
        <rFont val="Calibri"/>
        <family val="2"/>
        <scheme val="minor"/>
      </rPr>
      <t>(PpE)</t>
    </r>
    <r>
      <rPr>
        <sz val="11"/>
        <color theme="1"/>
        <rFont val="Calibri"/>
        <family val="2"/>
        <scheme val="minor"/>
      </rPr>
      <t xml:space="preserve"> werden </t>
    </r>
    <r>
      <rPr>
        <b/>
        <sz val="11"/>
        <color theme="1"/>
        <rFont val="Calibri"/>
        <family val="2"/>
        <scheme val="minor"/>
      </rPr>
      <t>automatisch</t>
    </r>
    <r>
      <rPr>
        <sz val="11"/>
        <color theme="1"/>
        <rFont val="Calibri"/>
        <family val="2"/>
        <scheme val="minor"/>
      </rPr>
      <t xml:space="preserve"> </t>
    </r>
    <r>
      <rPr>
        <b/>
        <sz val="11"/>
        <color theme="1"/>
        <rFont val="Calibri"/>
        <family val="2"/>
        <scheme val="minor"/>
      </rPr>
      <t>in der von der Swiss DRG verlangten Einheit</t>
    </r>
    <r>
      <rPr>
        <sz val="11"/>
        <color theme="1"/>
        <rFont val="Calibri"/>
        <family val="2"/>
        <scheme val="minor"/>
      </rPr>
      <t xml:space="preserve"> </t>
    </r>
    <r>
      <rPr>
        <b/>
        <sz val="11"/>
        <color theme="1"/>
        <rFont val="Calibri"/>
        <family val="2"/>
        <scheme val="minor"/>
      </rPr>
      <t>berechnet</t>
    </r>
    <r>
      <rPr>
        <sz val="11"/>
        <color theme="1"/>
        <rFont val="Calibri"/>
        <family val="2"/>
        <scheme val="minor"/>
      </rPr>
      <t xml:space="preserve"> (kann von der Medikamenteneinheit abweichen)</t>
    </r>
  </si>
  <si>
    <r>
      <t xml:space="preserve">   Kosten für Transport, Lagerung, Behandlung usw. dürfen </t>
    </r>
    <r>
      <rPr>
        <b/>
        <sz val="11"/>
        <color theme="1"/>
        <rFont val="Calibri"/>
        <family val="2"/>
        <scheme val="minor"/>
      </rPr>
      <t>nicht</t>
    </r>
    <r>
      <rPr>
        <sz val="11"/>
        <color theme="1"/>
        <rFont val="Calibri"/>
        <family val="2"/>
        <scheme val="minor"/>
      </rPr>
      <t xml:space="preserve"> verrechnet werden</t>
    </r>
  </si>
  <si>
    <r>
      <t xml:space="preserve">Implantation eines- oder Ostheosynthese durch </t>
    </r>
    <r>
      <rPr>
        <b/>
        <sz val="11"/>
        <color theme="1"/>
        <rFont val="Calibri"/>
        <family val="2"/>
        <scheme val="minor"/>
      </rPr>
      <t>nicht</t>
    </r>
    <r>
      <rPr>
        <sz val="11"/>
        <color theme="1"/>
        <rFont val="Calibri"/>
        <family val="2"/>
        <scheme val="minor"/>
      </rPr>
      <t xml:space="preserve"> motorisierten internen Verlängerungs- oder Knochentransportsystem</t>
    </r>
  </si>
  <si>
    <t>CHOP Text</t>
  </si>
  <si>
    <t>Bezeichnung / Handelsname</t>
  </si>
  <si>
    <t>Erhebung der Preise von Kunstherzen aufgrund ausgewählter CHOP Codes</t>
  </si>
  <si>
    <t>spitalname</t>
  </si>
  <si>
    <t>atc</t>
  </si>
  <si>
    <t>bez</t>
  </si>
  <si>
    <t>atc_zu</t>
  </si>
  <si>
    <t>unite</t>
  </si>
  <si>
    <t>va</t>
  </si>
  <si>
    <t>ppu_de</t>
  </si>
  <si>
    <t>comment</t>
  </si>
  <si>
    <t>primary key</t>
  </si>
  <si>
    <t>37.69.10-17</t>
  </si>
  <si>
    <t>Dauer der Behandlung mit einem herzkreislauf- und lungenunterstützenden System, mit Pumpe, mit CO2-removal, extrakorporal, veno-venös</t>
  </si>
  <si>
    <t>Dauer der Behandlung mit einem herzkreislauf- und lungenunterstützenden System, mit Pumpe, mit Oxygenator (inkl. CO2-removal), extrakorporal, veno-arteriell oder venovenoarteriell (ECMO)</t>
  </si>
  <si>
    <t>Dauer der Behandlung mit einem herzkreislauf- und lungenunterstützenden System, mit Pumpe, mit Oxygenator (inkl. CO2-removal), extrakorporal, veno-venös (ECMO - ILA)</t>
  </si>
  <si>
    <t>Dauer der Behandlung mit einem herzkreislauf- und lungenunterstützenden System, ohne Pumpe, mit CO2-removal (ECLA)</t>
  </si>
  <si>
    <t>T7a</t>
  </si>
  <si>
    <t>T7b</t>
  </si>
  <si>
    <t>T8a</t>
  </si>
  <si>
    <t>T8b</t>
  </si>
  <si>
    <t>T9a</t>
  </si>
  <si>
    <t>T9b</t>
  </si>
  <si>
    <t>T25</t>
  </si>
  <si>
    <t>T26</t>
  </si>
  <si>
    <t>Implantation eines herzkreislaufunterstützenden Systems, mit Pumpe, ohne Gasaustauschfunktion, intravasal (inkl. Intrakardial), perkutan (Impella)</t>
  </si>
  <si>
    <t>46.99.63</t>
  </si>
  <si>
    <t>Einlegen oder Wechsel einer selbstexpandierenden Dünndarmschlauchprothese</t>
  </si>
  <si>
    <t>VENTAVIS Inhal Lös 20 mcg/2ml 2 ml Amp 10 x 30 Stk</t>
  </si>
  <si>
    <t>VENTAVIS Inhal Lös 20 mcg/2ml 2 ml Amp 300 Stk</t>
  </si>
  <si>
    <t>B01AD02</t>
  </si>
  <si>
    <t>ACTILYSE Cathflo 2 mg c Solv Durchstf 5 Stk</t>
  </si>
  <si>
    <t>ACTILYSE Trockensub 10 mg c Solv Amp</t>
  </si>
  <si>
    <t>ACTILYSE Trockensub 20 mg c Solv Amp</t>
  </si>
  <si>
    <t>ACTILYSE Trockensub 50 mg c Solv Amp</t>
  </si>
  <si>
    <t>NOVOSEVEN Raumtempstab 1 mg c Solv Fertspr</t>
  </si>
  <si>
    <t>NOVOSEVEN Raumtempstab 2 mg c Solv Fertspr</t>
  </si>
  <si>
    <t>NOVOSEVEN Raumtempstab 5 mg c Solv Fertspr</t>
  </si>
  <si>
    <t>B03XA01</t>
  </si>
  <si>
    <t>ABSEAMED Inj Lös 1000 IE/0.5ml 6 Fertspr 0.5 ml</t>
  </si>
  <si>
    <t>IE/0.5ML</t>
  </si>
  <si>
    <t>ABSEAMED Inj Lös 10000 IE/ml 6 Fertspr 1 ml</t>
  </si>
  <si>
    <t>IE/ML</t>
  </si>
  <si>
    <t>ABSEAMED Inj Lös 2000 IE/ml 6 Fertspr 1 ml</t>
  </si>
  <si>
    <t>ABSEAMED Inj Lös 3000 IE/0.3ml 6 Fertspr 0.3 ml</t>
  </si>
  <si>
    <t>IE/0.3ML</t>
  </si>
  <si>
    <t>ABSEAMED Inj Lös 4000 IE/0.4ml 6 Fertspr 0.4 ml</t>
  </si>
  <si>
    <t>IE/0.4ML</t>
  </si>
  <si>
    <t>ABSEAMED Inj Lös 5000 IE/0.5ml 6 Fertspr 0.5 ml</t>
  </si>
  <si>
    <t>ABSEAMED Inj Lös 6000 IE/0.6ml 6 Fertspr 0.6 ml</t>
  </si>
  <si>
    <t>IE/0.6ML</t>
  </si>
  <si>
    <t>ABSEAMED Inj Lös 8000 IE/0.8ml 6 Fertspr 0.8 ml</t>
  </si>
  <si>
    <t>IE/0.8ML</t>
  </si>
  <si>
    <t>BINOCRIT Inj Lös 1000 IE/0.5ml 6 Fertspr 0.5 ml</t>
  </si>
  <si>
    <t>BINOCRIT Inj Lös 10000 IE/ml 6 Fertspr 1 ml</t>
  </si>
  <si>
    <t>BINOCRIT Inj Lös 2000 IE/ml 6 Fertspr 1 ml</t>
  </si>
  <si>
    <t>BINOCRIT Inj Lös 3000 IE/0.3ml 6 Fertspr 0.3 ml</t>
  </si>
  <si>
    <t>BINOCRIT Inj Lös 4000 IE/0.4ml 6 Fertspr 0.4 ml</t>
  </si>
  <si>
    <t>BINOCRIT Inj Lös 5000 IE/0.5ml 6 Fertspr 0.5 ml</t>
  </si>
  <si>
    <t>BINOCRIT Inj Lös 6000 IE/0.6ml 6 Fertspr 0.6 ml</t>
  </si>
  <si>
    <t>BINOCRIT Inj Lös 7000 IE/0.7ml 6 Fertspr 0.7 ml</t>
  </si>
  <si>
    <t>IE/0.7ML</t>
  </si>
  <si>
    <t>BINOCRIT Inj Lös 8000 IE/0.8ml 6 Fertspr 0.8 ml</t>
  </si>
  <si>
    <t>BINOCRIT Inj Lös 9000 IE/0.9ml 6 Fertspr 0.9 ml</t>
  </si>
  <si>
    <t>IE/0.9ML</t>
  </si>
  <si>
    <t>EPOTHETA Teva Inj Lös 1000 IE/0.5ml Fertspr 6 Stk</t>
  </si>
  <si>
    <t>EPOTHETA Teva Inj Lös 10000 IE/ml Fertspr 6 Stk</t>
  </si>
  <si>
    <t>EPOTHETA Teva Inj Lös 2000 IE/0.5ml Fertspr 6 Stk</t>
  </si>
  <si>
    <t>EPOTHETA Teva Inj Lös 20000 IE/ml Fertspr 4 Stk</t>
  </si>
  <si>
    <t>EPOTHETA Teva Inj Lös 3000 IE/0.5ml Fertspr 6 Stk</t>
  </si>
  <si>
    <t>EPOTHETA Teva Inj Lös 30000 IE/ml Fertspr 4 Stk</t>
  </si>
  <si>
    <t>EPOTHETA Teva Inj Lös 4000 IE/0.5ml Fertspr 6 Stk</t>
  </si>
  <si>
    <t>EPOTHETA Teva Inj Lös 5000 IE/0.5ml Fertspr 6 Stk</t>
  </si>
  <si>
    <t>EPREX 1000 IE/0.5ml (Protecs) 6 Fertspr 0.5 ml</t>
  </si>
  <si>
    <t>EPREX 10000 IE/ml (Protecs) 6 Fertspr 1 ml</t>
  </si>
  <si>
    <t>EPREX 2000 IE/0.5ml (Protecs) 6 Fertspr 0.5 ml</t>
  </si>
  <si>
    <t>EPREX 20000 IE/0.5ml (Protecs) Fertspr 0.5 ml</t>
  </si>
  <si>
    <t>EPREX 3000 IE/0.3ml (Protecs) 6 Fertspr 0.3 ml</t>
  </si>
  <si>
    <t>EPREX 30000 IE/0.75ml (Protecs) Fertspr 0.75 ml</t>
  </si>
  <si>
    <t>IE/0.75ML</t>
  </si>
  <si>
    <t>EPREX 4000 IE/0.4ml (Protecs) 6 Fertspr 0.4 ml</t>
  </si>
  <si>
    <t>EPREX 40000 IE/ml (Protecs) Fertspr 1 ml</t>
  </si>
  <si>
    <t>EPREX 5000 IE/0.5ml (Protecs) 6 Fertspr 0.5 ml</t>
  </si>
  <si>
    <t>EPREX 6000 IE/0.6ml (Protecs) 6 Fertspr 0.6 ml</t>
  </si>
  <si>
    <t>EPREX 8000 IE/0.8ml (Protecs) 6 Fertspr 0.8 ml</t>
  </si>
  <si>
    <t>RECORMON PS Inj Lös 10000 E/0.6ml Fertspr 6 Stk</t>
  </si>
  <si>
    <t>RECORMON PS Inj Lös 2000 E/0.3ml Fertspr 6 Stk</t>
  </si>
  <si>
    <t>E/0.3ML</t>
  </si>
  <si>
    <t>RECORMON PS Inj Lös 3000 E/0.3ml Fertspr 6 Stk</t>
  </si>
  <si>
    <t>RECORMON PS Inj Lös 30000 E/0.6ml Fertspr 4 Stk</t>
  </si>
  <si>
    <t>RECORMON PS Inj Lös 4000 E/0.3ml Fertspr 6 Stk</t>
  </si>
  <si>
    <t>RECORMON PS Inj Lös 5000 E/0.3ml Fertspr 6 Stk</t>
  </si>
  <si>
    <t>RECORMON PS Inj Lös 6000 E/0.3ml Fertspr 6 Stk</t>
  </si>
  <si>
    <t>B03XA02</t>
  </si>
  <si>
    <t>ARANESP 100 mcg m Nadelschutz Fertspr 4 Stk</t>
  </si>
  <si>
    <t>ARANESP 130 mcg m Nadelschutz Fertspr 4 Stk</t>
  </si>
  <si>
    <t>ARANESP 150 mcg m Nadelschutz Fertspr 4 Stk</t>
  </si>
  <si>
    <t>ARANESP 20 mcg m Nadelschutz Fertspr 4 Stk</t>
  </si>
  <si>
    <t>ARANESP 30 mcg m Nadelschutz Fertspr 4 Stk</t>
  </si>
  <si>
    <t>ARANESP 300 mcg m Nadelschutz Fertspr</t>
  </si>
  <si>
    <t>ARANESP 40 mcg m Nadelschutz Fertspr 4 Stk</t>
  </si>
  <si>
    <t>ARANESP 50 mcg m Nadelschutz Fertspr 4 Stk</t>
  </si>
  <si>
    <t>ARANESP 500 mcg m Nadelschutz Fertspr</t>
  </si>
  <si>
    <t>ARANESP 60 mcg m Nadelschutz Fertspr 4 Stk</t>
  </si>
  <si>
    <t>ARANESP 80 mcg m Nadelschutz Fertspr 4 Stk</t>
  </si>
  <si>
    <t>ARANESP Inj Lös 10 mcg Fertspr 4 Stk</t>
  </si>
  <si>
    <t>ARANESP Inj Lös 100 mcg Fertspr 4 Stk</t>
  </si>
  <si>
    <t>ARANESP Inj Lös 130 mcg Fertspr 4 Stk</t>
  </si>
  <si>
    <t>ARANESP Inj Lös 150 mcg Fertspr 4 Stk</t>
  </si>
  <si>
    <t>ARANESP Inj Lös 20 mcg Fertspr 4 Stk</t>
  </si>
  <si>
    <t>ARANESP Inj Lös 30 mcg Fertspr 4 Stk</t>
  </si>
  <si>
    <t>ARANESP Inj Lös 300 mcg Fertspr</t>
  </si>
  <si>
    <t>ARANESP Inj Lös 40 mcg Fertspr 4 Stk</t>
  </si>
  <si>
    <t>ARANESP Inj Lös 50 mcg Fertspr 4 Stk</t>
  </si>
  <si>
    <t>ARANESP Inj Lös 500 mcg Fertspr</t>
  </si>
  <si>
    <t>ARANESP Inj Lös 60 mcg Fertspr 4 Stk</t>
  </si>
  <si>
    <t>ARANESP Inj Lös 80 mcg Fertspr 4 Stk</t>
  </si>
  <si>
    <t>ARANESP Sure Click Pen Inj Lös 100 mcg</t>
  </si>
  <si>
    <t>ARANESP Sure Click Pen Inj Lös 20 mcg</t>
  </si>
  <si>
    <t>ARANESP Sure Click Pen Inj Lös 40 mcg</t>
  </si>
  <si>
    <t>ARANESP Sure Click Pen Inj Lös 500 mcg</t>
  </si>
  <si>
    <t>ARANESP Sure Click Pen Inj Lös 60 mcg</t>
  </si>
  <si>
    <t>B03XA03</t>
  </si>
  <si>
    <t>MIRCERA FSP Inj Lös 100 mcg/0.3 ml Fertspr</t>
  </si>
  <si>
    <t>MCG/0.3ML</t>
  </si>
  <si>
    <t>MIRCERA FSP Inj Lös 120 mcg/0.3 ml Fertspr</t>
  </si>
  <si>
    <t>MIRCERA FSP Inj Lös 150 mcg/0.3 ml Fertspr</t>
  </si>
  <si>
    <t>MIRCERA FSP Inj Lös 200 mcg/0.3 ml Fertspr</t>
  </si>
  <si>
    <t>MIRCERA FSP Inj Lös 250 mcg/0.3 ml Fertspr</t>
  </si>
  <si>
    <t>MIRCERA FSP Inj Lös 30 mcg/0.3 ml Fertspr</t>
  </si>
  <si>
    <t>MIRCERA FSP Inj Lös 360 mcg/0.6 ml Fertspr</t>
  </si>
  <si>
    <t>MCG/0.6ML</t>
  </si>
  <si>
    <t>MIRCERA FSP Inj Lös 50 mcg/0.3 ml Fertspr</t>
  </si>
  <si>
    <t>MIRCERA FSP Inj Lös 75 mcg/0.3 ml Fertspr</t>
  </si>
  <si>
    <t>B06AC02</t>
  </si>
  <si>
    <t>FIRAZYR Inj Lös 30 mg/3ml Fertspr 3 ml</t>
  </si>
  <si>
    <t>MG/3ML</t>
  </si>
  <si>
    <t>H01CB02</t>
  </si>
  <si>
    <t>SANDOSTATIN LAR Trockensub 10 mg c Sol Fertspr</t>
  </si>
  <si>
    <t>SANDOSTATIN LAR Trockensub 20 mg c Sol Fertspr</t>
  </si>
  <si>
    <t>SANDOSTATIN LAR Trockensub 30 mg c Sol Fertspr</t>
  </si>
  <si>
    <t>ZYVOXID Inf Lös 2 mg/ml 10 Freeflex 300 ml</t>
  </si>
  <si>
    <t>J01XX09</t>
  </si>
  <si>
    <t>CUBICIN Trockensub 350 mg Durchstf</t>
  </si>
  <si>
    <t>CUBICIN Trockensub 500 mg Durchstf</t>
  </si>
  <si>
    <t>NOXAFIL Tabl 100 mg 96 Stk</t>
  </si>
  <si>
    <t>J05AB14</t>
  </si>
  <si>
    <t>VALCYTE Filmtabl 450 mg 60 Stk</t>
  </si>
  <si>
    <t>VALGANCICLIVIR Kaps 18 mg 100 Stk</t>
  </si>
  <si>
    <t>VALGANCICLIVIR Kaps 25 mg 100 Stk</t>
  </si>
  <si>
    <t>VALGANCICLOVIR Mepha Lactab 450 mg 60 Stk</t>
  </si>
  <si>
    <t>VALGANCICLOVIR Sandoz Filmtabl 450 mg 60 Stk</t>
  </si>
  <si>
    <t>FOSCAVIR Inf Lös 6000 mg/250ml Fl 250 ml</t>
  </si>
  <si>
    <t>INCIVO Filmtabl 375 mg Fl 42 Stk</t>
  </si>
  <si>
    <t>J06BB03</t>
  </si>
  <si>
    <t>VARITECT CP Inf Lös 125 IE/5ml Vial 5 ml</t>
  </si>
  <si>
    <t>VARITECT CP Inf Lös 1250 IE/50ml Vial 50 ml</t>
  </si>
  <si>
    <t>IE/50ML</t>
  </si>
  <si>
    <t>VARITECT CP Inf Lös 500 IE/20ml Vial 20 ml</t>
  </si>
  <si>
    <t>IE/20ML</t>
  </si>
  <si>
    <t>HEPATITIS B Behring 1000 IE Fertspr 5 ml</t>
  </si>
  <si>
    <t>HEPATITIS B Behring 200 IE Fertspr 1 ml</t>
  </si>
  <si>
    <t>BUSILVEX Inf Konz 60 mg/10ml 8 Durchstf 10 ml</t>
  </si>
  <si>
    <t>L01AX03</t>
  </si>
  <si>
    <t>TEMODAL Kaps 100 mg Btl 20 Stk</t>
  </si>
  <si>
    <t>TEMODAL Kaps 100 mg Btl 5 Stk</t>
  </si>
  <si>
    <t>TEMODAL Kaps 140 mg Btl 20 Stk</t>
  </si>
  <si>
    <t>TEMODAL Kaps 140 mg Btl 5 Stk</t>
  </si>
  <si>
    <t>TEMODAL Kaps 180 mg Btl 20 Stk</t>
  </si>
  <si>
    <t>TEMODAL Kaps 180 mg Btl 5 Stk</t>
  </si>
  <si>
    <t>TEMODAL Kaps 20 mg Btl 20 Stk</t>
  </si>
  <si>
    <t>TEMODAL Kaps 20 mg Btl 5 Stk</t>
  </si>
  <si>
    <t>TEMODAL Kaps 250 mg Btl 5 Stk</t>
  </si>
  <si>
    <t>TEMODAL Kaps 5 mg Btl 20 Stk</t>
  </si>
  <si>
    <t>TEMODAL Kaps 5 mg Btl 5 Stk</t>
  </si>
  <si>
    <t>TEMODAL Trockensub 100 mg Durchstf</t>
  </si>
  <si>
    <t>TEMOZOLOMID Labatec Kaps 100 mg 5 Stk</t>
  </si>
  <si>
    <t>TEMOZOLOMID Labatec Kaps 140 mg 5 Stk</t>
  </si>
  <si>
    <t>TEMOZOLOMID Labatec Kaps 180 mg 5 Stk</t>
  </si>
  <si>
    <t>TEMOZOLOMID Labatec Kaps 20 mg 5 Stk</t>
  </si>
  <si>
    <t>TEMOZOLOMID Labatec Kaps 250 mg 5 Stk</t>
  </si>
  <si>
    <t>TEMOZOLOMID Labatec Kaps 5 mg 5 Stk</t>
  </si>
  <si>
    <t>TEMOZOLOMID medac Kaps 100 mg 5 Stk</t>
  </si>
  <si>
    <t>TEMOZOLOMID medac Kaps 140 mg 20 Stk</t>
  </si>
  <si>
    <t>TEMOZOLOMID medac Kaps 140 mg 5 Stk</t>
  </si>
  <si>
    <t>TEMOZOLOMID medac Kaps 180 mg 20 Stk</t>
  </si>
  <si>
    <t>TEMOZOLOMID medac Kaps 180 mg 5 Stk</t>
  </si>
  <si>
    <t>TEMOZOLOMID medac Kaps 20 mg 20 Stk</t>
  </si>
  <si>
    <t>TEMOZOLOMID medac Kaps 20 mg 5 Stk</t>
  </si>
  <si>
    <t>TEMOZOLOMID medac Kaps 250 mg 5 Stk</t>
  </si>
  <si>
    <t>TEMOZOLOMID medac Kaps 5 mg 20 Stk</t>
  </si>
  <si>
    <t>TEMOZOLOMID medac Kaps 5 mg 5 Stk</t>
  </si>
  <si>
    <t>TEMOZOLOMID Teva Kaps 100 mg 20 Stk</t>
  </si>
  <si>
    <t>TEMOZOLOMID Teva Kaps 100 mg 5 Stk</t>
  </si>
  <si>
    <t>TEMOZOLOMID Teva Kaps 140 mg 20 Stk</t>
  </si>
  <si>
    <t>TEMOZOLOMID Teva Kaps 140 mg 5 Stk</t>
  </si>
  <si>
    <t>TEMOZOLOMID Teva Kaps 180 mg 20 Stk</t>
  </si>
  <si>
    <t>TEMOZOLOMID Teva Kaps 180 mg 5 Stk</t>
  </si>
  <si>
    <t>TEMOZOLOMID Teva Kaps 20 mg 20 Stk</t>
  </si>
  <si>
    <t>TEMOZOLOMID Teva Kaps 20 mg 5 Stk</t>
  </si>
  <si>
    <t>TEMOZOLOMID Teva Kaps 250 mg 5 Stk</t>
  </si>
  <si>
    <t>TEMOZOLOMID Teva Kaps 5 mg 20 Stk</t>
  </si>
  <si>
    <t>TEMOZOLOMID Teva Kaps 5 mg 5 Stk</t>
  </si>
  <si>
    <t>L01BA01</t>
  </si>
  <si>
    <t>METHOTREXAT Ebewe Inf Konz 1 g Durchstf 10 ml</t>
  </si>
  <si>
    <t>METHOTREXAT Farmos 1000 mg/40ml Durchstf 40 ml</t>
  </si>
  <si>
    <t>METHOTREXAT Farmos 20 mg/8ml 10 Durchstf 8 ml</t>
  </si>
  <si>
    <t>MG/8ML</t>
  </si>
  <si>
    <t>METHOTREXAT Farmos 5 mg/2ml 10 Durchstf 2 ml</t>
  </si>
  <si>
    <t>MG/2ML</t>
  </si>
  <si>
    <t>METHOTREXAT Farmos 50 mg/2ml 10 Durchstf 2 ml</t>
  </si>
  <si>
    <t>METHOTREXAT Farmos 500 mg/20ml Durchstf 20 ml</t>
  </si>
  <si>
    <t>METHOTREXAT Farmos 5000 mg/200ml Durchstf 200 ml</t>
  </si>
  <si>
    <t>MG/200ML</t>
  </si>
  <si>
    <t>METHOTREXAT Sandoz Inf Konz 1000 mg Durchstf 10 ml</t>
  </si>
  <si>
    <t>METHOTREXAT Sandoz Inf Konz 5000 mg Durchstf 50 ml</t>
  </si>
  <si>
    <t>METHOTREXAT Teva 5 mg/2ml Durchstf 2 ml</t>
  </si>
  <si>
    <t>METHOTREXAT Teva 50 mg/2ml Durchstf 2 ml</t>
  </si>
  <si>
    <t>METHOTREXAT Teva 500 mg/20ml Durchstf 20 ml</t>
  </si>
  <si>
    <t>METHOTREXAT Teva 5000 mg/50ml Durchstf 50 ml</t>
  </si>
  <si>
    <t>LITAK Inj Lös 10 mg/5ml 5 Durchstf 5 ml</t>
  </si>
  <si>
    <t>L01BC01</t>
  </si>
  <si>
    <t>DEPOCYTE Inj Susp 50 mg/5ml Durchstf 5 ml</t>
  </si>
  <si>
    <t>ZAVEDOS Kaps 5 mg 3 Stk</t>
  </si>
  <si>
    <t>ZAVEDOS Solution Inj Lös 10 mg Cytosafe</t>
  </si>
  <si>
    <t>ZAVEDOS Solution Inj Lös 20 mg Cytosafe</t>
  </si>
  <si>
    <t>L01DC04</t>
  </si>
  <si>
    <t>IXEMPRA Trockensub 15 mg c Solv Durchstf</t>
  </si>
  <si>
    <t>IXEMPRA Trockensub 45 mg c Solv Durchstf</t>
  </si>
  <si>
    <t>L01XA03</t>
  </si>
  <si>
    <t>ELOXATIN Inf Konz 100 mg/20ml Durchstf 20 ml</t>
  </si>
  <si>
    <t>ELOXATIN Inf Konz 200 mg/40ml Durchstf 40 ml</t>
  </si>
  <si>
    <t>ELOXATIN Inf Konz 50 mg/10ml Durchstf 10 ml</t>
  </si>
  <si>
    <t>OXALIPLATIN Actavis Solution 100 mg/20ml Durchstf</t>
  </si>
  <si>
    <t>OXALIPLATIN Actavis Solution 200 mg/40ml Vial</t>
  </si>
  <si>
    <t>OXALIPLATIN Actavis Solution 50 mg/10ml Durchstf</t>
  </si>
  <si>
    <t>OXALIPLATIN Fresenius 100 mg/20ml Amp Becher</t>
  </si>
  <si>
    <t>OXALIPLATIN Fresenius 100 mg/20ml Durchstf</t>
  </si>
  <si>
    <t>OXALIPLATIN Fresenius 200 mg/40ml Durchstf</t>
  </si>
  <si>
    <t>OXALIPLATIN Fresenius 50 mg/10ml Amp Becher</t>
  </si>
  <si>
    <t>OXALIPLATIN Fresenius 50 mg/10ml Durchstf</t>
  </si>
  <si>
    <t>OXALIPLATIN medac Trockensub 100 mg Durchstf</t>
  </si>
  <si>
    <t>OXALIPLATIN medac Trockensub 50 mg Durchstf</t>
  </si>
  <si>
    <t>OXALIPLATIN Sandoz eco Inf Konz 100 mg/20ml Amp</t>
  </si>
  <si>
    <t>OXALIPLATIN Sandoz eco Inf Konz 200 mg/40ml Amp</t>
  </si>
  <si>
    <t>OXALIPLATIN Sandoz eco Inf Konz 50 mg/10ml Amp</t>
  </si>
  <si>
    <t>OXALIPLATIN Teva liquid 100 mg/20ml Durchstf 20 ml</t>
  </si>
  <si>
    <t>OXALIPLATIN Teva liquid 200 mg/40ml Durchstf 40 ml</t>
  </si>
  <si>
    <t>OXALIPLATIN Teva liquid 50 mg/10ml Durchstf 10 ml</t>
  </si>
  <si>
    <t>OXALIPLATIN Zentiva 100 mg/20ml Durchstf 20 ml</t>
  </si>
  <si>
    <t>OXALIPLATIN Zentiva 200 mg/40ml Durchstf 40 ml</t>
  </si>
  <si>
    <t>OXALIPLATIN Zentiva 50 mg/10ml Durchstf 10 ml</t>
  </si>
  <si>
    <t>OXALIPLATINE OrPha Trockensub 100 mg</t>
  </si>
  <si>
    <t>OXALIPLATINE OrPha Trockensub 50 mg Durchstf</t>
  </si>
  <si>
    <t>L01XC11</t>
  </si>
  <si>
    <t>YERVOY Inf Konz 200 mg/40ml Durchstf</t>
  </si>
  <si>
    <t>YERVOY Inf Konz 50 mg/10ml Durchstf</t>
  </si>
  <si>
    <t>ADCETRIS Trockensub 50 mg Durchstf 2 Stk</t>
  </si>
  <si>
    <t>L01XD04</t>
  </si>
  <si>
    <t>SUTENT Kaps 12.5 mg 28 Stk</t>
  </si>
  <si>
    <t>SUTENT Kaps 25 mg 28 Stk</t>
  </si>
  <si>
    <t>SUTENT Kaps 50 mg 28 Stk</t>
  </si>
  <si>
    <t>TYVERB Filmtabl 250 mg Ds 140 Stk</t>
  </si>
  <si>
    <t>TYVERB Filmtabl 250 mg Ds 70 Stk</t>
  </si>
  <si>
    <t>TASIGNA Kaps 200 mg 112 Stk</t>
  </si>
  <si>
    <t>L01XE09</t>
  </si>
  <si>
    <t>TORISEL 30 mg/1.2ml c Solv (2.2ml) Durchstf</t>
  </si>
  <si>
    <t>L01XE10</t>
  </si>
  <si>
    <t>AFINITOR Tabl 10 mg 30 Stk</t>
  </si>
  <si>
    <t>AFINITOR Tabl 2.5 mg 30 Stk</t>
  </si>
  <si>
    <t>AFINITOR Tabl 5 mg 30 Stk</t>
  </si>
  <si>
    <t>VOTUBIA Disp Tabl 2 mg 30 Stk</t>
  </si>
  <si>
    <t>VOTUBIA Disp Tabl 3 mg 30 Stk</t>
  </si>
  <si>
    <t>VOTUBIA Tabl 2.5 mg 30 Stk</t>
  </si>
  <si>
    <t>VOTUBIA Tabl 5 mg 30 Stk</t>
  </si>
  <si>
    <t>INLYTA Filmtabl 1 mg 56 Stk</t>
  </si>
  <si>
    <t>INLYTA Filmtabl 3 mg 56 Stk</t>
  </si>
  <si>
    <t>INLYTA Filmtabl 5 mg 56 Stk</t>
  </si>
  <si>
    <t>INLYTA Filmtabl 7 mg 56 Stk</t>
  </si>
  <si>
    <t>TAFINLAR Kaps 50 mg 120 Stk</t>
  </si>
  <si>
    <t>TAFINLAR Kaps 75 mg 120 Stk</t>
  </si>
  <si>
    <t>L01XX17</t>
  </si>
  <si>
    <t>HYCAMTIN Kaps 0.25 mg 10 Stk</t>
  </si>
  <si>
    <t>HYCAMTIN Kaps 1 mg 10 Stk</t>
  </si>
  <si>
    <t>HYCAMTIN Trockensub 1 mg Durchstf</t>
  </si>
  <si>
    <t>HYCAMTIN Trockensub 4 mg Durchstf</t>
  </si>
  <si>
    <t>HYCAMTIN Trockensub 4 mg Durchstf 5 Stk</t>
  </si>
  <si>
    <t>TOPOTECAN Labatec Trockensub 1 mg Durchstf</t>
  </si>
  <si>
    <t>TOPOTECAN Labatec Trockensub 1 mg Durchstf 5 Stk</t>
  </si>
  <si>
    <t>TOPOTECAN Labatec Trockensub 4 mg Durchstf</t>
  </si>
  <si>
    <t>TOPOTECAN Labatec Trockensub 4 mg Durchstf 5 Stk</t>
  </si>
  <si>
    <t>NEULASTA 6 mg/0.6ml m Nadelschutz Fertspr 24 Stk</t>
  </si>
  <si>
    <t>NEULASTA Inj Lös 6 mg/0.6ml 25 Fertspr 0.6 ml</t>
  </si>
  <si>
    <t>L03AB03</t>
  </si>
  <si>
    <t>IMUKIN Inj Lös 100 mcg/0.5 ml 6 Durchstf 0.5 ml</t>
  </si>
  <si>
    <t>MCG/0.5ML</t>
  </si>
  <si>
    <t>L03AB04</t>
  </si>
  <si>
    <t>ROFERON-A Inj Lös 3 Mio E/0.5ml 5 Fertspr 0.5 ml</t>
  </si>
  <si>
    <t>ROFERON-A Inj Lös 9 Mio E/0.5ml 5 Fertspr 0.5 ml</t>
  </si>
  <si>
    <t>L03AB05</t>
  </si>
  <si>
    <t>INTRON A Inj Lös 10 Mio IE 5 Durchstf 1 ml</t>
  </si>
  <si>
    <t>INTRON A Pen Inj Lös 18 Mio IE Fertspr</t>
  </si>
  <si>
    <t>INTRON A Pen Inj Lös 30 Mio IE Fertspr</t>
  </si>
  <si>
    <t>INTRON A Pen Inj Lös 60 Mio IE Fertspr</t>
  </si>
  <si>
    <t>L03AB08</t>
  </si>
  <si>
    <t>BETAFERON Trockensub c Solv Fertspr 15 Stk</t>
  </si>
  <si>
    <t>L03AB10</t>
  </si>
  <si>
    <t>CYLATRON Trockensub 200 mcg cum Sol Durchstf</t>
  </si>
  <si>
    <t>CYLATRON Trockensub 200 mcg cum Sol Durchstf 4 Stk</t>
  </si>
  <si>
    <t>CYLATRON Trockensub 300 mcg cum Sol Durchstf</t>
  </si>
  <si>
    <t>CYLATRON Trockensub 300 mcg cum Sol Durchstf 4 Stk</t>
  </si>
  <si>
    <t>CYLATRON Trockensub 600 mcg cum Sol Durchstf</t>
  </si>
  <si>
    <t>CYLATRON Trockensub 600 mcg cum Sol Durchstf 4 Stk</t>
  </si>
  <si>
    <t>PEGINTRON Pen 100 mcg c Solv Durchstf 4 Stk</t>
  </si>
  <si>
    <t>PEGINTRON Pen 120 mcg c Solv Durchstf 4 Stk</t>
  </si>
  <si>
    <t>PEGINTRON Pen 150 mcg c Solv Durchstf 4 Stk</t>
  </si>
  <si>
    <t>PEGINTRON Pen 50 mcg c Solv Durchstf 4 Stk</t>
  </si>
  <si>
    <t>PEGINTRON Pen 80 mcg c Solv Durchstf 4 Stk</t>
  </si>
  <si>
    <t>PEGINTRON Pen Clearclick 100 mcg c Solv 4 Stk</t>
  </si>
  <si>
    <t>PEGINTRON Pen Clearclick 120 mcg c Solv 4 Stk</t>
  </si>
  <si>
    <t>PEGINTRON Pen Clearclick 150 mcg c Solv 4 Stk</t>
  </si>
  <si>
    <t>PEGINTRON Pen Clearclick 50 mcg c Solv 4 Stk</t>
  </si>
  <si>
    <t>PEGINTRON Pen Clearclick 80 mcg c Solv 4 Stk</t>
  </si>
  <si>
    <t>L03AB11</t>
  </si>
  <si>
    <t>PEGASYS Inj Lös 135 mcg/0.5 ml Fertpen 0.5 ml</t>
  </si>
  <si>
    <t>PEGASYS Inj Lös 135 mcg/0.5 ml Fertspr 4 x 0.5 ml</t>
  </si>
  <si>
    <t>PEGASYS Inj Lös 180 mcg/0.5 ml Fertpen 0.5 ml</t>
  </si>
  <si>
    <t>PEGASYS Inj Lös 180 mcg/0.5 ml Fertpen 4 x 0.5 ml</t>
  </si>
  <si>
    <t>PEGASYS Inj Lös 180 mcg/0.5 ml Fertspr 4 x 0.5 ml</t>
  </si>
  <si>
    <t>L03AC01</t>
  </si>
  <si>
    <t>PROLEUKIN Trockensub 18 Mio IE Durchstf</t>
  </si>
  <si>
    <t>ATG FRESENIUS Inf Lös 100 mg/5ml 10 Durchstf 5 ml</t>
  </si>
  <si>
    <t>L04AA26</t>
  </si>
  <si>
    <t>BENLYSTA Trockensub 120 mg</t>
  </si>
  <si>
    <t>BENLYSTA Trockensub 400 mg</t>
  </si>
  <si>
    <t>L04AC02</t>
  </si>
  <si>
    <t>SIMULECT Trockensub 20 mg c Solv Amp</t>
  </si>
  <si>
    <t>KINERET (IMP D) Inj Lös 100 mg 7 Fertspr 0.67 ml</t>
  </si>
  <si>
    <t>L04AC08</t>
  </si>
  <si>
    <t>ILARIS Trockensub 150 mg Durchstf</t>
  </si>
  <si>
    <t>ILARIS Trockensub 150 mg Injektionskit</t>
  </si>
  <si>
    <t>R03DX05</t>
  </si>
  <si>
    <t>XOLAIR Trockensub 150 mg c Solv Durchstf</t>
  </si>
  <si>
    <t>V04CJ01</t>
  </si>
  <si>
    <t>THYROGEN Trockensub 0.9 mg Durchstf 2 Stk</t>
  </si>
  <si>
    <t>V04CX</t>
  </si>
  <si>
    <t>ARIDOL Inh Kaps 19 Stk</t>
  </si>
  <si>
    <t>A16AB01</t>
  </si>
  <si>
    <t>Stand: 11.11.2014, mit Korrektur vom 26.05.2015</t>
  </si>
  <si>
    <t>Erratum: ATC-Kode für Alemtuzumab wurde durch die WHO neu vergeben. Bisher: L01XC04, Neu: L04AA34</t>
  </si>
  <si>
    <r>
      <t>zu kodierende Zuzatzangaben</t>
    </r>
    <r>
      <rPr>
        <b/>
        <vertAlign val="superscript"/>
        <sz val="8"/>
        <rFont val="Arial"/>
        <family val="2"/>
      </rPr>
      <t xml:space="preserve"> 2)</t>
    </r>
  </si>
  <si>
    <r>
      <t xml:space="preserve">betroffene Verabreichungsart oder Indikation </t>
    </r>
    <r>
      <rPr>
        <b/>
        <vertAlign val="superscript"/>
        <sz val="8"/>
        <rFont val="Arial"/>
        <family val="2"/>
      </rPr>
      <t>3)</t>
    </r>
  </si>
  <si>
    <r>
      <t xml:space="preserve">zu kodierende Einheit </t>
    </r>
    <r>
      <rPr>
        <b/>
        <vertAlign val="superscript"/>
        <sz val="8"/>
        <rFont val="Arial"/>
        <family val="2"/>
      </rPr>
      <t>4)</t>
    </r>
  </si>
  <si>
    <t>zu erfassen seit</t>
  </si>
  <si>
    <t>Fidaxomicinum</t>
  </si>
  <si>
    <t>Alglucerase</t>
  </si>
  <si>
    <t xml:space="preserve">Danaparoide </t>
  </si>
  <si>
    <t>Alteplase</t>
  </si>
  <si>
    <r>
      <t>Gerinnungsfaktoren II, VII IX und X in Kombination (Prothrombinkomplex)</t>
    </r>
    <r>
      <rPr>
        <vertAlign val="superscript"/>
        <sz val="8"/>
        <rFont val="Arial"/>
        <family val="2"/>
      </rPr>
      <t>5)</t>
    </r>
  </si>
  <si>
    <t>IU</t>
  </si>
  <si>
    <t>Gerinnungsfaktor VIII plasmatisch</t>
  </si>
  <si>
    <t>plasmatisch</t>
  </si>
  <si>
    <t>Gerinnungsfaktor VIII rekombinant</t>
  </si>
  <si>
    <t>rekombinant</t>
  </si>
  <si>
    <t>Gerinnungsfaktor IX plasmatisch</t>
  </si>
  <si>
    <t>Gerinnungsfaktor VII plasmatisch</t>
  </si>
  <si>
    <t>Eptacog alfa (Gerinnungsfaktor VII rekombinant)</t>
  </si>
  <si>
    <t>Nonacog alfa (Gerinnungsfaktor IX rekombinant)</t>
  </si>
  <si>
    <t>Epoetin</t>
  </si>
  <si>
    <t>Darbepoetin alfa</t>
  </si>
  <si>
    <t>Methoxy-PEG-Epoetin beta</t>
  </si>
  <si>
    <t>Icatibant</t>
  </si>
  <si>
    <t>Octreotidum</t>
  </si>
  <si>
    <t>nur Depotinjektion</t>
  </si>
  <si>
    <t>Daptomycin</t>
  </si>
  <si>
    <t>nur liposomal  i.v.</t>
  </si>
  <si>
    <t>oral</t>
  </si>
  <si>
    <t>intravenös</t>
  </si>
  <si>
    <t>Valganciclovir</t>
  </si>
  <si>
    <t>Human-Immunglobulin gegen Varicella-Zoster-Virus</t>
  </si>
  <si>
    <t>nur intrathekal</t>
  </si>
  <si>
    <t>Temozolomid</t>
  </si>
  <si>
    <t>Methotrexat</t>
  </si>
  <si>
    <t>nur hochdosiert (&gt;= 3g / m2 KOF)</t>
  </si>
  <si>
    <t>Pralatrexatum</t>
  </si>
  <si>
    <t>Cytarabin</t>
  </si>
  <si>
    <t>nur liposomal intrathekal</t>
  </si>
  <si>
    <t>Ixabepilon</t>
  </si>
  <si>
    <t>Oxaliplatin</t>
  </si>
  <si>
    <t>subkutan</t>
  </si>
  <si>
    <t xml:space="preserve">Ipilimumab </t>
  </si>
  <si>
    <t>Aminolevulin-säure</t>
  </si>
  <si>
    <t>Temsirolimus</t>
  </si>
  <si>
    <t>Everolimus</t>
  </si>
  <si>
    <t>Crizotinibum</t>
  </si>
  <si>
    <t>Dabrafenibum</t>
  </si>
  <si>
    <t>Topotecan</t>
  </si>
  <si>
    <t>Vismodegibum</t>
  </si>
  <si>
    <t>Interferon gamma</t>
  </si>
  <si>
    <t>Interferon alpha 2a (non PEG)</t>
  </si>
  <si>
    <t>nicht pegylierte Form</t>
  </si>
  <si>
    <t>MIU</t>
  </si>
  <si>
    <t>Interferon alpha 2b (non PEG)</t>
  </si>
  <si>
    <t>Interferon beta-1b</t>
  </si>
  <si>
    <t>Peginterferon alfa-2b</t>
  </si>
  <si>
    <t>pegylierte Form</t>
  </si>
  <si>
    <t>Peginterferon alfa-2a</t>
  </si>
  <si>
    <t>Aldesleukin</t>
  </si>
  <si>
    <t>Belimumab (Anti-Blys-BAFF)</t>
  </si>
  <si>
    <t>Basiliximab</t>
  </si>
  <si>
    <t>Canakinumab</t>
  </si>
  <si>
    <t>Omalizumab</t>
  </si>
  <si>
    <t>Thyrotropin alpha</t>
  </si>
  <si>
    <t>Mannitol</t>
  </si>
  <si>
    <t>nur Diagnostik (Aridol)</t>
  </si>
  <si>
    <t>MG/40ML</t>
  </si>
  <si>
    <t>MIOE/0.5ML</t>
  </si>
  <si>
    <t>nr</t>
  </si>
  <si>
    <t>re</t>
  </si>
  <si>
    <t>pl</t>
  </si>
  <si>
    <t>O</t>
  </si>
  <si>
    <t>IV</t>
  </si>
  <si>
    <t>SC</t>
  </si>
  <si>
    <t>präp</t>
  </si>
  <si>
    <t>Nr</t>
  </si>
  <si>
    <t>Dauer/Menge</t>
  </si>
  <si>
    <t>Einheit</t>
  </si>
  <si>
    <t>Kosten</t>
  </si>
  <si>
    <t>Total Kosten</t>
  </si>
  <si>
    <t xml:space="preserve">Gesamtkosten </t>
  </si>
  <si>
    <t>Min</t>
  </si>
  <si>
    <t>x</t>
  </si>
  <si>
    <t>=</t>
  </si>
  <si>
    <t>…</t>
  </si>
  <si>
    <t xml:space="preserve">Sämtliche Kosten aller beim Verfahren benötigten Medikamente </t>
  </si>
  <si>
    <t>Sämtliche Kosten aller beim Verfahren benötigten Blutprodukte</t>
  </si>
  <si>
    <t>Konzentrat</t>
  </si>
  <si>
    <t>Implan-tate</t>
  </si>
  <si>
    <t>Stück</t>
  </si>
  <si>
    <t>..</t>
  </si>
  <si>
    <t>Med. Material</t>
  </si>
  <si>
    <t>T1</t>
  </si>
  <si>
    <t>T2</t>
  </si>
  <si>
    <t>T3</t>
  </si>
  <si>
    <t>T4</t>
  </si>
  <si>
    <t>T5</t>
  </si>
  <si>
    <t>T6</t>
  </si>
  <si>
    <t>Ärzte-schaften</t>
  </si>
  <si>
    <t>Pflege-schaften</t>
  </si>
  <si>
    <t>Medi-kamente</t>
  </si>
  <si>
    <t>Blut-produkte</t>
  </si>
  <si>
    <t>Teure Verfahren - Schema Kosten</t>
  </si>
  <si>
    <t>Artikel</t>
  </si>
  <si>
    <t>Eingesetzte Menge</t>
  </si>
  <si>
    <t>Implantate - Produkteliste</t>
  </si>
  <si>
    <t>Ergebnis</t>
  </si>
  <si>
    <t>Durchschnittspreis</t>
  </si>
  <si>
    <t>- Für Anmerkungen oder Erklärungen verwenden Sie bitte jeweils die Spalte "Kommentar"</t>
  </si>
  <si>
    <t>- Bitte geben Sie pro benötigte Kategorie alle im Datenjahr 2015 stationär verwendeten Produkte (Implantate) an</t>
  </si>
  <si>
    <t xml:space="preserve">- Bitte erweitern Sie zum Eingeben weiterer Produkte die jeweilige Tabelle: </t>
  </si>
  <si>
    <t>- Der mengengewichtete Durchschnittspreis errechnet sich automatisch (Ergebniszeile, Zelle ganz rechts) und kann in die Erhebung im Register "Implantate" übernommen werden</t>
  </si>
  <si>
    <t xml:space="preserve">  Als fixe Kosten gelten Kosten, die unabhängig der Dauer des Verfahrens anfallen, d.h alle Kosten für die Aufstellung, Abbau und Instandstellung der benötigten Apparaturen sowie dem verbrauchten Material pro Durchführung</t>
  </si>
  <si>
    <r>
      <t xml:space="preserve">  Als variable Kosten gelten Kosten, die abhängig von der Dauer des Verfahrens sind, d.h wiederholende Kosten pro Verfahrensstunde (z.B Abschreibung der Apparate, Personalkosten etc.) </t>
    </r>
    <r>
      <rPr>
        <b/>
        <sz val="11"/>
        <color theme="1"/>
        <rFont val="Calibri"/>
        <family val="2"/>
        <scheme val="minor"/>
      </rPr>
      <t>exkl. Overheadkosten</t>
    </r>
  </si>
  <si>
    <r>
      <t xml:space="preserve">- Bitte geben Sie nach Möglichkeit für </t>
    </r>
    <r>
      <rPr>
        <b/>
        <sz val="11"/>
        <color theme="1"/>
        <rFont val="Calibri"/>
        <family val="2"/>
        <scheme val="minor"/>
      </rPr>
      <t>alle</t>
    </r>
    <r>
      <rPr>
        <sz val="11"/>
        <color theme="1"/>
        <rFont val="Calibri"/>
        <family val="2"/>
        <scheme val="minor"/>
      </rPr>
      <t xml:space="preserve"> im Datenjahr 2015 stationär durchgeführten teuren Verfahren die entsprechenden Kosten</t>
    </r>
    <r>
      <rPr>
        <b/>
        <sz val="11"/>
        <color theme="1"/>
        <rFont val="Calibri"/>
        <family val="2"/>
        <scheme val="minor"/>
      </rPr>
      <t xml:space="preserve"> in Schweizer Franken</t>
    </r>
    <r>
      <rPr>
        <sz val="11"/>
        <color theme="1"/>
        <rFont val="Calibri"/>
        <family val="2"/>
        <scheme val="minor"/>
      </rPr>
      <t xml:space="preserve"> an</t>
    </r>
  </si>
  <si>
    <t xml:space="preserve">- Bitte übernehmen Sie zum Schluss die Werte aus der Spalte Gesamtkosten in die entsprechenden Felder im Register "Teure Verfahren"  </t>
  </si>
  <si>
    <t xml:space="preserve">- Bei verschiedenen Einheitspreisen fürs Datenjahr 2015 geben Sie bitte den günstigsten Preis pro Produkt an. </t>
  </si>
  <si>
    <r>
      <t xml:space="preserve">- Die ausgegrauten Felder dürfen </t>
    </r>
    <r>
      <rPr>
        <b/>
        <sz val="11"/>
        <color theme="1"/>
        <rFont val="Calibri"/>
        <family val="2"/>
        <scheme val="minor"/>
      </rPr>
      <t>nicht</t>
    </r>
    <r>
      <rPr>
        <sz val="11"/>
        <color theme="1"/>
        <rFont val="Calibri"/>
        <family val="2"/>
        <scheme val="minor"/>
      </rPr>
      <t xml:space="preserve"> ausgefüllt weden</t>
    </r>
  </si>
  <si>
    <r>
      <t xml:space="preserve">- Für die Verfahren mit den Nummern 1-9 werden die fixen </t>
    </r>
    <r>
      <rPr>
        <b/>
        <sz val="11"/>
        <color theme="1"/>
        <rFont val="Calibri"/>
        <family val="2"/>
        <scheme val="minor"/>
      </rPr>
      <t>und</t>
    </r>
    <r>
      <rPr>
        <sz val="11"/>
        <color theme="1"/>
        <rFont val="Calibri"/>
        <family val="2"/>
        <scheme val="minor"/>
      </rPr>
      <t xml:space="preserve"> variablen Kosten erhoben:</t>
    </r>
  </si>
  <si>
    <r>
      <t xml:space="preserve">- Bitte geben Sie für </t>
    </r>
    <r>
      <rPr>
        <b/>
        <sz val="11"/>
        <color theme="1"/>
        <rFont val="Calibri"/>
        <family val="2"/>
        <scheme val="minor"/>
      </rPr>
      <t>alle</t>
    </r>
    <r>
      <rPr>
        <sz val="11"/>
        <color theme="1"/>
        <rFont val="Calibri"/>
        <family val="2"/>
        <scheme val="minor"/>
      </rPr>
      <t xml:space="preserve"> im Datenjahr 2015 verwendeten Kunstherzen die Einstandspreise (EP) pro Komponente</t>
    </r>
    <r>
      <rPr>
        <b/>
        <sz val="11"/>
        <color theme="1"/>
        <rFont val="Calibri"/>
        <family val="2"/>
        <scheme val="minor"/>
      </rPr>
      <t xml:space="preserve"> in</t>
    </r>
    <r>
      <rPr>
        <sz val="11"/>
        <color theme="1"/>
        <rFont val="Calibri"/>
        <family val="2"/>
        <scheme val="minor"/>
      </rPr>
      <t xml:space="preserve"> </t>
    </r>
    <r>
      <rPr>
        <b/>
        <sz val="11"/>
        <color theme="1"/>
        <rFont val="Calibri"/>
        <family val="2"/>
        <scheme val="minor"/>
      </rPr>
      <t>Schweizer Franken</t>
    </r>
    <r>
      <rPr>
        <sz val="11"/>
        <color theme="1"/>
        <rFont val="Calibri"/>
        <family val="2"/>
        <scheme val="minor"/>
      </rPr>
      <t xml:space="preserve"> </t>
    </r>
    <r>
      <rPr>
        <sz val="11"/>
        <color theme="1"/>
        <rFont val="Calibri"/>
        <family val="2"/>
        <scheme val="minor"/>
      </rPr>
      <t>an.</t>
    </r>
  </si>
  <si>
    <r>
      <t>- Pro Kunstherz müssen alle Komponenten separat erfasst werden (</t>
    </r>
    <r>
      <rPr>
        <b/>
        <sz val="11"/>
        <color theme="1"/>
        <rFont val="Calibri"/>
        <family val="2"/>
        <scheme val="minor"/>
      </rPr>
      <t>Mehrere Zeilen pro Fall resp.</t>
    </r>
    <r>
      <rPr>
        <sz val="11"/>
        <color theme="1"/>
        <rFont val="Calibri"/>
        <family val="2"/>
        <scheme val="minor"/>
      </rPr>
      <t xml:space="preserve"> </t>
    </r>
    <r>
      <rPr>
        <b/>
        <sz val="11"/>
        <color theme="1"/>
        <rFont val="Calibri"/>
        <family val="2"/>
        <scheme val="minor"/>
      </rPr>
      <t>eine Zeile pro Komponente pro Fall</t>
    </r>
    <r>
      <rPr>
        <sz val="11"/>
        <color theme="1"/>
        <rFont val="Calibri"/>
        <family val="2"/>
        <scheme val="minor"/>
      </rPr>
      <t>)</t>
    </r>
  </si>
  <si>
    <r>
      <t xml:space="preserve">- Fehlt ein Medikament in der Liste, erfassen Sie bitte einen neuen Eintrag in der </t>
    </r>
    <r>
      <rPr>
        <b/>
        <sz val="11"/>
        <color theme="1"/>
        <rFont val="Calibri"/>
        <family val="2"/>
        <scheme val="minor"/>
      </rPr>
      <t>Tabelle fehlende Medikamente</t>
    </r>
    <r>
      <rPr>
        <sz val="11"/>
        <color theme="1"/>
        <rFont val="Calibri"/>
        <family val="2"/>
        <scheme val="minor"/>
      </rPr>
      <t xml:space="preserve"> im Register "Medikamente - fehlende Medis"</t>
    </r>
  </si>
  <si>
    <t>--&gt; Tabelle</t>
  </si>
  <si>
    <t>Medikamente - fehlende Medis</t>
  </si>
  <si>
    <t>Detailschema zur Berechnung der teuren Verfahren</t>
  </si>
  <si>
    <t>Tabelle der fehlenden Medikamente</t>
  </si>
  <si>
    <t>Vorgehen / Informationen zum Ausfüllen der Tabelle</t>
  </si>
  <si>
    <t>Vorgehen / Informationen zum Ausfüllen der Detailschemas</t>
  </si>
  <si>
    <t xml:space="preserve">- Die Tabelle kann nach "ATC-Code", "Substanz", "Pharmacode", "GTIN" und/oder "Artikelbezeichnung" gefiltert resp. sortiert werden </t>
  </si>
  <si>
    <t xml:space="preserve">- Bitte geben Sie alle im Datenjahr 2015 stationär verwendeten Medikamente  gemäss Liste der in der Medizinischen Statistik der zu erfassenden Medikamente/Substanzen an, </t>
  </si>
  <si>
    <r>
      <t xml:space="preserve">   welche im Register "Medikamente" </t>
    </r>
    <r>
      <rPr>
        <b/>
        <sz val="11"/>
        <color theme="1"/>
        <rFont val="Calibri"/>
        <family val="2"/>
        <scheme val="minor"/>
      </rPr>
      <t>nicht</t>
    </r>
    <r>
      <rPr>
        <sz val="11"/>
        <color theme="1"/>
        <rFont val="Calibri"/>
        <family val="2"/>
        <scheme val="minor"/>
      </rPr>
      <t xml:space="preserve"> aufgeführt sind</t>
    </r>
  </si>
  <si>
    <t>SwissDRG Einheit</t>
  </si>
  <si>
    <t>- Nach Auswahl des ATC-Codes wird automatisch die Substanz sowie die relevante SwissDRG Einheit angezeigt</t>
  </si>
  <si>
    <t>Medikamententabelle</t>
  </si>
  <si>
    <t>Tabelle fehlende Medikamente</t>
  </si>
  <si>
    <t>37.69.10</t>
  </si>
  <si>
    <t>37.69.11</t>
  </si>
  <si>
    <t>37.69.12</t>
  </si>
  <si>
    <t>37.69.13</t>
  </si>
  <si>
    <t>37.69.14</t>
  </si>
  <si>
    <t>37.69.15</t>
  </si>
  <si>
    <t>37.69.16</t>
  </si>
  <si>
    <t>37.69.17</t>
  </si>
  <si>
    <t>37.69.80</t>
  </si>
  <si>
    <t>37.69.81</t>
  </si>
  <si>
    <t>37.69.82</t>
  </si>
  <si>
    <t>37.69.83</t>
  </si>
  <si>
    <t>37.69.84</t>
  </si>
  <si>
    <t>37.69.85</t>
  </si>
  <si>
    <t>37.69.86</t>
  </si>
  <si>
    <t>37.69.87</t>
  </si>
  <si>
    <t>T7a/7b</t>
  </si>
  <si>
    <t>37.69.B0</t>
  </si>
  <si>
    <t>37.69.B1</t>
  </si>
  <si>
    <t>37.69.B2</t>
  </si>
  <si>
    <t>37.69.B3</t>
  </si>
  <si>
    <t>37.69.B4</t>
  </si>
  <si>
    <t>37.69.B5</t>
  </si>
  <si>
    <t>37.69.B6</t>
  </si>
  <si>
    <t>37.69.B7</t>
  </si>
  <si>
    <t>T8a/8b</t>
  </si>
  <si>
    <t>T9a/9b</t>
  </si>
  <si>
    <t xml:space="preserve">  --&gt; Per Klick im Menü unter "Daten - Details anzeigen"</t>
  </si>
  <si>
    <t>Implantate - Schema Produkte</t>
  </si>
  <si>
    <t xml:space="preserve">  --&gt; Per Klick auf das Plus Symbol          am linken Rand </t>
  </si>
  <si>
    <t>- Bitte füllen Sie nach Möglichkeit alle Spalten pro Medikament aus</t>
  </si>
  <si>
    <t>- Bitte geben Sie zur besseren Nachvollziehbarkeit die vollständige Artikelbezeichnung an (inkl. Packungsgrösse, Konzentration)</t>
  </si>
  <si>
    <t>- Falls die Anzahl Zeilen nicht ausreichend sind, nehmen Sie bitte Kontakt mit uns auf mittels angegebener Kontaktdaten im Rgister "Startseite"</t>
  </si>
  <si>
    <t>Sämtliche Kosten aller beim Verfahren eingesetzten Implantaten</t>
  </si>
  <si>
    <t>Sämtliche Kosten aller beim Verfahren benötigtem medizinischem Material</t>
  </si>
  <si>
    <t>Dauer der Behandlung mit einer intraaortalen Ballonpumpe</t>
  </si>
  <si>
    <t>Hämodialyse zur Entfernung von Proteinen mit einer Molekularmasse bis zu 60000, verlängert intermittierend</t>
  </si>
  <si>
    <t>Therapeutische Plasmapherese, mit Fresh Frozen Plasma (FFP)</t>
  </si>
  <si>
    <t>Therapeutische Plasmapherese, mit normalem Plasma</t>
  </si>
  <si>
    <r>
      <t xml:space="preserve">Extrakorporale Immunadsorption, mit </t>
    </r>
    <r>
      <rPr>
        <b/>
        <sz val="11"/>
        <color theme="1"/>
        <rFont val="Calibri"/>
        <family val="2"/>
        <scheme val="minor"/>
      </rPr>
      <t xml:space="preserve">nicht </t>
    </r>
    <r>
      <rPr>
        <sz val="11"/>
        <color theme="1"/>
        <rFont val="Calibri"/>
        <family val="2"/>
        <scheme val="minor"/>
      </rPr>
      <t>regenerierbarer Säule</t>
    </r>
  </si>
  <si>
    <t>Sämtliche Kosten aller involvierten Ärzte, welche am Verfahren beteiligt sind.</t>
  </si>
  <si>
    <t xml:space="preserve">Sämtliche Kosten aller involvierter Pflege, welche am Verfahren beteiligt ist. </t>
  </si>
  <si>
    <t>Kostenart</t>
  </si>
  <si>
    <t>Beschreibung</t>
  </si>
  <si>
    <t>Weitere direkte Kosten, die bei der Durchführung des Verfahrens anfallen (keine Overheadkosten)</t>
  </si>
  <si>
    <r>
      <t xml:space="preserve">- Bitte lesen Sie die jeweiligen Erläuterungen pro Erhebung zum Vorgehen / Informationen zum Ausfüllen der Erhebung </t>
    </r>
    <r>
      <rPr>
        <b/>
        <sz val="11"/>
        <color theme="1"/>
        <rFont val="Calibri"/>
        <family val="2"/>
        <scheme val="minor"/>
      </rPr>
      <t xml:space="preserve">genau </t>
    </r>
    <r>
      <rPr>
        <sz val="11"/>
        <color theme="1"/>
        <rFont val="Calibri"/>
        <family val="2"/>
        <scheme val="minor"/>
      </rPr>
      <t>durch</t>
    </r>
  </si>
  <si>
    <r>
      <t xml:space="preserve">- Bitte füllen Sie nur die </t>
    </r>
    <r>
      <rPr>
        <b/>
        <sz val="11"/>
        <rFont val="Calibri"/>
        <family val="2"/>
        <scheme val="minor"/>
      </rPr>
      <t>gelb</t>
    </r>
    <r>
      <rPr>
        <sz val="11"/>
        <color theme="1"/>
        <rFont val="Calibri"/>
        <family val="2"/>
        <scheme val="minor"/>
      </rPr>
      <t xml:space="preserve"> markierten Felder aus. Die orange hinterlegten Felder werden automatisch berechnet</t>
    </r>
  </si>
  <si>
    <t>- Allgemeine Kommentare zur Detailerhebung können Sie im untenstehenden Kommentarfeld anbringen</t>
  </si>
  <si>
    <r>
      <t xml:space="preserve">- Bitte verwenden Sie bei </t>
    </r>
    <r>
      <rPr>
        <b/>
        <sz val="11"/>
        <color theme="1"/>
        <rFont val="Calibri"/>
        <family val="2"/>
        <scheme val="minor"/>
      </rPr>
      <t>mehreren</t>
    </r>
    <r>
      <rPr>
        <sz val="11"/>
        <color theme="1"/>
        <rFont val="Calibri"/>
        <family val="2"/>
        <scheme val="minor"/>
      </rPr>
      <t xml:space="preserve"> Produkten pro Kategorie das </t>
    </r>
    <r>
      <rPr>
        <b/>
        <sz val="11"/>
        <color theme="1"/>
        <rFont val="Calibri"/>
        <family val="2"/>
        <scheme val="minor"/>
      </rPr>
      <t>Register "Implantate - Schema Produkte"</t>
    </r>
    <r>
      <rPr>
        <sz val="11"/>
        <color theme="1"/>
        <rFont val="Calibri"/>
        <family val="2"/>
        <scheme val="minor"/>
      </rPr>
      <t xml:space="preserve"> zur Berechnung des mengengewichteten Durchschnittspreises</t>
    </r>
  </si>
  <si>
    <t>- Bei verschiedenen Einheitspreisen fürs gleiche Produkt Im Jahr 2015 geben Sie bitte den günstigsten Einkaufspreis an</t>
  </si>
  <si>
    <t>- Bei verschiedenen Einheitspreisen fürs Datenjahr 2015 geben Sie bitte den günstigsten Preis pro Produkt an</t>
  </si>
  <si>
    <r>
      <t xml:space="preserve">  in</t>
    </r>
    <r>
      <rPr>
        <b/>
        <sz val="11"/>
        <color theme="1"/>
        <rFont val="Calibri"/>
        <family val="2"/>
        <scheme val="minor"/>
      </rPr>
      <t xml:space="preserve"> Schweizer Franken</t>
    </r>
    <r>
      <rPr>
        <sz val="11"/>
        <color theme="1"/>
        <rFont val="Calibri"/>
        <family val="2"/>
        <scheme val="minor"/>
      </rPr>
      <t xml:space="preserve"> auf Produktebene an. Für Rechnungsbeträge in Fremdwährung verwenden Sie bitte die Jahresmittelkurse im Register "Jahresmittelkurse"</t>
    </r>
  </si>
  <si>
    <t>Land</t>
  </si>
  <si>
    <t>ISO</t>
  </si>
  <si>
    <t>Jahresmittelkurs</t>
  </si>
  <si>
    <t>Andorra</t>
  </si>
  <si>
    <t>Belgien</t>
  </si>
  <si>
    <t>Bulgarien</t>
  </si>
  <si>
    <t>Dänemark</t>
  </si>
  <si>
    <t>Deutschland</t>
  </si>
  <si>
    <t>England</t>
  </si>
  <si>
    <t>Estland</t>
  </si>
  <si>
    <t>Finnland</t>
  </si>
  <si>
    <t>Frankreich</t>
  </si>
  <si>
    <t>Gibraltar</t>
  </si>
  <si>
    <t>Griechenland</t>
  </si>
  <si>
    <t>Irland (Rep.)</t>
  </si>
  <si>
    <t>Irland, Nord-</t>
  </si>
  <si>
    <t>Island</t>
  </si>
  <si>
    <t>Italien</t>
  </si>
  <si>
    <t>Kroatien</t>
  </si>
  <si>
    <t>Lettland</t>
  </si>
  <si>
    <t>Litauen</t>
  </si>
  <si>
    <t>Luxemburg</t>
  </si>
  <si>
    <t>Malta</t>
  </si>
  <si>
    <t>Mazedonien</t>
  </si>
  <si>
    <t>Niederlande</t>
  </si>
  <si>
    <t>Norwegen</t>
  </si>
  <si>
    <t>Oesterreich</t>
  </si>
  <si>
    <t>Polen</t>
  </si>
  <si>
    <t>Portugal</t>
  </si>
  <si>
    <t>Rumänien</t>
  </si>
  <si>
    <t>Russland</t>
  </si>
  <si>
    <t>Schottland</t>
  </si>
  <si>
    <t>Schweden</t>
  </si>
  <si>
    <t>Serbien</t>
  </si>
  <si>
    <t>Slowakische Rep</t>
  </si>
  <si>
    <t>Slowenien</t>
  </si>
  <si>
    <t>Spanien</t>
  </si>
  <si>
    <t>Bosnien &amp; Herzegowina</t>
  </si>
  <si>
    <t>Konv. Mark</t>
  </si>
  <si>
    <t>Türkei</t>
  </si>
  <si>
    <t>Ukraine</t>
  </si>
  <si>
    <t>Tschechische Rep.</t>
  </si>
  <si>
    <t>Kronen</t>
  </si>
  <si>
    <t>Ungarn</t>
  </si>
  <si>
    <t>Zypern</t>
  </si>
  <si>
    <t>EURO</t>
  </si>
  <si>
    <t>Albanien</t>
  </si>
  <si>
    <t>Leks</t>
  </si>
  <si>
    <t>Lewa</t>
  </si>
  <si>
    <t>Pfund</t>
  </si>
  <si>
    <t>Kuna</t>
  </si>
  <si>
    <t>Denar</t>
  </si>
  <si>
    <t>Zloty</t>
  </si>
  <si>
    <t>Leu</t>
  </si>
  <si>
    <t>Rubel</t>
  </si>
  <si>
    <t>Serb. Dinar</t>
  </si>
  <si>
    <t>Lira</t>
  </si>
  <si>
    <t>Hryvnia</t>
  </si>
  <si>
    <t>Forint</t>
  </si>
  <si>
    <t>ALL</t>
  </si>
  <si>
    <t>EUR</t>
  </si>
  <si>
    <t>BAM</t>
  </si>
  <si>
    <t>BGN</t>
  </si>
  <si>
    <t>DKK</t>
  </si>
  <si>
    <t>GBP</t>
  </si>
  <si>
    <t>GIP</t>
  </si>
  <si>
    <t>ISK</t>
  </si>
  <si>
    <t>HRK</t>
  </si>
  <si>
    <t>MKD</t>
  </si>
  <si>
    <t>NOK</t>
  </si>
  <si>
    <t>PLN</t>
  </si>
  <si>
    <t>RON</t>
  </si>
  <si>
    <t>RUB</t>
  </si>
  <si>
    <t>SEK</t>
  </si>
  <si>
    <t>RSD</t>
  </si>
  <si>
    <t>CZK</t>
  </si>
  <si>
    <t>TRY</t>
  </si>
  <si>
    <t>UAH</t>
  </si>
  <si>
    <t>HUF</t>
  </si>
  <si>
    <t>Bahamas</t>
  </si>
  <si>
    <t>Dollar</t>
  </si>
  <si>
    <t>BSD</t>
  </si>
  <si>
    <t>Barbados</t>
  </si>
  <si>
    <t>BBD</t>
  </si>
  <si>
    <t>Belize</t>
  </si>
  <si>
    <t>BZD</t>
  </si>
  <si>
    <t>Bermudas (Brit.)</t>
  </si>
  <si>
    <t>BMD</t>
  </si>
  <si>
    <t>Bolivien</t>
  </si>
  <si>
    <t>Boliviano</t>
  </si>
  <si>
    <t>BOB</t>
  </si>
  <si>
    <t>Brasilien</t>
  </si>
  <si>
    <t>Real</t>
  </si>
  <si>
    <t>BRL</t>
  </si>
  <si>
    <t>Cayman Inseln</t>
  </si>
  <si>
    <t>KYD</t>
  </si>
  <si>
    <t>Chile</t>
  </si>
  <si>
    <t>Peso</t>
  </si>
  <si>
    <t>CLP</t>
  </si>
  <si>
    <t>Costa Rica</t>
  </si>
  <si>
    <t>Colon</t>
  </si>
  <si>
    <t>CRC</t>
  </si>
  <si>
    <t>Dominikan. Rep.</t>
  </si>
  <si>
    <t>DOP</t>
  </si>
  <si>
    <t>Ecuador</t>
  </si>
  <si>
    <t>USD</t>
  </si>
  <si>
    <t>Falkland-Ins. (Brit.)</t>
  </si>
  <si>
    <t>FKP</t>
  </si>
  <si>
    <t>Guatemala</t>
  </si>
  <si>
    <t>Quetzal</t>
  </si>
  <si>
    <t>GTQ</t>
  </si>
  <si>
    <t>Guyana</t>
  </si>
  <si>
    <t>GYD</t>
  </si>
  <si>
    <t>Guyana (Franz.)</t>
  </si>
  <si>
    <t>Haiti</t>
  </si>
  <si>
    <t>Gourde</t>
  </si>
  <si>
    <t>HTG</t>
  </si>
  <si>
    <t>Honduras</t>
  </si>
  <si>
    <t>Lempira</t>
  </si>
  <si>
    <t>HNL</t>
  </si>
  <si>
    <t>Jamaika</t>
  </si>
  <si>
    <t>JMD</t>
  </si>
  <si>
    <t>Kanada</t>
  </si>
  <si>
    <t>CAD</t>
  </si>
  <si>
    <t>Kolumbien</t>
  </si>
  <si>
    <t>COP</t>
  </si>
  <si>
    <t>Kuba</t>
  </si>
  <si>
    <t>CUP</t>
  </si>
  <si>
    <t>Martinique (Franz.)</t>
  </si>
  <si>
    <t>Mexiko</t>
  </si>
  <si>
    <t>MXN</t>
  </si>
  <si>
    <t>ANG</t>
  </si>
  <si>
    <t>Nicaragua</t>
  </si>
  <si>
    <t>Panama</t>
  </si>
  <si>
    <t>Balboa</t>
  </si>
  <si>
    <t>PAB</t>
  </si>
  <si>
    <t>Paraguay</t>
  </si>
  <si>
    <t>Guarani</t>
  </si>
  <si>
    <t>PYG</t>
  </si>
  <si>
    <t>Peru</t>
  </si>
  <si>
    <t>Nuevo Sol</t>
  </si>
  <si>
    <t>PEN</t>
  </si>
  <si>
    <t>St. Pierre u. Mique.</t>
  </si>
  <si>
    <t>Salvador</t>
  </si>
  <si>
    <t>SVC</t>
  </si>
  <si>
    <t>Surinam</t>
  </si>
  <si>
    <t>Gulden</t>
  </si>
  <si>
    <t>SRD</t>
  </si>
  <si>
    <t>Trinidad und Tobago</t>
  </si>
  <si>
    <t>TTD</t>
  </si>
  <si>
    <t>Uruguay</t>
  </si>
  <si>
    <t>Peso Urug.</t>
  </si>
  <si>
    <t>UYU</t>
  </si>
  <si>
    <t>USA</t>
  </si>
  <si>
    <t>Venezuela</t>
  </si>
  <si>
    <t>Ostkarib. Dollar</t>
  </si>
  <si>
    <t>XCD</t>
  </si>
  <si>
    <t>Argentinien</t>
  </si>
  <si>
    <t>ARS</t>
  </si>
  <si>
    <t>Australien</t>
  </si>
  <si>
    <t>AUD</t>
  </si>
  <si>
    <t>Bahrain</t>
  </si>
  <si>
    <t>Dinar</t>
  </si>
  <si>
    <t>BHD</t>
  </si>
  <si>
    <t>Bangladesch</t>
  </si>
  <si>
    <t>Taka</t>
  </si>
  <si>
    <t>BDT</t>
  </si>
  <si>
    <t>Brunei</t>
  </si>
  <si>
    <t>BND</t>
  </si>
  <si>
    <t>China (Volksrep.)</t>
  </si>
  <si>
    <t>Yuan</t>
  </si>
  <si>
    <t>CNY</t>
  </si>
  <si>
    <t>Fidji</t>
  </si>
  <si>
    <t>FJD</t>
  </si>
  <si>
    <t>Hongkong</t>
  </si>
  <si>
    <t>HKD</t>
  </si>
  <si>
    <t>Indien</t>
  </si>
  <si>
    <t>Rupie</t>
  </si>
  <si>
    <t>INR</t>
  </si>
  <si>
    <t>Indonesien</t>
  </si>
  <si>
    <t>Rupiahs</t>
  </si>
  <si>
    <t>IDR</t>
  </si>
  <si>
    <t>Irak</t>
  </si>
  <si>
    <t>IQD</t>
  </si>
  <si>
    <t>Iran</t>
  </si>
  <si>
    <t>Rial</t>
  </si>
  <si>
    <t>IRR</t>
  </si>
  <si>
    <t>Israel</t>
  </si>
  <si>
    <t>Shekel</t>
  </si>
  <si>
    <t>ILS</t>
  </si>
  <si>
    <t>Japan</t>
  </si>
  <si>
    <t>Yen</t>
  </si>
  <si>
    <t>JPY</t>
  </si>
  <si>
    <t>Jemen (Arab. Rep.)</t>
  </si>
  <si>
    <t>YER</t>
  </si>
  <si>
    <t>Jordanien</t>
  </si>
  <si>
    <t>JOD</t>
  </si>
  <si>
    <t>Kambodscha</t>
  </si>
  <si>
    <t>Riel</t>
  </si>
  <si>
    <t>KHR</t>
  </si>
  <si>
    <t>Korea (Süd-)</t>
  </si>
  <si>
    <t>Won</t>
  </si>
  <si>
    <t>KRW</t>
  </si>
  <si>
    <t>Korea (Nord-)</t>
  </si>
  <si>
    <t>KPW</t>
  </si>
  <si>
    <t>Kuwait</t>
  </si>
  <si>
    <t>KWD</t>
  </si>
  <si>
    <t>Laos</t>
  </si>
  <si>
    <t>Neuer Kip</t>
  </si>
  <si>
    <t>LAK</t>
  </si>
  <si>
    <t>Libanon</t>
  </si>
  <si>
    <t>LBP</t>
  </si>
  <si>
    <t>Macao</t>
  </si>
  <si>
    <t>Pataca</t>
  </si>
  <si>
    <t>MOP</t>
  </si>
  <si>
    <t>Malaysia</t>
  </si>
  <si>
    <t>Ringgit</t>
  </si>
  <si>
    <t>MYR</t>
  </si>
  <si>
    <t>Malediven</t>
  </si>
  <si>
    <t>Rufiyaa</t>
  </si>
  <si>
    <t>MVR</t>
  </si>
  <si>
    <t>Mongolische V. R.</t>
  </si>
  <si>
    <t>Tugrik</t>
  </si>
  <si>
    <t>MNT</t>
  </si>
  <si>
    <t>Myanmar (Burma)</t>
  </si>
  <si>
    <t>Kyat</t>
  </si>
  <si>
    <t>MMK</t>
  </si>
  <si>
    <t>Nepal</t>
  </si>
  <si>
    <t>NPR</t>
  </si>
  <si>
    <t>Neu-Kaledonien</t>
  </si>
  <si>
    <t>CFP-FR.</t>
  </si>
  <si>
    <t>XPF</t>
  </si>
  <si>
    <t>Neuseeland</t>
  </si>
  <si>
    <t>NZD</t>
  </si>
  <si>
    <t>Oman</t>
  </si>
  <si>
    <t>OMR</t>
  </si>
  <si>
    <t>Pakistan</t>
  </si>
  <si>
    <t>PKR</t>
  </si>
  <si>
    <t>Papua-Neuguinea</t>
  </si>
  <si>
    <t>Kina</t>
  </si>
  <si>
    <t>PGK</t>
  </si>
  <si>
    <t>Philippinen</t>
  </si>
  <si>
    <t>PHP</t>
  </si>
  <si>
    <t>Polynesien, Franz.</t>
  </si>
  <si>
    <t>Qatar</t>
  </si>
  <si>
    <t>Riyal</t>
  </si>
  <si>
    <t>QAR</t>
  </si>
  <si>
    <t>Samoa, West</t>
  </si>
  <si>
    <t>Tala</t>
  </si>
  <si>
    <t>WST</t>
  </si>
  <si>
    <t>Samoa (Amerik.)</t>
  </si>
  <si>
    <t>Saudiarabien</t>
  </si>
  <si>
    <t>SAR</t>
  </si>
  <si>
    <t>Singapur</t>
  </si>
  <si>
    <t>SGD</t>
  </si>
  <si>
    <t>Sri Lanka</t>
  </si>
  <si>
    <t>LKR</t>
  </si>
  <si>
    <t>Syrien</t>
  </si>
  <si>
    <t>SYP</t>
  </si>
  <si>
    <t>Tadschikistan</t>
  </si>
  <si>
    <t>Somoni</t>
  </si>
  <si>
    <t>TJS</t>
  </si>
  <si>
    <t>Taiwan</t>
  </si>
  <si>
    <t>TWD</t>
  </si>
  <si>
    <t>Thailand</t>
  </si>
  <si>
    <t>Bahts</t>
  </si>
  <si>
    <t>THB</t>
  </si>
  <si>
    <t>Tonga</t>
  </si>
  <si>
    <t>Pa'anga</t>
  </si>
  <si>
    <t>TOP</t>
  </si>
  <si>
    <t>Vanuatu</t>
  </si>
  <si>
    <t>Vatu</t>
  </si>
  <si>
    <t>VUV</t>
  </si>
  <si>
    <t>Ver. Arab. Emirate</t>
  </si>
  <si>
    <t>Dirham</t>
  </si>
  <si>
    <t>AED</t>
  </si>
  <si>
    <t>Viet-Nam</t>
  </si>
  <si>
    <t>New Dong</t>
  </si>
  <si>
    <t>VND</t>
  </si>
  <si>
    <t>Afghanistan</t>
  </si>
  <si>
    <t>Afghani</t>
  </si>
  <si>
    <t>AFN</t>
  </si>
  <si>
    <t>Aethiopien</t>
  </si>
  <si>
    <t>Birr</t>
  </si>
  <si>
    <t>ETB</t>
  </si>
  <si>
    <t>Algerien</t>
  </si>
  <si>
    <t>Dinars</t>
  </si>
  <si>
    <t>DZD</t>
  </si>
  <si>
    <t>Angola</t>
  </si>
  <si>
    <t>N. Kwanza</t>
  </si>
  <si>
    <t>AOA</t>
  </si>
  <si>
    <t>Benin</t>
  </si>
  <si>
    <t>CFA-Fr. W.</t>
  </si>
  <si>
    <t>XOF</t>
  </si>
  <si>
    <t>Botswana</t>
  </si>
  <si>
    <t>Pula</t>
  </si>
  <si>
    <t>BWP</t>
  </si>
  <si>
    <t>Burkina Faso</t>
  </si>
  <si>
    <t>Burundi</t>
  </si>
  <si>
    <t>Franken</t>
  </si>
  <si>
    <t>BIF</t>
  </si>
  <si>
    <t>Djibouti</t>
  </si>
  <si>
    <t>Fr. Djibouti</t>
  </si>
  <si>
    <t>DJF</t>
  </si>
  <si>
    <t>Elfenbeinküste</t>
  </si>
  <si>
    <t>Eritrea</t>
  </si>
  <si>
    <t>Nakfa</t>
  </si>
  <si>
    <t>ERN</t>
  </si>
  <si>
    <t>Gabun</t>
  </si>
  <si>
    <t>Gambia</t>
  </si>
  <si>
    <t>Dalasi</t>
  </si>
  <si>
    <t>GMD</t>
  </si>
  <si>
    <t>Ghana</t>
  </si>
  <si>
    <t>Cedi</t>
  </si>
  <si>
    <t>GHS</t>
  </si>
  <si>
    <t>Guinea</t>
  </si>
  <si>
    <t>GNF</t>
  </si>
  <si>
    <t>Guinea-Bissau</t>
  </si>
  <si>
    <t>Kamerun</t>
  </si>
  <si>
    <t>Cam.F.</t>
  </si>
  <si>
    <t>Kap Verde</t>
  </si>
  <si>
    <t>Escudos</t>
  </si>
  <si>
    <t>CVE</t>
  </si>
  <si>
    <t>Kenya</t>
  </si>
  <si>
    <t>Shiling</t>
  </si>
  <si>
    <t>KES</t>
  </si>
  <si>
    <t>Kongo</t>
  </si>
  <si>
    <t>CDF</t>
  </si>
  <si>
    <t>Liberia</t>
  </si>
  <si>
    <t>LRD</t>
  </si>
  <si>
    <t>Libyen</t>
  </si>
  <si>
    <t>LYD</t>
  </si>
  <si>
    <t>Madagaskar</t>
  </si>
  <si>
    <t>Ariary</t>
  </si>
  <si>
    <t>MGA</t>
  </si>
  <si>
    <t>Malawi</t>
  </si>
  <si>
    <t>Kwacha</t>
  </si>
  <si>
    <t>MWK</t>
  </si>
  <si>
    <t>Mali</t>
  </si>
  <si>
    <t>Marokko</t>
  </si>
  <si>
    <t>Dirhams</t>
  </si>
  <si>
    <t>MAD</t>
  </si>
  <si>
    <t>Mauretanien</t>
  </si>
  <si>
    <t>Ougiya</t>
  </si>
  <si>
    <t>MRO</t>
  </si>
  <si>
    <t>Mauritius</t>
  </si>
  <si>
    <t>MUR</t>
  </si>
  <si>
    <t>Mozambique</t>
  </si>
  <si>
    <t>Metical</t>
  </si>
  <si>
    <t>MZN</t>
  </si>
  <si>
    <t>Namibia</t>
  </si>
  <si>
    <t>NAD</t>
  </si>
  <si>
    <t>Niger</t>
  </si>
  <si>
    <t>Nigeria</t>
  </si>
  <si>
    <t>Naira</t>
  </si>
  <si>
    <t>NGN</t>
  </si>
  <si>
    <t>Réunion</t>
  </si>
  <si>
    <t>Rwanda</t>
  </si>
  <si>
    <t>RWF</t>
  </si>
  <si>
    <t>Sao Tomé</t>
  </si>
  <si>
    <t>Dobra</t>
  </si>
  <si>
    <t>STD</t>
  </si>
  <si>
    <t>Senegal</t>
  </si>
  <si>
    <t>Seychellen</t>
  </si>
  <si>
    <t>SCR</t>
  </si>
  <si>
    <t>Sierra Leone</t>
  </si>
  <si>
    <t>Leone</t>
  </si>
  <si>
    <t>SLL</t>
  </si>
  <si>
    <t>Somalia</t>
  </si>
  <si>
    <t>Somali-Sh.</t>
  </si>
  <si>
    <t>SOS</t>
  </si>
  <si>
    <t>Sudan</t>
  </si>
  <si>
    <t>SDG</t>
  </si>
  <si>
    <t>ZAR</t>
  </si>
  <si>
    <t>Swaziland</t>
  </si>
  <si>
    <t>Emalangeni</t>
  </si>
  <si>
    <t>SZL</t>
  </si>
  <si>
    <t>Tanzania</t>
  </si>
  <si>
    <t>TZS</t>
  </si>
  <si>
    <t>Togo</t>
  </si>
  <si>
    <t>Tschad</t>
  </si>
  <si>
    <t>Tunesien</t>
  </si>
  <si>
    <t>TND</t>
  </si>
  <si>
    <t>Uganda</t>
  </si>
  <si>
    <t>N. Schilling</t>
  </si>
  <si>
    <t>UGX</t>
  </si>
  <si>
    <t>Zambia</t>
  </si>
  <si>
    <t>ZMW</t>
  </si>
  <si>
    <t>Aegypten</t>
  </si>
  <si>
    <t>EGP</t>
  </si>
  <si>
    <t>Guadeloupe (Franz.)</t>
  </si>
  <si>
    <t>Nied. Antil. (Curaçao)</t>
  </si>
  <si>
    <t>NIO</t>
  </si>
  <si>
    <t>Gold Cordoba</t>
  </si>
  <si>
    <t>Bolivar Fuerte</t>
  </si>
  <si>
    <t>VEF</t>
  </si>
  <si>
    <t>CFA-Fr. Aeq.</t>
  </si>
  <si>
    <t>XAF</t>
  </si>
  <si>
    <t>Kongo (Demokr. Rep.)</t>
  </si>
  <si>
    <t>Kongo Fr.</t>
  </si>
  <si>
    <t>Südafrik. Republik</t>
  </si>
  <si>
    <t>Rand</t>
  </si>
  <si>
    <t>Zentralafrikan. Rep.</t>
  </si>
  <si>
    <t>Zimbabwe</t>
  </si>
  <si>
    <t>ZWD</t>
  </si>
  <si>
    <t>Währung</t>
  </si>
  <si>
    <t xml:space="preserve">- Die Tabelle kann nach "Land", "Währung" und/oder "ISO" gefiltert resp. sortiert werden </t>
  </si>
  <si>
    <t xml:space="preserve">- Da gewisse Währungen in mehreren Ländern offiziell verwendet werden, kommen sie in der Tabelle mehrmals vor. </t>
  </si>
  <si>
    <t xml:space="preserve">Vorgehen / Informationen zum Verwenden der Jahresmittelkurse </t>
  </si>
  <si>
    <t xml:space="preserve">  Der Jahresmittelkurs ist pro Währung jedoch immer derselbe.</t>
  </si>
  <si>
    <r>
      <t>Einsetzen von
i</t>
    </r>
    <r>
      <rPr>
        <b/>
        <sz val="11"/>
        <color theme="1"/>
        <rFont val="Calibri"/>
        <family val="2"/>
        <scheme val="minor"/>
      </rPr>
      <t xml:space="preserve">ntrakraniellem/n (CHOP 39.72.11), 
extrakraniellem/n (CHOP 39.72.21), </t>
    </r>
    <r>
      <rPr>
        <sz val="11"/>
        <color theme="1"/>
        <rFont val="Calibri"/>
        <family val="2"/>
        <scheme val="minor"/>
      </rPr>
      <t xml:space="preserve">
</t>
    </r>
    <r>
      <rPr>
        <b/>
        <sz val="11"/>
        <color theme="1"/>
        <rFont val="Calibri"/>
        <family val="2"/>
        <scheme val="minor"/>
      </rPr>
      <t xml:space="preserve">spinalen (CHOP 39.79.28) </t>
    </r>
    <r>
      <rPr>
        <sz val="11"/>
        <color theme="1"/>
        <rFont val="Calibri"/>
        <family val="2"/>
        <scheme val="minor"/>
      </rPr>
      <t xml:space="preserve">
Coil(s)</t>
    </r>
  </si>
  <si>
    <t>37.69.70-77
37.6A.51</t>
  </si>
  <si>
    <t>37.69.80-87
37.6A.61
37.6A.62</t>
  </si>
  <si>
    <t xml:space="preserve">37.69.A0-A7
37.6A.71-73
</t>
  </si>
  <si>
    <t>37.69.B0-B7
37.6A.A1
37.6A.A2</t>
  </si>
  <si>
    <t>37.6A.51</t>
  </si>
  <si>
    <t>37.6A.62</t>
  </si>
  <si>
    <t>37.6A.61</t>
  </si>
  <si>
    <t>37.6A.11</t>
  </si>
  <si>
    <t>37.6A.12</t>
  </si>
  <si>
    <t>37.6A.21</t>
  </si>
  <si>
    <t>37.6A.31</t>
  </si>
  <si>
    <t>37.6A.32</t>
  </si>
  <si>
    <t>37.6A.33</t>
  </si>
  <si>
    <t>37.6A.41</t>
  </si>
  <si>
    <t>37.6A.42</t>
  </si>
  <si>
    <t>37.6A.81</t>
  </si>
  <si>
    <t>37.6A.82</t>
  </si>
  <si>
    <t>37.6D.00</t>
  </si>
  <si>
    <t>37.6D.11</t>
  </si>
  <si>
    <t>37.6D.21</t>
  </si>
  <si>
    <t>37.6A.71</t>
  </si>
  <si>
    <t>37.6A.72</t>
  </si>
  <si>
    <t>37.6A.73</t>
  </si>
  <si>
    <t>37.6A.A1</t>
  </si>
  <si>
    <t>37.6A.A2</t>
  </si>
  <si>
    <t>Betriebs- und Wartungskosten aller beim Verfahren eingesetzten Geräte ohne Anlagenutzungskosten
(gemäss REKOLE®)</t>
  </si>
  <si>
    <t>Betriebs-, Unterhalt- und Wartungskosten aller beim Verfahren eingesetzten Geräte ohne Anlagenutzungskosten (gemäss REKOLE®)</t>
  </si>
  <si>
    <r>
      <t xml:space="preserve">- Bitte beachten Sie, wo angegeben, die </t>
    </r>
    <r>
      <rPr>
        <b/>
        <sz val="11"/>
        <color theme="1"/>
        <rFont val="Calibri"/>
        <family val="2"/>
        <scheme val="minor"/>
      </rPr>
      <t>verlangten Einheiten</t>
    </r>
    <r>
      <rPr>
        <sz val="11"/>
        <color theme="1"/>
        <rFont val="Calibri"/>
        <family val="2"/>
        <scheme val="minor"/>
      </rPr>
      <t xml:space="preserve"> </t>
    </r>
  </si>
  <si>
    <r>
      <t xml:space="preserve">Einlegen eines oder mehrerer </t>
    </r>
    <r>
      <rPr>
        <b/>
        <sz val="11"/>
        <color theme="1"/>
        <rFont val="Calibri"/>
        <family val="2"/>
        <scheme val="minor"/>
      </rPr>
      <t>nicht</t>
    </r>
    <r>
      <rPr>
        <sz val="11"/>
        <color theme="1"/>
        <rFont val="Calibri"/>
        <family val="2"/>
        <scheme val="minor"/>
      </rPr>
      <t xml:space="preserve"> selbstexpandierenden Stents (Prothese(n)) in den Gallengang</t>
    </r>
  </si>
  <si>
    <t xml:space="preserve">Hämodiafiltration: Kontinuierlich, venovenös,
pumpengetrieben (CVVHD) </t>
  </si>
  <si>
    <t>Hämofiltration: Kontinuierlich, venovenös,
pumpengetrieben (CVVH)</t>
  </si>
  <si>
    <t>Peritonealdialyse, kontinuierlich, nicht
maschinell unterstützt (CAPD)</t>
  </si>
  <si>
    <r>
      <t xml:space="preserve">Ersatz einer patientenfernen Teilkomponente eines herzkreislaufunterstützenden Systems, mit Pumpe, ohne Gasaustauschfunktion, extrakorporal, univentrikulär </t>
    </r>
    <r>
      <rPr>
        <i/>
        <sz val="11"/>
        <color theme="1"/>
        <rFont val="Calibri"/>
        <family val="2"/>
        <scheme val="minor"/>
      </rPr>
      <t>Berlin heart</t>
    </r>
  </si>
  <si>
    <r>
      <t xml:space="preserve">Systems, mit Pumpe, ohne Gasaustauschfunktion, extrakorporal, linksventrikulär, offen chirurgisch thorakal (Thorakotomie, Minithorakotomie, Sternotomie) </t>
    </r>
    <r>
      <rPr>
        <i/>
        <sz val="11"/>
        <color theme="1"/>
        <rFont val="Calibri"/>
        <family val="2"/>
        <scheme val="minor"/>
      </rPr>
      <t>Berlin heart (links)</t>
    </r>
  </si>
  <si>
    <r>
      <rPr>
        <vertAlign val="superscript"/>
        <sz val="11"/>
        <color theme="1"/>
        <rFont val="Calibri"/>
        <family val="2"/>
        <scheme val="minor"/>
      </rPr>
      <t xml:space="preserve">1 </t>
    </r>
    <r>
      <rPr>
        <sz val="11"/>
        <color theme="1"/>
        <rFont val="Calibri"/>
        <family val="2"/>
        <scheme val="minor"/>
      </rPr>
      <t xml:space="preserve">Quelle: Jahresmittelkurse 2015, Eidgenössische Steuerverwaltung ESTV. Abgerufen am 15.01.2016 unter 
  </t>
    </r>
  </si>
  <si>
    <r>
      <t>- Bitte verwenden Sie für die</t>
    </r>
    <r>
      <rPr>
        <b/>
        <sz val="11"/>
        <color theme="1"/>
        <rFont val="Calibri"/>
        <family val="2"/>
        <scheme val="minor"/>
      </rPr>
      <t xml:space="preserve"> Berechnung der Kosten</t>
    </r>
    <r>
      <rPr>
        <sz val="11"/>
        <color theme="1"/>
        <rFont val="Calibri"/>
        <family val="2"/>
        <scheme val="minor"/>
      </rPr>
      <t xml:space="preserve"> der jeweiligen Verfahren das entsprechende Hilfsschema im Register "Teure Verfahren - Schema Kosten"</t>
    </r>
  </si>
  <si>
    <t>Fehlende Medikamente</t>
  </si>
  <si>
    <t>Medizinisches 
Material</t>
  </si>
  <si>
    <t>Benutzung 
Geräte</t>
  </si>
  <si>
    <t>Detailschema zur Berechnung der Implantate</t>
  </si>
  <si>
    <t>- Zum Anzeigen und Bearbeiten der einzelnen Schemen beim gewünschten Verfahren die entsprechende Gruppierung aufklappen</t>
  </si>
  <si>
    <t xml:space="preserve">Quelle und Urheberrecht Medikamentenliste: HCI Solutions AG, Bern </t>
  </si>
  <si>
    <r>
      <t>Umrechnungstabelle für die in Fremdwährung eingekauften Produkte und Materialien</t>
    </r>
    <r>
      <rPr>
        <vertAlign val="superscript"/>
        <sz val="12"/>
        <color theme="1"/>
        <rFont val="Calibri"/>
        <family val="2"/>
        <scheme val="minor"/>
      </rPr>
      <t>1</t>
    </r>
  </si>
  <si>
    <t>Extrakorporale Immunadsorption, mit regenerierbarer Säule
Bitte im Kommentarfeld angeben, für wieviele Zyklen eine Säule verwendet werden kann.</t>
  </si>
  <si>
    <t>Hämodialyse: Intermittierend, 
Hämodiafiltration: Intermittierend, 
Hämofiltration: Intermittierend</t>
  </si>
  <si>
    <r>
      <t xml:space="preserve">Extrakorporale Immunadsorption, mit regenerierbarer Säule 
</t>
    </r>
    <r>
      <rPr>
        <b/>
        <sz val="11"/>
        <rFont val="Calibri"/>
        <family val="2"/>
        <scheme val="minor"/>
      </rPr>
      <t>Bitte im Kommentarfeld angeben, für wieviele Zyklen eine Säule verwendet werden kann.</t>
    </r>
  </si>
  <si>
    <r>
      <rPr>
        <sz val="11"/>
        <color theme="10"/>
        <rFont val="Calibri"/>
        <family val="2"/>
        <scheme val="minor"/>
      </rPr>
      <t xml:space="preserve">  </t>
    </r>
    <r>
      <rPr>
        <u/>
        <sz val="11"/>
        <color theme="10"/>
        <rFont val="Calibri"/>
        <family val="2"/>
        <scheme val="minor"/>
      </rPr>
      <t>https://www.estv.admin.ch/estv/de/home/wehrpflichtersatzabgabe/dienstleistungen/jahresmittelkurse.html</t>
    </r>
  </si>
  <si>
    <t>Sämtliche Kosten aller involvierten Ärzte, welche am Verfahren beteiligt sind</t>
  </si>
  <si>
    <t>Sämtliche Kosten aller involvierter Pflege, welche am Verfahren beteiligt ist</t>
  </si>
  <si>
    <t xml:space="preserve">  --&gt; Die jeweilige Ergebniszeile der gewünschten Tabelle mit Rechtsklick markieren und aus dem Kontextmenü „Zellen einfügen“ auswählen.   </t>
  </si>
  <si>
    <t xml:space="preserve">Min / h </t>
  </si>
  <si>
    <t>Min / h</t>
  </si>
  <si>
    <t>mg / h</t>
  </si>
  <si>
    <t>U / h</t>
  </si>
  <si>
    <t>Konzentrat / h</t>
  </si>
  <si>
    <t>Stück / h</t>
  </si>
  <si>
    <t>h</t>
  </si>
  <si>
    <t>… / h</t>
  </si>
  <si>
    <t>Gerinnungsfaktoren II, VII IX und X in Kombination (Prothrombinkomplex)</t>
  </si>
  <si>
    <t>Gerinnungsfaktor VIII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</si>
</sst>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0.00\ &quot;€&quot;_-;\-* #,##0.00\ &quot;€&quot;_-;_-* &quot;-&quot;??\ &quot;€&quot;_-;_-@_-"/>
    <numFmt numFmtId="165" formatCode="[$CHF]\ #,##0.00;[$CHF]\ \-#,##0.00"/>
    <numFmt numFmtId="166" formatCode="[$CHF]\ #,##0.00"/>
    <numFmt numFmtId="167" formatCode="_ [$CHF]\ * #,##0.00_ ;_ [$CHF]\ * \-#,##0.00_ ;_ [$CHF]\ * &quot;-&quot;??_ ;_ @_ "/>
  </numFmts>
  <fonts count="9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Arial"/>
      <family val="2"/>
    </font>
    <font>
      <b/>
      <sz val="8"/>
      <name val="Arial"/>
      <family val="2"/>
    </font>
    <font>
      <b/>
      <sz val="9"/>
      <name val="Arial"/>
      <family val="2"/>
    </font>
    <font>
      <sz val="11"/>
      <name val="Arial"/>
      <family val="1"/>
    </font>
    <font>
      <sz val="10"/>
      <color theme="1"/>
      <name val="Arial"/>
      <family val="2"/>
    </font>
    <font>
      <sz val="11"/>
      <color indexed="8"/>
      <name val="Arial"/>
      <family val="2"/>
    </font>
    <font>
      <sz val="11"/>
      <color indexed="9"/>
      <name val="Arial"/>
      <family val="2"/>
    </font>
    <font>
      <u/>
      <sz val="10"/>
      <color theme="10"/>
      <name val="MS Sans Serif"/>
      <family val="2"/>
    </font>
    <font>
      <sz val="11"/>
      <color theme="1"/>
      <name val="Calibri"/>
      <family val="2"/>
    </font>
    <font>
      <sz val="11"/>
      <color theme="1"/>
      <name val="Arial"/>
      <family val="2"/>
    </font>
    <font>
      <sz val="10"/>
      <color indexed="8"/>
      <name val="MS Sans Serif"/>
      <family val="2"/>
    </font>
    <font>
      <sz val="11"/>
      <color rgb="FF000000"/>
      <name val="Calibri"/>
      <family val="2"/>
      <charset val="1"/>
    </font>
    <font>
      <u/>
      <sz val="11"/>
      <color theme="10"/>
      <name val="Calibri"/>
      <family val="2"/>
      <scheme val="minor"/>
    </font>
    <font>
      <sz val="8"/>
      <color indexed="8"/>
      <name val="Arial"/>
      <family val="2"/>
    </font>
    <font>
      <b/>
      <sz val="8"/>
      <color indexed="8"/>
      <name val="Arial"/>
      <family val="2"/>
    </font>
    <font>
      <sz val="19"/>
      <name val="Arial"/>
      <family val="2"/>
    </font>
    <font>
      <sz val="8"/>
      <color indexed="14"/>
      <name val="Arial"/>
      <family val="2"/>
    </font>
    <font>
      <b/>
      <sz val="11"/>
      <color indexed="17"/>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Arial"/>
      <family val="2"/>
    </font>
    <font>
      <sz val="10"/>
      <color theme="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b/>
      <vertAlign val="superscript"/>
      <sz val="8"/>
      <name val="Arial"/>
      <family val="2"/>
    </font>
    <font>
      <vertAlign val="superscript"/>
      <sz val="8"/>
      <name val="Arial"/>
      <family val="2"/>
    </font>
    <font>
      <b/>
      <sz val="12"/>
      <color theme="1"/>
      <name val="Calibri"/>
      <family val="2"/>
      <scheme val="minor"/>
    </font>
    <font>
      <sz val="12"/>
      <color theme="1"/>
      <name val="Calibri"/>
      <family val="2"/>
      <scheme val="minor"/>
    </font>
    <font>
      <u/>
      <sz val="11"/>
      <color theme="1"/>
      <name val="Calibri"/>
      <family val="2"/>
      <scheme val="minor"/>
    </font>
    <font>
      <b/>
      <sz val="16"/>
      <color theme="1"/>
      <name val="Calibri"/>
      <family val="2"/>
      <scheme val="minor"/>
    </font>
    <font>
      <sz val="16"/>
      <color theme="1"/>
      <name val="Calibri"/>
      <family val="2"/>
      <scheme val="minor"/>
    </font>
    <font>
      <b/>
      <u/>
      <sz val="11"/>
      <color theme="1"/>
      <name val="Calibri"/>
      <family val="2"/>
      <scheme val="minor"/>
    </font>
    <font>
      <i/>
      <sz val="11"/>
      <color theme="1"/>
      <name val="Calibri"/>
      <family val="2"/>
      <scheme val="minor"/>
    </font>
    <font>
      <u/>
      <sz val="12"/>
      <color theme="1"/>
      <name val="Calibri"/>
      <family val="2"/>
      <scheme val="minor"/>
    </font>
    <font>
      <b/>
      <sz val="11"/>
      <name val="Calibri"/>
      <family val="2"/>
      <scheme val="minor"/>
    </font>
    <font>
      <b/>
      <sz val="10"/>
      <name val="Arial"/>
      <family val="2"/>
    </font>
    <font>
      <sz val="8"/>
      <color rgb="FFFF0000"/>
      <name val="Arial"/>
      <family val="2"/>
    </font>
    <font>
      <sz val="10"/>
      <name val="Frutiger"/>
    </font>
    <font>
      <b/>
      <u/>
      <sz val="11"/>
      <color theme="10"/>
      <name val="Calibri"/>
      <family val="2"/>
      <scheme val="minor"/>
    </font>
    <font>
      <b/>
      <u/>
      <sz val="10"/>
      <name val="Arial"/>
      <family val="2"/>
    </font>
    <font>
      <sz val="11"/>
      <name val="Calibri"/>
      <family val="2"/>
      <scheme val="minor"/>
    </font>
    <font>
      <sz val="10"/>
      <color rgb="FF000000"/>
      <name val="Times New Roman"/>
      <family val="1"/>
    </font>
    <font>
      <vertAlign val="superscript"/>
      <sz val="11"/>
      <color theme="1"/>
      <name val="Calibri"/>
      <family val="2"/>
      <scheme val="minor"/>
    </font>
    <font>
      <vertAlign val="superscript"/>
      <sz val="12"/>
      <color theme="1"/>
      <name val="Calibri"/>
      <family val="2"/>
      <scheme val="minor"/>
    </font>
    <font>
      <sz val="11"/>
      <color theme="10"/>
      <name val="Calibri"/>
      <family val="2"/>
      <scheme val="minor"/>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35"/>
        <bgColor indexed="64"/>
      </patternFill>
    </fill>
    <fill>
      <patternFill patternType="solid">
        <fgColor indexed="60"/>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
      <patternFill patternType="solid">
        <fgColor rgb="FFFFC000"/>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s>
  <cellStyleXfs count="58926">
    <xf numFmtId="0" fontId="0" fillId="0" borderId="0"/>
    <xf numFmtId="0" fontId="16" fillId="0" borderId="0" applyNumberForma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5" fillId="0" borderId="0" applyNumberFormat="0" applyFill="0" applyBorder="0" applyAlignment="0" applyProtection="0"/>
    <xf numFmtId="0" fontId="18" fillId="0" borderId="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51" borderId="11" applyNumberFormat="0" applyAlignment="0" applyProtection="0"/>
    <xf numFmtId="0" fontId="22" fillId="51" borderId="12" applyNumberFormat="0" applyAlignment="0" applyProtection="0"/>
    <xf numFmtId="0" fontId="23" fillId="38" borderId="12" applyNumberFormat="0" applyAlignment="0" applyProtection="0"/>
    <xf numFmtId="0" fontId="24" fillId="0" borderId="13" applyNumberFormat="0" applyFill="0" applyAlignment="0" applyProtection="0"/>
    <xf numFmtId="0" fontId="25" fillId="0" borderId="0" applyNumberFormat="0" applyFill="0" applyBorder="0" applyAlignment="0" applyProtection="0"/>
    <xf numFmtId="0" fontId="26" fillId="35" borderId="0" applyNumberFormat="0" applyBorder="0" applyAlignment="0" applyProtection="0"/>
    <xf numFmtId="0" fontId="28" fillId="52" borderId="0" applyNumberFormat="0" applyBorder="0" applyAlignment="0" applyProtection="0"/>
    <xf numFmtId="0" fontId="40" fillId="0" borderId="0"/>
    <xf numFmtId="0" fontId="19" fillId="53" borderId="14" applyNumberFormat="0" applyFont="0" applyAlignment="0" applyProtection="0"/>
    <xf numFmtId="0" fontId="29" fillId="34" borderId="0" applyNumberFormat="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34" fillId="0" borderId="18" applyNumberFormat="0" applyFill="0" applyAlignment="0" applyProtection="0"/>
    <xf numFmtId="0" fontId="35" fillId="0" borderId="0" applyNumberFormat="0" applyFill="0" applyBorder="0" applyAlignment="0" applyProtection="0"/>
    <xf numFmtId="0" fontId="36" fillId="54" borderId="19" applyNumberFormat="0" applyAlignment="0" applyProtection="0"/>
    <xf numFmtId="0" fontId="1" fillId="0" borderId="0"/>
    <xf numFmtId="0" fontId="19" fillId="0" borderId="0"/>
    <xf numFmtId="0" fontId="4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36" borderId="0" applyNumberFormat="0" applyBorder="0" applyAlignment="0" applyProtection="0"/>
    <xf numFmtId="0" fontId="42" fillId="39" borderId="0" applyNumberFormat="0" applyBorder="0" applyAlignment="0" applyProtection="0"/>
    <xf numFmtId="0" fontId="42" fillId="42"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43" fillId="43"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21" fillId="51" borderId="11" applyNumberFormat="0" applyAlignment="0" applyProtection="0"/>
    <xf numFmtId="0" fontId="10" fillId="6" borderId="5" applyNumberFormat="0" applyAlignment="0" applyProtection="0"/>
    <xf numFmtId="0" fontId="21" fillId="51" borderId="11"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21" fillId="51" borderId="11"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2" fillId="51" borderId="12" applyNumberFormat="0" applyAlignment="0" applyProtection="0"/>
    <xf numFmtId="0" fontId="11" fillId="6" borderId="4" applyNumberFormat="0" applyAlignment="0" applyProtection="0"/>
    <xf numFmtId="0" fontId="22" fillId="51" borderId="12"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2" fillId="51" borderId="12"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3" fillId="38" borderId="12" applyNumberFormat="0" applyAlignment="0" applyProtection="0"/>
    <xf numFmtId="0" fontId="9" fillId="5" borderId="4" applyNumberFormat="0" applyAlignment="0" applyProtection="0"/>
    <xf numFmtId="0" fontId="23"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3"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4" fillId="0" borderId="13" applyNumberFormat="0" applyFill="0" applyAlignment="0" applyProtection="0"/>
    <xf numFmtId="0" fontId="16" fillId="0" borderId="9" applyNumberFormat="0" applyFill="0" applyAlignment="0" applyProtection="0"/>
    <xf numFmtId="0" fontId="24" fillId="0" borderId="1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4" fillId="0" borderId="13"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18" fillId="0" borderId="0" applyFont="0" applyFill="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8" fillId="52" borderId="0" applyNumberFormat="0" applyBorder="0" applyAlignment="0" applyProtection="0"/>
    <xf numFmtId="0" fontId="19" fillId="0" borderId="0"/>
    <xf numFmtId="0" fontId="19" fillId="0" borderId="0"/>
    <xf numFmtId="0"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9" fillId="0" borderId="0"/>
    <xf numFmtId="0" fontId="1" fillId="0" borderId="0"/>
    <xf numFmtId="0" fontId="1" fillId="0" borderId="0"/>
    <xf numFmtId="0" fontId="18" fillId="0" borderId="0"/>
    <xf numFmtId="0" fontId="1" fillId="0" borderId="0"/>
    <xf numFmtId="0" fontId="1" fillId="0" borderId="0"/>
    <xf numFmtId="0" fontId="1" fillId="0" borderId="0"/>
    <xf numFmtId="0" fontId="46" fillId="0" borderId="0"/>
    <xf numFmtId="0" fontId="45" fillId="0" borderId="0"/>
    <xf numFmtId="0" fontId="19" fillId="0" borderId="0"/>
    <xf numFmtId="0" fontId="1" fillId="0" borderId="0"/>
    <xf numFmtId="0" fontId="1" fillId="0" borderId="0"/>
    <xf numFmtId="0" fontId="45" fillId="0" borderId="0"/>
    <xf numFmtId="0" fontId="1" fillId="0" borderId="0"/>
    <xf numFmtId="0" fontId="1"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8" fillId="0" borderId="0"/>
    <xf numFmtId="0" fontId="1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0" fontId="18" fillId="53" borderId="14"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18" fillId="0" borderId="0" applyFont="0" applyFill="0" applyBorder="0" applyAlignment="0" applyProtection="0"/>
    <xf numFmtId="4" fontId="39" fillId="56" borderId="20" applyNumberFormat="0" applyProtection="0">
      <alignment horizontal="left" vertical="center" indent="1"/>
    </xf>
    <xf numFmtId="4" fontId="37" fillId="0" borderId="20" applyNumberFormat="0" applyProtection="0">
      <alignment horizontal="right" vertical="center"/>
    </xf>
    <xf numFmtId="4" fontId="37" fillId="0" borderId="20" applyNumberFormat="0" applyProtection="0">
      <alignment horizontal="right" vertical="center"/>
    </xf>
    <xf numFmtId="4" fontId="37" fillId="0" borderId="21" applyNumberFormat="0" applyProtection="0">
      <alignment horizontal="right" vertical="center"/>
    </xf>
    <xf numFmtId="4" fontId="37" fillId="56" borderId="20" applyNumberFormat="0" applyProtection="0">
      <alignment horizontal="left" vertical="center" indent="1"/>
    </xf>
    <xf numFmtId="4" fontId="37" fillId="56" borderId="20" applyNumberFormat="0" applyProtection="0">
      <alignment horizontal="left" vertical="center" indent="1"/>
    </xf>
    <xf numFmtId="4" fontId="37" fillId="45" borderId="21" applyNumberFormat="0" applyProtection="0">
      <alignment horizontal="left" vertical="center" indent="1"/>
    </xf>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8" fillId="0" borderId="0"/>
    <xf numFmtId="0" fontId="46" fillId="0" borderId="0"/>
    <xf numFmtId="0" fontId="19" fillId="0" borderId="0"/>
    <xf numFmtId="0" fontId="1" fillId="0" borderId="0"/>
    <xf numFmtId="0" fontId="1" fillId="0" borderId="0"/>
    <xf numFmtId="0" fontId="1"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9" fillId="5" borderId="4" applyNumberFormat="0" applyAlignment="0" applyProtection="0"/>
    <xf numFmtId="0" fontId="8" fillId="4" borderId="0" applyNumberFormat="0" applyBorder="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8" fillId="4" borderId="0" applyNumberFormat="0" applyBorder="0" applyAlignment="0" applyProtection="0"/>
    <xf numFmtId="0" fontId="9" fillId="5" borderId="4" applyNumberFormat="0" applyAlignment="0" applyProtection="0"/>
    <xf numFmtId="0" fontId="8" fillId="4" borderId="0" applyNumberFormat="0" applyBorder="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8" fillId="0" borderId="0"/>
    <xf numFmtId="0" fontId="6" fillId="2" borderId="0" applyNumberFormat="0" applyBorder="0" applyAlignment="0" applyProtection="0"/>
    <xf numFmtId="0" fontId="7" fillId="3"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8" fillId="0" borderId="0"/>
    <xf numFmtId="0" fontId="37" fillId="0" borderId="0"/>
    <xf numFmtId="0" fontId="1" fillId="0" borderId="0"/>
    <xf numFmtId="0" fontId="37" fillId="0" borderId="0"/>
    <xf numFmtId="0" fontId="37" fillId="57" borderId="0"/>
    <xf numFmtId="0" fontId="19" fillId="58" borderId="0" applyNumberFormat="0" applyBorder="0" applyAlignment="0" applyProtection="0"/>
    <xf numFmtId="0" fontId="19" fillId="59" borderId="0" applyNumberFormat="0" applyBorder="0" applyAlignment="0" applyProtection="0"/>
    <xf numFmtId="0" fontId="20" fillId="60"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20" fillId="63"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20" fillId="66" borderId="0" applyNumberFormat="0" applyBorder="0" applyAlignment="0" applyProtection="0"/>
    <xf numFmtId="0" fontId="19" fillId="61" borderId="0" applyNumberFormat="0" applyBorder="0" applyAlignment="0" applyProtection="0"/>
    <xf numFmtId="0" fontId="19" fillId="67" borderId="0" applyNumberFormat="0" applyBorder="0" applyAlignment="0" applyProtection="0"/>
    <xf numFmtId="0" fontId="20" fillId="62" borderId="0" applyNumberFormat="0" applyBorder="0" applyAlignment="0" applyProtection="0"/>
    <xf numFmtId="0" fontId="19" fillId="68" borderId="0" applyNumberFormat="0" applyBorder="0" applyAlignment="0" applyProtection="0"/>
    <xf numFmtId="0" fontId="19" fillId="69" borderId="0" applyNumberFormat="0" applyBorder="0" applyAlignment="0" applyProtection="0"/>
    <xf numFmtId="0" fontId="20" fillId="60" borderId="0" applyNumberFormat="0" applyBorder="0" applyAlignment="0" applyProtection="0"/>
    <xf numFmtId="0" fontId="19" fillId="70" borderId="0" applyNumberFormat="0" applyBorder="0" applyAlignment="0" applyProtection="0"/>
    <xf numFmtId="0" fontId="19" fillId="71" borderId="0" applyNumberFormat="0" applyBorder="0" applyAlignment="0" applyProtection="0"/>
    <xf numFmtId="0" fontId="20" fillId="72" borderId="0" applyNumberFormat="0" applyBorder="0" applyAlignment="0" applyProtection="0"/>
    <xf numFmtId="0" fontId="54" fillId="73" borderId="21" applyNumberFormat="0" applyAlignment="0" applyProtection="0"/>
    <xf numFmtId="0" fontId="24" fillId="74" borderId="0" applyNumberFormat="0" applyBorder="0" applyAlignment="0" applyProtection="0"/>
    <xf numFmtId="0" fontId="24" fillId="75" borderId="0" applyNumberFormat="0" applyBorder="0" applyAlignment="0" applyProtection="0"/>
    <xf numFmtId="0" fontId="24" fillId="76" borderId="0" applyNumberFormat="0" applyBorder="0" applyAlignment="0" applyProtection="0"/>
    <xf numFmtId="0" fontId="55" fillId="71" borderId="21" applyNumberFormat="0" applyAlignment="0" applyProtection="0"/>
    <xf numFmtId="0" fontId="26" fillId="71" borderId="0" applyNumberFormat="0" applyBorder="0" applyAlignment="0" applyProtection="0"/>
    <xf numFmtId="0" fontId="21" fillId="73" borderId="11" applyNumberFormat="0" applyAlignment="0" applyProtection="0"/>
    <xf numFmtId="4" fontId="37" fillId="52" borderId="21" applyNumberFormat="0" applyProtection="0">
      <alignment vertical="center"/>
    </xf>
    <xf numFmtId="4" fontId="58" fillId="77" borderId="21" applyNumberFormat="0" applyProtection="0">
      <alignment vertical="center"/>
    </xf>
    <xf numFmtId="4" fontId="37" fillId="77" borderId="21" applyNumberFormat="0" applyProtection="0">
      <alignment horizontal="left" vertical="center" indent="1"/>
    </xf>
    <xf numFmtId="0" fontId="51" fillId="52" borderId="22" applyNumberFormat="0" applyProtection="0">
      <alignment horizontal="left" vertical="top" indent="1"/>
    </xf>
    <xf numFmtId="4" fontId="37" fillId="45" borderId="21" applyNumberFormat="0" applyProtection="0">
      <alignment horizontal="left" vertical="center" indent="1"/>
    </xf>
    <xf numFmtId="4" fontId="37" fillId="34" borderId="21" applyNumberFormat="0" applyProtection="0">
      <alignment horizontal="right" vertical="center"/>
    </xf>
    <xf numFmtId="4" fontId="37" fillId="78" borderId="21" applyNumberFormat="0" applyProtection="0">
      <alignment horizontal="right" vertical="center"/>
    </xf>
    <xf numFmtId="4" fontId="37" fillId="48" borderId="23" applyNumberFormat="0" applyProtection="0">
      <alignment horizontal="right" vertical="center"/>
    </xf>
    <xf numFmtId="4" fontId="37" fillId="42" borderId="21" applyNumberFormat="0" applyProtection="0">
      <alignment horizontal="right" vertical="center"/>
    </xf>
    <xf numFmtId="4" fontId="37" fillId="46" borderId="21" applyNumberFormat="0" applyProtection="0">
      <alignment horizontal="right" vertical="center"/>
    </xf>
    <xf numFmtId="4" fontId="37" fillId="50" borderId="21" applyNumberFormat="0" applyProtection="0">
      <alignment horizontal="right" vertical="center"/>
    </xf>
    <xf numFmtId="4" fontId="37" fillId="49" borderId="21" applyNumberFormat="0" applyProtection="0">
      <alignment horizontal="right" vertical="center"/>
    </xf>
    <xf numFmtId="4" fontId="37" fillId="79" borderId="21" applyNumberFormat="0" applyProtection="0">
      <alignment horizontal="right" vertical="center"/>
    </xf>
    <xf numFmtId="4" fontId="37" fillId="41" borderId="21" applyNumberFormat="0" applyProtection="0">
      <alignment horizontal="right" vertical="center"/>
    </xf>
    <xf numFmtId="4" fontId="37" fillId="80" borderId="23" applyNumberFormat="0" applyProtection="0">
      <alignment horizontal="left" vertical="center" indent="1"/>
    </xf>
    <xf numFmtId="4" fontId="18" fillId="81" borderId="23" applyNumberFormat="0" applyProtection="0">
      <alignment horizontal="left" vertical="center" indent="1"/>
    </xf>
    <xf numFmtId="4" fontId="18" fillId="81" borderId="23" applyNumberFormat="0" applyProtection="0">
      <alignment horizontal="left" vertical="center" indent="1"/>
    </xf>
    <xf numFmtId="4" fontId="37" fillId="82" borderId="21" applyNumberFormat="0" applyProtection="0">
      <alignment horizontal="right" vertical="center"/>
    </xf>
    <xf numFmtId="4" fontId="37" fillId="83" borderId="23" applyNumberFormat="0" applyProtection="0">
      <alignment horizontal="left" vertical="center" indent="1"/>
    </xf>
    <xf numFmtId="4" fontId="37" fillId="82" borderId="23" applyNumberFormat="0" applyProtection="0">
      <alignment horizontal="left" vertical="center" indent="1"/>
    </xf>
    <xf numFmtId="0" fontId="37" fillId="51" borderId="21" applyNumberFormat="0" applyProtection="0">
      <alignment horizontal="left" vertical="center" indent="1"/>
    </xf>
    <xf numFmtId="0" fontId="37" fillId="81" borderId="22" applyNumberFormat="0" applyProtection="0">
      <alignment horizontal="left" vertical="top" indent="1"/>
    </xf>
    <xf numFmtId="0" fontId="37" fillId="84" borderId="21" applyNumberFormat="0" applyProtection="0">
      <alignment horizontal="left" vertical="center" indent="1"/>
    </xf>
    <xf numFmtId="0" fontId="37" fillId="82" borderId="22" applyNumberFormat="0" applyProtection="0">
      <alignment horizontal="left" vertical="top" indent="1"/>
    </xf>
    <xf numFmtId="0" fontId="37" fillId="39" borderId="21" applyNumberFormat="0" applyProtection="0">
      <alignment horizontal="left" vertical="center" indent="1"/>
    </xf>
    <xf numFmtId="0" fontId="37" fillId="39" borderId="22" applyNumberFormat="0" applyProtection="0">
      <alignment horizontal="left" vertical="top" indent="1"/>
    </xf>
    <xf numFmtId="0" fontId="37" fillId="83" borderId="21" applyNumberFormat="0" applyProtection="0">
      <alignment horizontal="left" vertical="center" indent="1"/>
    </xf>
    <xf numFmtId="0" fontId="37" fillId="83" borderId="22" applyNumberFormat="0" applyProtection="0">
      <alignment horizontal="left" vertical="top" indent="1"/>
    </xf>
    <xf numFmtId="0" fontId="37" fillId="85" borderId="24" applyNumberFormat="0">
      <protection locked="0"/>
    </xf>
    <xf numFmtId="0" fontId="38" fillId="81" borderId="25" applyBorder="0"/>
    <xf numFmtId="4" fontId="50" fillId="53" borderId="22" applyNumberFormat="0" applyProtection="0">
      <alignment vertical="center"/>
    </xf>
    <xf numFmtId="4" fontId="58" fillId="86" borderId="10" applyNumberFormat="0" applyProtection="0">
      <alignment vertical="center"/>
    </xf>
    <xf numFmtId="4" fontId="50" fillId="51" borderId="22" applyNumberFormat="0" applyProtection="0">
      <alignment horizontal="left" vertical="center" indent="1"/>
    </xf>
    <xf numFmtId="0" fontId="50" fillId="53" borderId="22" applyNumberFormat="0" applyProtection="0">
      <alignment horizontal="left" vertical="top" indent="1"/>
    </xf>
    <xf numFmtId="4" fontId="58" fillId="55" borderId="21" applyNumberFormat="0" applyProtection="0">
      <alignment horizontal="right" vertical="center"/>
    </xf>
    <xf numFmtId="0" fontId="50" fillId="82" borderId="22" applyNumberFormat="0" applyProtection="0">
      <alignment horizontal="left" vertical="top" indent="1"/>
    </xf>
    <xf numFmtId="4" fontId="52" fillId="87" borderId="23" applyNumberFormat="0" applyProtection="0">
      <alignment horizontal="left" vertical="center" indent="1"/>
    </xf>
    <xf numFmtId="0" fontId="37" fillId="88" borderId="10"/>
    <xf numFmtId="4" fontId="53" fillId="85" borderId="21" applyNumberFormat="0" applyProtection="0">
      <alignment horizontal="right" vertical="center"/>
    </xf>
    <xf numFmtId="0" fontId="56" fillId="0" borderId="0" applyNumberFormat="0" applyFill="0" applyBorder="0" applyAlignment="0" applyProtection="0"/>
    <xf numFmtId="0" fontId="24" fillId="0" borderId="26" applyNumberFormat="0" applyFill="0" applyAlignment="0" applyProtection="0"/>
    <xf numFmtId="0" fontId="57" fillId="0" borderId="0" applyNumberFormat="0" applyFill="0" applyBorder="0" applyAlignment="0" applyProtection="0"/>
    <xf numFmtId="0" fontId="37" fillId="57" borderId="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0"/>
    <xf numFmtId="0" fontId="18" fillId="0" borderId="0"/>
    <xf numFmtId="0" fontId="59" fillId="0" borderId="0"/>
    <xf numFmtId="0" fontId="41" fillId="10" borderId="0" applyNumberFormat="0" applyBorder="0" applyAlignment="0" applyProtection="0"/>
    <xf numFmtId="0" fontId="41" fillId="11" borderId="0" applyNumberFormat="0" applyBorder="0" applyAlignment="0" applyProtection="0"/>
    <xf numFmtId="0" fontId="60" fillId="12"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60" fillId="16"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60" fillId="20"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60" fillId="24"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60" fillId="28"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60" fillId="32" borderId="0" applyNumberFormat="0" applyBorder="0" applyAlignment="0" applyProtection="0"/>
    <xf numFmtId="0" fontId="41" fillId="0" borderId="0"/>
    <xf numFmtId="0" fontId="2"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2" borderId="0" applyNumberFormat="0" applyBorder="0" applyAlignment="0" applyProtection="0"/>
    <xf numFmtId="0" fontId="65" fillId="3" borderId="0" applyNumberFormat="0" applyBorder="0" applyAlignment="0" applyProtection="0"/>
    <xf numFmtId="0" fontId="66" fillId="4" borderId="0" applyNumberFormat="0" applyBorder="0" applyAlignment="0" applyProtection="0"/>
    <xf numFmtId="0" fontId="67" fillId="5" borderId="4" applyNumberFormat="0" applyAlignment="0" applyProtection="0"/>
    <xf numFmtId="0" fontId="68" fillId="6" borderId="5" applyNumberFormat="0" applyAlignment="0" applyProtection="0"/>
    <xf numFmtId="0" fontId="69" fillId="6" borderId="4" applyNumberFormat="0" applyAlignment="0" applyProtection="0"/>
    <xf numFmtId="0" fontId="70" fillId="0" borderId="6" applyNumberFormat="0" applyFill="0" applyAlignment="0" applyProtection="0"/>
    <xf numFmtId="0" fontId="71" fillId="7" borderId="7" applyNumberFormat="0" applyAlignment="0" applyProtection="0"/>
    <xf numFmtId="0" fontId="72" fillId="0" borderId="0" applyNumberFormat="0" applyFill="0" applyBorder="0" applyAlignment="0" applyProtection="0"/>
    <xf numFmtId="0" fontId="41" fillId="8" borderId="8" applyNumberFormat="0" applyFont="0" applyAlignment="0" applyProtection="0"/>
    <xf numFmtId="0" fontId="73" fillId="0" borderId="0" applyNumberFormat="0" applyFill="0" applyBorder="0" applyAlignment="0" applyProtection="0"/>
    <xf numFmtId="0" fontId="74" fillId="0" borderId="9" applyNumberFormat="0" applyFill="0" applyAlignment="0" applyProtection="0"/>
    <xf numFmtId="0" fontId="60" fillId="9" borderId="0" applyNumberFormat="0" applyBorder="0" applyAlignment="0" applyProtection="0"/>
    <xf numFmtId="0" fontId="60" fillId="13" borderId="0" applyNumberFormat="0" applyBorder="0" applyAlignment="0" applyProtection="0"/>
    <xf numFmtId="0" fontId="60" fillId="17" borderId="0" applyNumberFormat="0" applyBorder="0" applyAlignment="0" applyProtection="0"/>
    <xf numFmtId="0" fontId="60" fillId="21" borderId="0" applyNumberFormat="0" applyBorder="0" applyAlignment="0" applyProtection="0"/>
    <xf numFmtId="0" fontId="60" fillId="25" borderId="0" applyNumberFormat="0" applyBorder="0" applyAlignment="0" applyProtection="0"/>
    <xf numFmtId="0" fontId="60"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8" fillId="4" borderId="0" applyNumberFormat="0" applyBorder="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9" fillId="5"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9" fillId="5" borderId="4" applyNumberFormat="0" applyAlignment="0" applyProtection="0"/>
    <xf numFmtId="0" fontId="11" fillId="6" borderId="4" applyNumberFormat="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1" fillId="6" borderId="4" applyNumberFormat="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8" fillId="4" borderId="0" applyNumberFormat="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9" fillId="5"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51" borderId="11" applyNumberFormat="0" applyAlignment="0" applyProtection="0"/>
    <xf numFmtId="0" fontId="35" fillId="0" borderId="0" applyNumberFormat="0" applyFill="0" applyBorder="0" applyAlignment="0" applyProtection="0"/>
    <xf numFmtId="0" fontId="22" fillId="51" borderId="12" applyNumberFormat="0" applyAlignment="0" applyProtection="0"/>
    <xf numFmtId="0" fontId="22" fillId="51" borderId="12" applyNumberFormat="0" applyAlignment="0" applyProtection="0"/>
    <xf numFmtId="0" fontId="34" fillId="0" borderId="18" applyNumberFormat="0" applyFill="0" applyAlignment="0" applyProtection="0"/>
    <xf numFmtId="0" fontId="18" fillId="53" borderId="14" applyNumberFormat="0" applyFont="0" applyAlignment="0" applyProtection="0"/>
    <xf numFmtId="0" fontId="23" fillId="38" borderId="12" applyNumberFormat="0" applyAlignment="0" applyProtection="0"/>
    <xf numFmtId="0" fontId="23" fillId="38" borderId="12" applyNumberFormat="0" applyAlignment="0" applyProtection="0"/>
    <xf numFmtId="0" fontId="24" fillId="0" borderId="13" applyNumberFormat="0" applyFill="0" applyAlignment="0" applyProtection="0"/>
    <xf numFmtId="0" fontId="25" fillId="0" borderId="0" applyNumberFormat="0" applyFill="0" applyBorder="0" applyAlignment="0" applyProtection="0"/>
    <xf numFmtId="0" fontId="29" fillId="34"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18" fillId="0" borderId="0"/>
    <xf numFmtId="4" fontId="37" fillId="52" borderId="21" applyNumberFormat="0" applyProtection="0">
      <alignment vertical="center"/>
    </xf>
    <xf numFmtId="4" fontId="58" fillId="77" borderId="21" applyNumberFormat="0" applyProtection="0">
      <alignment vertical="center"/>
    </xf>
    <xf numFmtId="4" fontId="37" fillId="77" borderId="21" applyNumberFormat="0" applyProtection="0">
      <alignment horizontal="left" vertical="center" indent="1"/>
    </xf>
    <xf numFmtId="0" fontId="51" fillId="52" borderId="22" applyNumberFormat="0" applyProtection="0">
      <alignment horizontal="left" vertical="top" indent="1"/>
    </xf>
    <xf numFmtId="4" fontId="37" fillId="34" borderId="21" applyNumberFormat="0" applyProtection="0">
      <alignment horizontal="right" vertical="center"/>
    </xf>
    <xf numFmtId="4" fontId="37" fillId="78" borderId="21" applyNumberFormat="0" applyProtection="0">
      <alignment horizontal="right" vertical="center"/>
    </xf>
    <xf numFmtId="4" fontId="37" fillId="48" borderId="23" applyNumberFormat="0" applyProtection="0">
      <alignment horizontal="right" vertical="center"/>
    </xf>
    <xf numFmtId="4" fontId="37" fillId="42" borderId="21" applyNumberFormat="0" applyProtection="0">
      <alignment horizontal="right" vertical="center"/>
    </xf>
    <xf numFmtId="4" fontId="37" fillId="46" borderId="21" applyNumberFormat="0" applyProtection="0">
      <alignment horizontal="right" vertical="center"/>
    </xf>
    <xf numFmtId="4" fontId="37" fillId="50" borderId="21" applyNumberFormat="0" applyProtection="0">
      <alignment horizontal="right" vertical="center"/>
    </xf>
    <xf numFmtId="4" fontId="37" fillId="49" borderId="21" applyNumberFormat="0" applyProtection="0">
      <alignment horizontal="right" vertical="center"/>
    </xf>
    <xf numFmtId="4" fontId="37" fillId="79" borderId="21" applyNumberFormat="0" applyProtection="0">
      <alignment horizontal="right" vertical="center"/>
    </xf>
    <xf numFmtId="4" fontId="37" fillId="41" borderId="21" applyNumberFormat="0" applyProtection="0">
      <alignment horizontal="right" vertical="center"/>
    </xf>
    <xf numFmtId="4" fontId="37" fillId="80" borderId="23" applyNumberFormat="0" applyProtection="0">
      <alignment horizontal="left" vertical="center" indent="1"/>
    </xf>
    <xf numFmtId="4" fontId="18" fillId="81" borderId="23" applyNumberFormat="0" applyProtection="0">
      <alignment horizontal="left" vertical="center" indent="1"/>
    </xf>
    <xf numFmtId="4" fontId="18" fillId="81" borderId="23" applyNumberFormat="0" applyProtection="0">
      <alignment horizontal="left" vertical="center" indent="1"/>
    </xf>
    <xf numFmtId="4" fontId="37" fillId="82" borderId="21" applyNumberFormat="0" applyProtection="0">
      <alignment horizontal="right" vertical="center"/>
    </xf>
    <xf numFmtId="4" fontId="37" fillId="83" borderId="23" applyNumberFormat="0" applyProtection="0">
      <alignment horizontal="left" vertical="center" indent="1"/>
    </xf>
    <xf numFmtId="4" fontId="37" fillId="82" borderId="23" applyNumberFormat="0" applyProtection="0">
      <alignment horizontal="left" vertical="center" indent="1"/>
    </xf>
    <xf numFmtId="0" fontId="37" fillId="51" borderId="21" applyNumberFormat="0" applyProtection="0">
      <alignment horizontal="left" vertical="center" indent="1"/>
    </xf>
    <xf numFmtId="0" fontId="37" fillId="81" borderId="22" applyNumberFormat="0" applyProtection="0">
      <alignment horizontal="left" vertical="top" indent="1"/>
    </xf>
    <xf numFmtId="0" fontId="37" fillId="84" borderId="21" applyNumberFormat="0" applyProtection="0">
      <alignment horizontal="left" vertical="center" indent="1"/>
    </xf>
    <xf numFmtId="0" fontId="37" fillId="82" borderId="22" applyNumberFormat="0" applyProtection="0">
      <alignment horizontal="left" vertical="top" indent="1"/>
    </xf>
    <xf numFmtId="0" fontId="37" fillId="39" borderId="21" applyNumberFormat="0" applyProtection="0">
      <alignment horizontal="left" vertical="center" indent="1"/>
    </xf>
    <xf numFmtId="0" fontId="37" fillId="39" borderId="22" applyNumberFormat="0" applyProtection="0">
      <alignment horizontal="left" vertical="top" indent="1"/>
    </xf>
    <xf numFmtId="0" fontId="37" fillId="83" borderId="21" applyNumberFormat="0" applyProtection="0">
      <alignment horizontal="left" vertical="center" indent="1"/>
    </xf>
    <xf numFmtId="0" fontId="37" fillId="83" borderId="22" applyNumberFormat="0" applyProtection="0">
      <alignment horizontal="left" vertical="top" indent="1"/>
    </xf>
    <xf numFmtId="4" fontId="50" fillId="53" borderId="22" applyNumberFormat="0" applyProtection="0">
      <alignment vertical="center"/>
    </xf>
    <xf numFmtId="4" fontId="58" fillId="86" borderId="10" applyNumberFormat="0" applyProtection="0">
      <alignment vertical="center"/>
    </xf>
    <xf numFmtId="4" fontId="50" fillId="51" borderId="22" applyNumberFormat="0" applyProtection="0">
      <alignment horizontal="left" vertical="center" indent="1"/>
    </xf>
    <xf numFmtId="0" fontId="50" fillId="53" borderId="22" applyNumberFormat="0" applyProtection="0">
      <alignment horizontal="left" vertical="top" indent="1"/>
    </xf>
    <xf numFmtId="4" fontId="58" fillId="55" borderId="21" applyNumberFormat="0" applyProtection="0">
      <alignment horizontal="right" vertical="center"/>
    </xf>
    <xf numFmtId="0" fontId="50" fillId="82" borderId="22" applyNumberFormat="0" applyProtection="0">
      <alignment horizontal="left" vertical="top" indent="1"/>
    </xf>
    <xf numFmtId="4" fontId="52" fillId="87" borderId="23" applyNumberFormat="0" applyProtection="0">
      <alignment horizontal="left" vertical="center" indent="1"/>
    </xf>
    <xf numFmtId="4" fontId="53" fillId="85" borderId="21" applyNumberFormat="0" applyProtection="0">
      <alignment horizontal="right" vertical="center"/>
    </xf>
    <xf numFmtId="0" fontId="26" fillId="35" borderId="0" applyNumberFormat="0" applyBorder="0" applyAlignment="0" applyProtection="0"/>
    <xf numFmtId="0" fontId="21" fillId="51" borderId="11" applyNumberFormat="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0" borderId="16" applyNumberFormat="0" applyFill="0" applyAlignment="0" applyProtection="0"/>
    <xf numFmtId="0" fontId="33" fillId="0" borderId="17" applyNumberFormat="0" applyFill="0" applyAlignment="0" applyProtection="0"/>
    <xf numFmtId="0" fontId="33" fillId="0" borderId="0" applyNumberFormat="0" applyFill="0" applyBorder="0" applyAlignment="0" applyProtection="0"/>
    <xf numFmtId="0" fontId="24" fillId="0" borderId="13" applyNumberFormat="0" applyFill="0" applyAlignment="0" applyProtection="0"/>
    <xf numFmtId="0" fontId="36" fillId="54" borderId="19" applyNumberFormat="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0" fillId="6" borderId="5" applyNumberFormat="0" applyAlignment="0" applyProtection="0"/>
    <xf numFmtId="0" fontId="9" fillId="5" borderId="4" applyNumberFormat="0" applyAlignment="0" applyProtection="0"/>
    <xf numFmtId="0" fontId="8" fillId="4" borderId="0" applyNumberFormat="0" applyBorder="0" applyAlignment="0" applyProtection="0"/>
    <xf numFmtId="0" fontId="11" fillId="6" borderId="4" applyNumberFormat="0" applyAlignment="0" applyProtection="0"/>
    <xf numFmtId="0" fontId="16" fillId="0" borderId="9" applyNumberFormat="0" applyFill="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8" fillId="4" borderId="0" applyNumberFormat="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1" fillId="51" borderId="11" applyNumberFormat="0" applyAlignment="0" applyProtection="0"/>
    <xf numFmtId="0" fontId="22" fillId="51" borderId="12" applyNumberFormat="0" applyAlignment="0" applyProtection="0"/>
    <xf numFmtId="0" fontId="23" fillId="38" borderId="12" applyNumberFormat="0" applyAlignment="0" applyProtection="0"/>
    <xf numFmtId="0" fontId="24" fillId="0" borderId="13" applyNumberFormat="0" applyFill="0" applyAlignment="0" applyProtection="0"/>
    <xf numFmtId="0" fontId="25" fillId="0" borderId="0" applyNumberFormat="0" applyFill="0" applyBorder="0" applyAlignment="0" applyProtection="0"/>
    <xf numFmtId="0" fontId="19" fillId="53" borderId="14" applyNumberFormat="0" applyFont="0" applyAlignment="0" applyProtection="0"/>
    <xf numFmtId="0" fontId="35" fillId="0" borderId="0" applyNumberFormat="0" applyFill="0" applyBorder="0" applyAlignment="0" applyProtection="0"/>
    <xf numFmtId="0" fontId="1" fillId="0" borderId="0"/>
    <xf numFmtId="0" fontId="11" fillId="6" borderId="4" applyNumberFormat="0" applyAlignment="0" applyProtection="0"/>
    <xf numFmtId="0" fontId="8" fillId="4" borderId="0" applyNumberFormat="0" applyBorder="0" applyAlignment="0" applyProtection="0"/>
    <xf numFmtId="0" fontId="11" fillId="6" borderId="4" applyNumberFormat="0" applyAlignment="0" applyProtection="0"/>
    <xf numFmtId="0" fontId="16" fillId="0" borderId="9" applyNumberFormat="0" applyFill="0" applyAlignment="0" applyProtection="0"/>
    <xf numFmtId="0" fontId="9" fillId="5"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8" fillId="5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8" fillId="0" borderId="0"/>
    <xf numFmtId="0" fontId="46" fillId="0" borderId="0"/>
    <xf numFmtId="0" fontId="1" fillId="0" borderId="0"/>
    <xf numFmtId="0" fontId="1" fillId="0" borderId="0"/>
    <xf numFmtId="0" fontId="1" fillId="0" borderId="0"/>
    <xf numFmtId="0" fontId="18" fillId="0" borderId="0"/>
    <xf numFmtId="0" fontId="1" fillId="0" borderId="0"/>
    <xf numFmtId="0" fontId="18" fillId="53" borderId="14" applyNumberFormat="0" applyFont="0" applyAlignment="0" applyProtection="0"/>
    <xf numFmtId="4" fontId="39" fillId="56" borderId="20" applyNumberFormat="0" applyProtection="0">
      <alignment horizontal="left" vertical="center" indent="1"/>
    </xf>
    <xf numFmtId="4" fontId="37" fillId="0" borderId="20" applyNumberFormat="0" applyProtection="0">
      <alignment horizontal="right" vertical="center"/>
    </xf>
    <xf numFmtId="4" fontId="37" fillId="0" borderId="20" applyNumberFormat="0" applyProtection="0">
      <alignment horizontal="right" vertical="center"/>
    </xf>
    <xf numFmtId="4" fontId="37" fillId="56" borderId="20" applyNumberFormat="0" applyProtection="0">
      <alignment horizontal="left" vertical="center" indent="1"/>
    </xf>
    <xf numFmtId="4" fontId="37" fillId="56" borderId="20" applyNumberFormat="0" applyProtection="0">
      <alignment horizontal="left" vertical="center" indent="1"/>
    </xf>
    <xf numFmtId="0" fontId="46" fillId="0" borderId="0"/>
    <xf numFmtId="0" fontId="48"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0" borderId="0"/>
    <xf numFmtId="0" fontId="26" fillId="71" borderId="0" applyNumberFormat="0" applyBorder="0" applyAlignment="0" applyProtection="0"/>
    <xf numFmtId="164" fontId="18" fillId="0" borderId="0" applyFon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8" fillId="0" borderId="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0"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1" fillId="6"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4"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9" fillId="5"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4"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1" fillId="6"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8" fillId="4" borderId="0" applyNumberFormat="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9" fillId="5" borderId="4" applyNumberFormat="0" applyAlignment="0" applyProtection="0"/>
    <xf numFmtId="0" fontId="16" fillId="0" borderId="9" applyNumberFormat="0" applyFill="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1" fillId="6" borderId="4" applyNumberFormat="0" applyAlignment="0" applyProtection="0"/>
    <xf numFmtId="0" fontId="8" fillId="4" borderId="0" applyNumberFormat="0" applyBorder="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9" fillId="5" borderId="4"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xf numFmtId="0" fontId="88" fillId="0" borderId="0"/>
    <xf numFmtId="0" fontId="45" fillId="0" borderId="0"/>
    <xf numFmtId="0" fontId="45" fillId="0" borderId="0"/>
    <xf numFmtId="0" fontId="18" fillId="0" borderId="0"/>
    <xf numFmtId="0" fontId="45" fillId="0" borderId="0"/>
    <xf numFmtId="0" fontId="18" fillId="0" borderId="0"/>
    <xf numFmtId="0" fontId="92" fillId="0" borderId="0"/>
  </cellStyleXfs>
  <cellXfs count="298">
    <xf numFmtId="0" fontId="0" fillId="0" borderId="0" xfId="0"/>
    <xf numFmtId="0" fontId="0" fillId="90" borderId="27" xfId="0" applyFill="1" applyBorder="1" applyAlignment="1" applyProtection="1">
      <alignment horizontal="left" vertical="center"/>
      <protection locked="0"/>
    </xf>
    <xf numFmtId="0" fontId="0" fillId="0" borderId="35" xfId="0" applyBorder="1" applyAlignment="1">
      <alignment vertical="center" wrapText="1"/>
    </xf>
    <xf numFmtId="0" fontId="0" fillId="0" borderId="10" xfId="0" applyBorder="1" applyAlignment="1">
      <alignment vertical="center" wrapText="1"/>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0" fillId="0" borderId="10" xfId="0" applyBorder="1"/>
    <xf numFmtId="0" fontId="16" fillId="0" borderId="0" xfId="0" applyFont="1"/>
    <xf numFmtId="0" fontId="77" fillId="0" borderId="0" xfId="0" applyFont="1"/>
    <xf numFmtId="0" fontId="16" fillId="0" borderId="0" xfId="0" applyFont="1" applyFill="1" applyBorder="1"/>
    <xf numFmtId="0" fontId="0" fillId="89" borderId="28" xfId="0" quotePrefix="1" applyFill="1" applyBorder="1"/>
    <xf numFmtId="0" fontId="0" fillId="89" borderId="37" xfId="0" quotePrefix="1" applyFill="1" applyBorder="1"/>
    <xf numFmtId="0" fontId="0" fillId="89" borderId="28" xfId="0" applyFill="1" applyBorder="1"/>
    <xf numFmtId="0" fontId="0" fillId="0" borderId="0" xfId="0" applyFill="1"/>
    <xf numFmtId="0" fontId="0" fillId="0" borderId="0" xfId="0" applyFill="1" applyBorder="1"/>
    <xf numFmtId="0" fontId="0" fillId="0" borderId="0" xfId="0" quotePrefix="1" applyFill="1" applyBorder="1"/>
    <xf numFmtId="0" fontId="16" fillId="89" borderId="0" xfId="0" applyFont="1" applyFill="1" applyBorder="1"/>
    <xf numFmtId="0" fontId="79" fillId="0" borderId="0" xfId="0" applyFont="1"/>
    <xf numFmtId="0" fontId="77" fillId="0" borderId="0" xfId="0" applyFont="1" applyFill="1"/>
    <xf numFmtId="0" fontId="78" fillId="0" borderId="0" xfId="0" applyFont="1" applyFill="1"/>
    <xf numFmtId="0" fontId="16" fillId="0" borderId="0" xfId="0" applyFont="1" applyFill="1"/>
    <xf numFmtId="0" fontId="0" fillId="0" borderId="0" xfId="0" applyFont="1" applyFill="1" applyProtection="1">
      <protection hidden="1"/>
    </xf>
    <xf numFmtId="0" fontId="16" fillId="0" borderId="34" xfId="0" applyFont="1" applyFill="1" applyBorder="1"/>
    <xf numFmtId="0" fontId="0" fillId="0" borderId="33" xfId="0" applyFill="1" applyBorder="1"/>
    <xf numFmtId="0" fontId="0" fillId="0" borderId="28" xfId="0" quotePrefix="1" applyFill="1" applyBorder="1"/>
    <xf numFmtId="0" fontId="0" fillId="0" borderId="37" xfId="0" quotePrefix="1" applyFill="1" applyBorder="1"/>
    <xf numFmtId="0" fontId="0" fillId="0" borderId="31" xfId="0" applyFill="1" applyBorder="1"/>
    <xf numFmtId="0" fontId="0" fillId="0" borderId="31" xfId="0" quotePrefix="1" applyFill="1" applyBorder="1"/>
    <xf numFmtId="0" fontId="0" fillId="0" borderId="28" xfId="0" applyFill="1" applyBorder="1"/>
    <xf numFmtId="0" fontId="0" fillId="89" borderId="28" xfId="0" quotePrefix="1" applyFill="1" applyBorder="1" applyAlignment="1"/>
    <xf numFmtId="0" fontId="0" fillId="0" borderId="0" xfId="0"/>
    <xf numFmtId="0" fontId="0" fillId="0" borderId="27" xfId="0" applyBorder="1" applyAlignment="1">
      <alignment horizontal="left" vertical="center" wrapText="1"/>
    </xf>
    <xf numFmtId="0" fontId="0" fillId="0" borderId="40" xfId="0" applyBorder="1" applyAlignment="1">
      <alignment vertical="center" wrapText="1"/>
    </xf>
    <xf numFmtId="0" fontId="0" fillId="0" borderId="34" xfId="0" applyBorder="1" applyAlignment="1">
      <alignment horizontal="left" vertical="center" wrapText="1"/>
    </xf>
    <xf numFmtId="0" fontId="0" fillId="0" borderId="33" xfId="0" applyBorder="1"/>
    <xf numFmtId="0" fontId="78" fillId="0" borderId="0" xfId="0" applyFont="1"/>
    <xf numFmtId="0" fontId="0" fillId="89" borderId="0" xfId="0" quotePrefix="1" applyFill="1" applyBorder="1"/>
    <xf numFmtId="0" fontId="0" fillId="0" borderId="35" xfId="0" applyBorder="1"/>
    <xf numFmtId="0" fontId="0" fillId="0" borderId="0" xfId="0" applyBorder="1"/>
    <xf numFmtId="0" fontId="0" fillId="0" borderId="36" xfId="0" applyBorder="1"/>
    <xf numFmtId="0" fontId="0" fillId="0" borderId="31" xfId="0" applyBorder="1"/>
    <xf numFmtId="0" fontId="0" fillId="0" borderId="38" xfId="0" applyBorder="1"/>
    <xf numFmtId="0" fontId="80" fillId="0" borderId="0" xfId="0" applyFont="1" applyFill="1"/>
    <xf numFmtId="0" fontId="81" fillId="0" borderId="0" xfId="0" applyFont="1" applyFill="1"/>
    <xf numFmtId="0" fontId="80" fillId="0" borderId="0" xfId="0" applyFont="1"/>
    <xf numFmtId="0" fontId="81" fillId="0" borderId="0" xfId="0" applyFont="1"/>
    <xf numFmtId="0" fontId="0" fillId="0" borderId="40" xfId="0" applyFill="1" applyBorder="1" applyAlignment="1">
      <alignment horizontal="left" vertical="center" wrapText="1"/>
    </xf>
    <xf numFmtId="0" fontId="14" fillId="0" borderId="0" xfId="0" applyFont="1"/>
    <xf numFmtId="0" fontId="0" fillId="0" borderId="35" xfId="0" applyBorder="1" applyAlignment="1">
      <alignment horizontal="center" vertical="center" wrapText="1"/>
    </xf>
    <xf numFmtId="0" fontId="0" fillId="0" borderId="40" xfId="0" applyBorder="1" applyAlignment="1">
      <alignment horizontal="center" vertical="center" wrapText="1"/>
    </xf>
    <xf numFmtId="0" fontId="16" fillId="0" borderId="0" xfId="0" applyFont="1" applyFill="1" applyBorder="1" applyAlignment="1">
      <alignment vertical="center"/>
    </xf>
    <xf numFmtId="0" fontId="16" fillId="0" borderId="0" xfId="0" applyFont="1" applyFill="1" applyAlignment="1">
      <alignment vertical="center"/>
    </xf>
    <xf numFmtId="0" fontId="0" fillId="0" borderId="0" xfId="0" applyAlignment="1">
      <alignment vertical="center"/>
    </xf>
    <xf numFmtId="0" fontId="0" fillId="0" borderId="0" xfId="0" applyAlignment="1">
      <alignment horizontal="left"/>
    </xf>
    <xf numFmtId="0" fontId="17" fillId="92" borderId="29" xfId="0" applyFont="1" applyFill="1" applyBorder="1" applyAlignment="1">
      <alignment horizontal="left" vertical="center"/>
    </xf>
    <xf numFmtId="0" fontId="17" fillId="92" borderId="29" xfId="0" applyFont="1" applyFill="1" applyBorder="1" applyAlignment="1">
      <alignment horizontal="center" vertical="center"/>
    </xf>
    <xf numFmtId="0" fontId="13" fillId="92" borderId="10" xfId="0" applyFont="1" applyFill="1" applyBorder="1"/>
    <xf numFmtId="0" fontId="16" fillId="0" borderId="33" xfId="0" applyFont="1" applyFill="1" applyBorder="1"/>
    <xf numFmtId="0" fontId="13" fillId="92" borderId="27" xfId="0" applyFont="1" applyFill="1" applyBorder="1" applyAlignment="1">
      <alignment horizontal="center" vertical="center"/>
    </xf>
    <xf numFmtId="0" fontId="13" fillId="92" borderId="27" xfId="0" applyFont="1" applyFill="1" applyBorder="1" applyAlignment="1">
      <alignment horizontal="left" vertical="center"/>
    </xf>
    <xf numFmtId="0" fontId="13" fillId="92" borderId="40" xfId="0" applyFont="1" applyFill="1" applyBorder="1" applyAlignment="1">
      <alignment horizontal="center" vertical="center"/>
    </xf>
    <xf numFmtId="0" fontId="13" fillId="92" borderId="10" xfId="0" applyFont="1" applyFill="1" applyBorder="1" applyAlignment="1">
      <alignment horizontal="center" vertical="center" wrapText="1"/>
    </xf>
    <xf numFmtId="0" fontId="13" fillId="92" borderId="10" xfId="0" applyFont="1" applyFill="1" applyBorder="1" applyAlignment="1">
      <alignment horizontal="center" vertical="center"/>
    </xf>
    <xf numFmtId="0" fontId="13" fillId="92" borderId="39" xfId="0" applyFont="1" applyFill="1" applyBorder="1" applyAlignment="1">
      <alignment horizontal="left" vertical="center"/>
    </xf>
    <xf numFmtId="0" fontId="13" fillId="92" borderId="39" xfId="0" applyFont="1" applyFill="1" applyBorder="1" applyAlignment="1">
      <alignment horizontal="center" vertical="center"/>
    </xf>
    <xf numFmtId="0" fontId="17" fillId="92" borderId="29" xfId="0" applyFont="1" applyFill="1" applyBorder="1" applyAlignment="1">
      <alignment horizontal="center" vertical="center" wrapText="1"/>
    </xf>
    <xf numFmtId="0" fontId="0" fillId="90" borderId="10" xfId="0" applyFill="1" applyBorder="1" applyProtection="1">
      <protection locked="0"/>
    </xf>
    <xf numFmtId="0" fontId="0" fillId="0" borderId="0" xfId="0" applyProtection="1">
      <protection locked="0"/>
    </xf>
    <xf numFmtId="0" fontId="79" fillId="0" borderId="0" xfId="0" applyFont="1" applyAlignment="1">
      <alignment horizontal="left"/>
    </xf>
    <xf numFmtId="0" fontId="0" fillId="0" borderId="10" xfId="0" applyBorder="1" applyAlignment="1">
      <alignment horizontal="left" vertical="center"/>
    </xf>
    <xf numFmtId="0" fontId="0" fillId="0" borderId="10" xfId="0" applyBorder="1" applyAlignment="1">
      <alignment vertical="center"/>
    </xf>
    <xf numFmtId="0" fontId="13" fillId="92" borderId="10" xfId="0" applyFont="1" applyFill="1" applyBorder="1" applyAlignment="1">
      <alignment horizontal="left"/>
    </xf>
    <xf numFmtId="0" fontId="84" fillId="0" borderId="0" xfId="0" applyFont="1"/>
    <xf numFmtId="0" fontId="0" fillId="0" borderId="27" xfId="0" applyFill="1" applyBorder="1" applyAlignment="1">
      <alignment horizontal="left" vertical="center" wrapText="1"/>
    </xf>
    <xf numFmtId="0" fontId="0" fillId="0" borderId="10" xfId="0" applyFill="1" applyBorder="1"/>
    <xf numFmtId="1" fontId="0" fillId="0" borderId="10" xfId="0" applyNumberFormat="1" applyBorder="1" applyAlignment="1">
      <alignment horizontal="left"/>
    </xf>
    <xf numFmtId="1" fontId="0" fillId="0" borderId="10" xfId="0" applyNumberFormat="1" applyFill="1" applyBorder="1" applyAlignment="1">
      <alignment horizontal="left"/>
    </xf>
    <xf numFmtId="0" fontId="0" fillId="0" borderId="0" xfId="0" applyBorder="1" applyProtection="1">
      <protection locked="0"/>
    </xf>
    <xf numFmtId="0" fontId="78" fillId="90" borderId="10" xfId="0" applyFont="1" applyFill="1" applyBorder="1" applyAlignment="1" applyProtection="1">
      <alignment vertical="center" wrapText="1"/>
      <protection locked="0"/>
    </xf>
    <xf numFmtId="165" fontId="78" fillId="90" borderId="10" xfId="58918" applyNumberFormat="1" applyFont="1" applyFill="1" applyBorder="1" applyAlignment="1" applyProtection="1">
      <alignment horizontal="center" vertical="center" wrapText="1"/>
      <protection locked="0"/>
    </xf>
    <xf numFmtId="0" fontId="78" fillId="90" borderId="10" xfId="0" applyFont="1" applyFill="1" applyBorder="1" applyAlignment="1" applyProtection="1">
      <alignment wrapText="1"/>
      <protection locked="0"/>
    </xf>
    <xf numFmtId="165" fontId="78" fillId="90" borderId="10" xfId="58918" applyNumberFormat="1" applyFont="1" applyFill="1" applyBorder="1" applyAlignment="1" applyProtection="1">
      <alignment horizontal="center" vertical="center"/>
      <protection locked="0"/>
    </xf>
    <xf numFmtId="0" fontId="18" fillId="0" borderId="0" xfId="44"/>
    <xf numFmtId="0" fontId="37" fillId="0" borderId="0" xfId="44" applyNumberFormat="1" applyFont="1" applyFill="1" applyBorder="1" applyAlignment="1">
      <alignment horizontal="left"/>
    </xf>
    <xf numFmtId="0" fontId="18" fillId="0" borderId="0" xfId="44" applyNumberFormat="1" applyFont="1" applyFill="1" applyBorder="1" applyAlignment="1">
      <alignment horizontal="left"/>
    </xf>
    <xf numFmtId="0" fontId="86" fillId="0" borderId="0" xfId="44" applyNumberFormat="1" applyFont="1" applyFill="1" applyBorder="1" applyAlignment="1"/>
    <xf numFmtId="0" fontId="86" fillId="0" borderId="0" xfId="44" applyNumberFormat="1" applyFont="1" applyFill="1" applyBorder="1" applyAlignment="1">
      <alignment horizontal="left"/>
    </xf>
    <xf numFmtId="0" fontId="39" fillId="0" borderId="0" xfId="44" applyNumberFormat="1" applyFont="1" applyFill="1" applyBorder="1" applyAlignment="1"/>
    <xf numFmtId="0" fontId="39" fillId="0" borderId="0" xfId="44" applyNumberFormat="1" applyFont="1" applyFill="1" applyBorder="1" applyAlignment="1">
      <alignment horizontal="left"/>
    </xf>
    <xf numFmtId="14" fontId="37" fillId="0" borderId="0" xfId="44" applyNumberFormat="1" applyFont="1" applyFill="1" applyBorder="1" applyAlignment="1">
      <alignment horizontal="right"/>
    </xf>
    <xf numFmtId="0" fontId="0" fillId="0" borderId="36" xfId="0" applyBorder="1" applyProtection="1">
      <protection locked="0"/>
    </xf>
    <xf numFmtId="0" fontId="0" fillId="0" borderId="0" xfId="0"/>
    <xf numFmtId="0" fontId="0" fillId="93" borderId="0" xfId="0" applyFill="1"/>
    <xf numFmtId="0" fontId="0" fillId="0" borderId="0" xfId="0" applyFill="1"/>
    <xf numFmtId="1" fontId="0" fillId="0" borderId="10" xfId="0" applyNumberFormat="1" applyFill="1" applyBorder="1" applyAlignment="1">
      <alignment horizontal="center"/>
    </xf>
    <xf numFmtId="0" fontId="0" fillId="0" borderId="10" xfId="0" applyFill="1" applyBorder="1"/>
    <xf numFmtId="0" fontId="0" fillId="0" borderId="10" xfId="0" applyFill="1" applyBorder="1"/>
    <xf numFmtId="0" fontId="0" fillId="0" borderId="10" xfId="0" applyBorder="1"/>
    <xf numFmtId="0" fontId="0" fillId="0" borderId="10" xfId="0" applyFill="1" applyBorder="1" applyAlignment="1">
      <alignment horizontal="center" vertical="center"/>
    </xf>
    <xf numFmtId="166" fontId="77" fillId="90" borderId="10" xfId="0" applyNumberFormat="1" applyFont="1" applyFill="1" applyBorder="1" applyProtection="1">
      <protection locked="0"/>
    </xf>
    <xf numFmtId="0" fontId="78" fillId="90" borderId="35" xfId="0" applyFont="1" applyFill="1" applyBorder="1" applyProtection="1">
      <protection locked="0"/>
    </xf>
    <xf numFmtId="166" fontId="77" fillId="94" borderId="10" xfId="0" applyNumberFormat="1" applyFont="1" applyFill="1" applyBorder="1"/>
    <xf numFmtId="166" fontId="77" fillId="90" borderId="39" xfId="0" applyNumberFormat="1" applyFont="1" applyFill="1" applyBorder="1" applyProtection="1">
      <protection locked="0"/>
    </xf>
    <xf numFmtId="165" fontId="78" fillId="91" borderId="40" xfId="58918" applyNumberFormat="1" applyFont="1" applyFill="1" applyBorder="1" applyAlignment="1">
      <alignment horizontal="center" vertical="center"/>
    </xf>
    <xf numFmtId="165" fontId="78" fillId="91" borderId="40" xfId="58918" applyNumberFormat="1" applyFont="1" applyFill="1" applyBorder="1" applyAlignment="1" applyProtection="1">
      <alignment horizontal="center" vertical="center"/>
    </xf>
    <xf numFmtId="165" fontId="78" fillId="90" borderId="40" xfId="58918" applyNumberFormat="1" applyFont="1" applyFill="1" applyBorder="1" applyAlignment="1" applyProtection="1">
      <alignment horizontal="center" vertical="center"/>
      <protection locked="0"/>
    </xf>
    <xf numFmtId="165" fontId="78" fillId="91" borderId="10" xfId="58918" applyNumberFormat="1" applyFont="1" applyFill="1" applyBorder="1" applyAlignment="1">
      <alignment horizontal="center" vertical="center"/>
    </xf>
    <xf numFmtId="0" fontId="0" fillId="0" borderId="0" xfId="0" applyFill="1" applyAlignment="1">
      <alignment horizontal="left" vertical="center"/>
    </xf>
    <xf numFmtId="0" fontId="85" fillId="0" borderId="0" xfId="0" applyFont="1" applyFill="1"/>
    <xf numFmtId="0" fontId="49" fillId="0" borderId="0" xfId="18679"/>
    <xf numFmtId="0" fontId="49" fillId="0" borderId="10" xfId="18679" applyBorder="1" applyAlignment="1">
      <alignment horizontal="center" vertical="center"/>
    </xf>
    <xf numFmtId="0" fontId="0" fillId="0" borderId="10" xfId="0" applyFill="1" applyBorder="1" applyAlignment="1">
      <alignment horizontal="left" vertical="center"/>
    </xf>
    <xf numFmtId="0" fontId="0" fillId="0" borderId="0" xfId="0"/>
    <xf numFmtId="0" fontId="0" fillId="0" borderId="10" xfId="0" applyBorder="1" applyAlignment="1">
      <alignment horizontal="center" vertical="center"/>
    </xf>
    <xf numFmtId="0" fontId="0" fillId="0" borderId="36" xfId="0" applyBorder="1"/>
    <xf numFmtId="0" fontId="0" fillId="0" borderId="0" xfId="0" applyBorder="1"/>
    <xf numFmtId="0" fontId="0" fillId="0" borderId="28" xfId="0" quotePrefix="1" applyFill="1" applyBorder="1"/>
    <xf numFmtId="0" fontId="0" fillId="89" borderId="28" xfId="0" quotePrefix="1" applyFill="1" applyBorder="1"/>
    <xf numFmtId="0" fontId="81" fillId="0" borderId="0" xfId="0" applyFont="1"/>
    <xf numFmtId="0" fontId="80" fillId="0" borderId="0" xfId="0" applyFont="1"/>
    <xf numFmtId="0" fontId="0" fillId="89" borderId="28" xfId="0" quotePrefix="1" applyFill="1" applyBorder="1" applyAlignment="1"/>
    <xf numFmtId="0" fontId="49" fillId="0" borderId="0" xfId="18679" quotePrefix="1" applyFill="1" applyProtection="1"/>
    <xf numFmtId="0" fontId="49" fillId="0" borderId="0" xfId="18679" applyFill="1" applyProtection="1">
      <protection hidden="1"/>
    </xf>
    <xf numFmtId="0" fontId="0" fillId="0" borderId="0" xfId="0" applyProtection="1"/>
    <xf numFmtId="0" fontId="0" fillId="90" borderId="10" xfId="0" applyFill="1" applyBorder="1" applyAlignment="1" applyProtection="1">
      <alignment wrapText="1"/>
      <protection locked="0"/>
    </xf>
    <xf numFmtId="166" fontId="0" fillId="90" borderId="10" xfId="0" applyNumberFormat="1" applyFill="1" applyBorder="1" applyProtection="1">
      <protection locked="0"/>
    </xf>
    <xf numFmtId="0" fontId="0" fillId="93" borderId="0" xfId="0" applyFill="1" applyProtection="1">
      <protection locked="0"/>
    </xf>
    <xf numFmtId="0" fontId="0" fillId="0" borderId="0" xfId="0" applyAlignment="1" applyProtection="1">
      <alignment vertical="center"/>
      <protection locked="0"/>
    </xf>
    <xf numFmtId="0" fontId="0" fillId="0" borderId="0" xfId="0" applyAlignment="1" applyProtection="1">
      <protection locked="0"/>
    </xf>
    <xf numFmtId="0" fontId="13" fillId="92" borderId="28" xfId="0" applyFont="1" applyFill="1" applyBorder="1"/>
    <xf numFmtId="0" fontId="0" fillId="0" borderId="39" xfId="0" applyBorder="1" applyAlignment="1">
      <alignment horizontal="center" vertical="center" wrapText="1"/>
    </xf>
    <xf numFmtId="0" fontId="0" fillId="0" borderId="10" xfId="0" applyBorder="1" applyAlignment="1">
      <alignment horizontal="center" vertical="center" wrapText="1"/>
    </xf>
    <xf numFmtId="0" fontId="0" fillId="0" borderId="0" xfId="0" applyFill="1" applyProtection="1">
      <protection locked="0"/>
    </xf>
    <xf numFmtId="0" fontId="0" fillId="0" borderId="0" xfId="0" applyBorder="1" applyAlignment="1">
      <alignment horizontal="left" vertical="center"/>
    </xf>
    <xf numFmtId="0" fontId="0" fillId="0" borderId="0" xfId="0" applyAlignment="1" applyProtection="1">
      <alignment horizontal="left" vertical="center"/>
      <protection locked="0"/>
    </xf>
    <xf numFmtId="3" fontId="37" fillId="89" borderId="28" xfId="0" applyNumberFormat="1" applyFont="1" applyFill="1" applyBorder="1" applyAlignment="1">
      <alignment horizontal="center"/>
    </xf>
    <xf numFmtId="3" fontId="37" fillId="89" borderId="29" xfId="0" applyNumberFormat="1" applyFont="1" applyFill="1" applyBorder="1" applyAlignment="1">
      <alignment horizontal="center"/>
    </xf>
    <xf numFmtId="14" fontId="87" fillId="89" borderId="0" xfId="0" applyNumberFormat="1" applyFont="1" applyFill="1" applyBorder="1" applyAlignment="1">
      <alignment horizontal="left"/>
    </xf>
    <xf numFmtId="0" fontId="37" fillId="55" borderId="0" xfId="0" applyNumberFormat="1" applyFont="1" applyFill="1" applyBorder="1" applyAlignment="1">
      <alignment horizontal="left"/>
    </xf>
    <xf numFmtId="0" fontId="37" fillId="55" borderId="0" xfId="0" applyNumberFormat="1" applyFont="1" applyFill="1" applyBorder="1" applyAlignment="1"/>
    <xf numFmtId="0" fontId="37" fillId="55" borderId="0" xfId="0" applyNumberFormat="1" applyFont="1" applyFill="1" applyBorder="1" applyAlignment="1">
      <alignment horizontal="center"/>
    </xf>
    <xf numFmtId="0" fontId="90" fillId="55" borderId="0" xfId="18679" applyNumberFormat="1" applyFont="1" applyFill="1" applyBorder="1" applyAlignment="1" applyProtection="1">
      <alignment horizontal="left"/>
    </xf>
    <xf numFmtId="0" fontId="38" fillId="55" borderId="27" xfId="0" applyNumberFormat="1" applyFont="1" applyFill="1" applyBorder="1" applyAlignment="1">
      <alignment horizontal="center" vertical="center" wrapText="1"/>
    </xf>
    <xf numFmtId="0" fontId="38" fillId="55" borderId="27" xfId="0" applyNumberFormat="1" applyFont="1" applyFill="1" applyBorder="1" applyAlignment="1">
      <alignment horizontal="left" vertical="center" wrapText="1"/>
    </xf>
    <xf numFmtId="0" fontId="38" fillId="89" borderId="10" xfId="0" applyNumberFormat="1" applyFont="1" applyFill="1" applyBorder="1" applyAlignment="1">
      <alignment horizontal="left" vertical="center" wrapText="1"/>
    </xf>
    <xf numFmtId="0" fontId="38" fillId="0" borderId="10" xfId="0" applyNumberFormat="1" applyFont="1" applyFill="1" applyBorder="1" applyAlignment="1">
      <alignment horizontal="left" vertical="center" wrapText="1"/>
    </xf>
    <xf numFmtId="3" fontId="37" fillId="89" borderId="28" xfId="0" applyNumberFormat="1" applyFont="1" applyFill="1" applyBorder="1" applyAlignment="1"/>
    <xf numFmtId="3" fontId="37" fillId="89" borderId="29" xfId="0" applyNumberFormat="1" applyFont="1" applyFill="1" applyBorder="1" applyAlignment="1">
      <alignment horizontal="left"/>
    </xf>
    <xf numFmtId="0" fontId="37" fillId="89" borderId="29" xfId="0" applyNumberFormat="1" applyFont="1" applyFill="1" applyBorder="1" applyAlignment="1">
      <alignment horizontal="left"/>
    </xf>
    <xf numFmtId="14" fontId="37" fillId="89" borderId="29" xfId="0" applyNumberFormat="1" applyFont="1" applyFill="1" applyBorder="1" applyAlignment="1">
      <alignment horizontal="left"/>
    </xf>
    <xf numFmtId="2" fontId="37" fillId="89" borderId="28" xfId="0" applyNumberFormat="1" applyFont="1" applyFill="1" applyBorder="1" applyAlignment="1"/>
    <xf numFmtId="1" fontId="37" fillId="89" borderId="29" xfId="0" applyNumberFormat="1" applyFont="1" applyFill="1" applyBorder="1" applyAlignment="1">
      <alignment horizontal="left"/>
    </xf>
    <xf numFmtId="1" fontId="37" fillId="89" borderId="28" xfId="0" applyNumberFormat="1" applyFont="1" applyFill="1" applyBorder="1" applyAlignment="1"/>
    <xf numFmtId="3" fontId="38" fillId="89" borderId="29" xfId="0" applyNumberFormat="1" applyFont="1" applyFill="1" applyBorder="1" applyAlignment="1">
      <alignment horizontal="left"/>
    </xf>
    <xf numFmtId="3" fontId="37" fillId="89" borderId="28" xfId="0" quotePrefix="1" applyNumberFormat="1" applyFont="1" applyFill="1" applyBorder="1" applyAlignment="1"/>
    <xf numFmtId="3" fontId="37" fillId="89" borderId="29" xfId="0" applyNumberFormat="1" applyFont="1" applyFill="1" applyBorder="1" applyAlignment="1">
      <alignment wrapText="1"/>
    </xf>
    <xf numFmtId="3" fontId="37" fillId="89" borderId="29" xfId="0" applyNumberFormat="1" applyFont="1" applyFill="1" applyBorder="1" applyAlignment="1"/>
    <xf numFmtId="3" fontId="37" fillId="0" borderId="29" xfId="0" applyNumberFormat="1" applyFont="1" applyFill="1" applyBorder="1" applyAlignment="1">
      <alignment horizontal="left"/>
    </xf>
    <xf numFmtId="3" fontId="37" fillId="55" borderId="29" xfId="0" applyNumberFormat="1" applyFont="1" applyFill="1" applyBorder="1" applyAlignment="1"/>
    <xf numFmtId="3" fontId="37" fillId="55" borderId="29" xfId="0" applyNumberFormat="1" applyFont="1" applyFill="1" applyBorder="1" applyAlignment="1">
      <alignment horizontal="left"/>
    </xf>
    <xf numFmtId="0" fontId="37" fillId="55" borderId="29" xfId="0" applyNumberFormat="1" applyFont="1" applyFill="1" applyBorder="1" applyAlignment="1">
      <alignment horizontal="left"/>
    </xf>
    <xf numFmtId="3" fontId="37" fillId="0" borderId="29" xfId="0" applyNumberFormat="1" applyFont="1" applyFill="1" applyBorder="1" applyAlignment="1"/>
    <xf numFmtId="1" fontId="37" fillId="89" borderId="28" xfId="0" applyNumberFormat="1" applyFont="1" applyFill="1" applyBorder="1" applyAlignment="1">
      <alignment horizontal="center"/>
    </xf>
    <xf numFmtId="0" fontId="0" fillId="93" borderId="10" xfId="0" applyFill="1" applyBorder="1"/>
    <xf numFmtId="0" fontId="78" fillId="90" borderId="40" xfId="0" applyFont="1" applyFill="1" applyBorder="1" applyProtection="1">
      <protection locked="0"/>
    </xf>
    <xf numFmtId="0" fontId="0" fillId="0" borderId="41" xfId="0" applyBorder="1"/>
    <xf numFmtId="0" fontId="0" fillId="0" borderId="42" xfId="0" applyBorder="1"/>
    <xf numFmtId="0" fontId="0" fillId="0" borderId="42" xfId="0" applyFill="1" applyBorder="1"/>
    <xf numFmtId="0" fontId="0" fillId="0" borderId="43" xfId="0" applyBorder="1"/>
    <xf numFmtId="0" fontId="0" fillId="0" borderId="44" xfId="0" applyBorder="1" applyAlignment="1">
      <alignment horizontal="center"/>
    </xf>
    <xf numFmtId="0" fontId="78" fillId="90" borderId="44" xfId="0" applyFont="1" applyFill="1" applyBorder="1"/>
    <xf numFmtId="0" fontId="78" fillId="90" borderId="45" xfId="0" applyFont="1" applyFill="1" applyBorder="1"/>
    <xf numFmtId="0" fontId="0" fillId="90" borderId="46" xfId="0" applyFill="1" applyBorder="1"/>
    <xf numFmtId="0" fontId="0" fillId="90" borderId="44" xfId="0" applyFill="1" applyBorder="1"/>
    <xf numFmtId="0" fontId="0" fillId="94" borderId="44" xfId="0" applyFill="1" applyBorder="1"/>
    <xf numFmtId="166" fontId="0" fillId="94" borderId="47" xfId="0" applyNumberFormat="1" applyFill="1" applyBorder="1"/>
    <xf numFmtId="0" fontId="0" fillId="0" borderId="48" xfId="0" applyBorder="1" applyAlignment="1">
      <alignment horizontal="center"/>
    </xf>
    <xf numFmtId="0" fontId="78" fillId="90" borderId="48" xfId="0" applyFont="1" applyFill="1" applyBorder="1"/>
    <xf numFmtId="0" fontId="78" fillId="90" borderId="49" xfId="0" applyFont="1" applyFill="1" applyBorder="1"/>
    <xf numFmtId="0" fontId="0" fillId="90" borderId="50" xfId="0" applyFill="1" applyBorder="1"/>
    <xf numFmtId="0" fontId="0" fillId="90" borderId="48" xfId="0" applyFill="1" applyBorder="1"/>
    <xf numFmtId="0" fontId="0" fillId="94" borderId="48" xfId="0" applyFill="1" applyBorder="1"/>
    <xf numFmtId="166" fontId="0" fillId="94" borderId="51" xfId="0" applyNumberFormat="1" applyFill="1" applyBorder="1"/>
    <xf numFmtId="0" fontId="0" fillId="0" borderId="52" xfId="0" applyBorder="1" applyAlignment="1">
      <alignment horizontal="center"/>
    </xf>
    <xf numFmtId="0" fontId="78" fillId="90" borderId="52" xfId="0" applyFont="1" applyFill="1" applyBorder="1"/>
    <xf numFmtId="0" fontId="78" fillId="90" borderId="53" xfId="0" applyFont="1" applyFill="1" applyBorder="1"/>
    <xf numFmtId="0" fontId="0" fillId="90" borderId="54" xfId="0" applyFill="1" applyBorder="1"/>
    <xf numFmtId="0" fontId="0" fillId="90" borderId="52" xfId="0" applyFill="1" applyBorder="1"/>
    <xf numFmtId="0" fontId="0" fillId="94" borderId="52" xfId="0" applyFill="1" applyBorder="1"/>
    <xf numFmtId="166" fontId="0" fillId="94" borderId="55" xfId="0" applyNumberFormat="1" applyFill="1" applyBorder="1"/>
    <xf numFmtId="0" fontId="0" fillId="0" borderId="56" xfId="0" applyBorder="1" applyAlignment="1">
      <alignment horizontal="center"/>
    </xf>
    <xf numFmtId="0" fontId="78" fillId="90" borderId="56" xfId="0" applyFont="1" applyFill="1" applyBorder="1"/>
    <xf numFmtId="0" fontId="78" fillId="90" borderId="57" xfId="0" applyFont="1" applyFill="1" applyBorder="1"/>
    <xf numFmtId="0" fontId="0" fillId="90" borderId="45" xfId="0" applyFill="1" applyBorder="1"/>
    <xf numFmtId="0" fontId="0" fillId="90" borderId="49" xfId="0" applyFill="1" applyBorder="1"/>
    <xf numFmtId="0" fontId="0" fillId="0" borderId="58" xfId="0" applyBorder="1" applyAlignment="1">
      <alignment horizontal="center"/>
    </xf>
    <xf numFmtId="0" fontId="0" fillId="0" borderId="59" xfId="0" applyBorder="1" applyAlignment="1">
      <alignment horizontal="center"/>
    </xf>
    <xf numFmtId="0" fontId="78" fillId="90" borderId="59" xfId="0" applyFont="1" applyFill="1" applyBorder="1"/>
    <xf numFmtId="0" fontId="78" fillId="90" borderId="60" xfId="0" applyFont="1" applyFill="1" applyBorder="1"/>
    <xf numFmtId="0" fontId="0" fillId="90" borderId="61" xfId="0" applyFill="1" applyBorder="1"/>
    <xf numFmtId="0" fontId="0" fillId="90" borderId="59" xfId="0" applyFill="1" applyBorder="1"/>
    <xf numFmtId="0" fontId="0" fillId="94" borderId="59" xfId="0" applyFill="1" applyBorder="1"/>
    <xf numFmtId="166" fontId="0" fillId="94" borderId="62" xfId="0" applyNumberFormat="1" applyFill="1" applyBorder="1"/>
    <xf numFmtId="0" fontId="0" fillId="0" borderId="10" xfId="0" applyBorder="1" applyAlignment="1">
      <alignment horizontal="left" vertical="center" wrapText="1"/>
    </xf>
    <xf numFmtId="0" fontId="0" fillId="0" borderId="0" xfId="0" applyFont="1"/>
    <xf numFmtId="0" fontId="16" fillId="0" borderId="33" xfId="0" applyFont="1" applyBorder="1"/>
    <xf numFmtId="0" fontId="0" fillId="0" borderId="33" xfId="0" applyFont="1" applyBorder="1"/>
    <xf numFmtId="0" fontId="0" fillId="0" borderId="35" xfId="0" applyFont="1" applyBorder="1"/>
    <xf numFmtId="0" fontId="0" fillId="0" borderId="0" xfId="0" applyFont="1" applyBorder="1"/>
    <xf numFmtId="0" fontId="0" fillId="0" borderId="0" xfId="0" applyFont="1" applyFill="1" applyBorder="1" applyProtection="1"/>
    <xf numFmtId="0" fontId="0" fillId="0" borderId="27" xfId="0" applyBorder="1" applyAlignment="1">
      <alignment horizontal="left" vertical="center"/>
    </xf>
    <xf numFmtId="0" fontId="0" fillId="0" borderId="36" xfId="0" applyBorder="1" applyProtection="1"/>
    <xf numFmtId="165" fontId="78" fillId="94" borderId="10" xfId="58918" applyNumberFormat="1" applyFont="1" applyFill="1" applyBorder="1" applyAlignment="1">
      <alignment horizontal="center" vertical="center"/>
    </xf>
    <xf numFmtId="0" fontId="0" fillId="91" borderId="0" xfId="0" applyFill="1" applyProtection="1"/>
    <xf numFmtId="0" fontId="0" fillId="94" borderId="0" xfId="0" applyFill="1" applyProtection="1"/>
    <xf numFmtId="0" fontId="16" fillId="0" borderId="0" xfId="1"/>
    <xf numFmtId="0" fontId="16" fillId="0" borderId="33" xfId="1" applyBorder="1"/>
    <xf numFmtId="0" fontId="16" fillId="0" borderId="0" xfId="1" applyBorder="1"/>
    <xf numFmtId="0" fontId="16" fillId="0" borderId="31" xfId="1" applyBorder="1"/>
    <xf numFmtId="167" fontId="0" fillId="0" borderId="0" xfId="0" applyNumberFormat="1" applyProtection="1">
      <protection locked="0"/>
    </xf>
    <xf numFmtId="167" fontId="16" fillId="94" borderId="0" xfId="1" applyNumberFormat="1" applyFill="1" applyProtection="1">
      <protection locked="0"/>
    </xf>
    <xf numFmtId="0" fontId="0" fillId="0" borderId="10" xfId="0" applyBorder="1" applyAlignment="1">
      <alignment horizontal="left" vertical="center" wrapText="1"/>
    </xf>
    <xf numFmtId="0" fontId="0" fillId="94" borderId="0" xfId="0" applyFont="1" applyFill="1" applyBorder="1" applyProtection="1"/>
    <xf numFmtId="0" fontId="0" fillId="0" borderId="0" xfId="0" applyFont="1" applyFill="1" applyBorder="1" applyProtection="1">
      <protection locked="0"/>
    </xf>
    <xf numFmtId="1" fontId="0" fillId="0" borderId="0" xfId="0" applyNumberFormat="1" applyFont="1" applyFill="1" applyBorder="1" applyProtection="1">
      <protection locked="0"/>
    </xf>
    <xf numFmtId="0" fontId="78" fillId="0" borderId="0" xfId="0" applyFont="1" applyProtection="1">
      <protection locked="0"/>
    </xf>
    <xf numFmtId="0" fontId="0" fillId="0" borderId="0" xfId="0" applyFont="1" applyBorder="1" applyProtection="1">
      <protection locked="0"/>
    </xf>
    <xf numFmtId="0" fontId="0" fillId="0" borderId="0" xfId="0" applyFont="1" applyProtection="1">
      <protection locked="0"/>
    </xf>
    <xf numFmtId="0" fontId="0" fillId="94" borderId="10" xfId="0" applyNumberFormat="1" applyFill="1" applyBorder="1" applyAlignment="1" applyProtection="1">
      <alignment wrapText="1" shrinkToFit="1"/>
    </xf>
    <xf numFmtId="0" fontId="0" fillId="0" borderId="28" xfId="0" quotePrefix="1" applyBorder="1" applyProtection="1">
      <protection locked="0"/>
    </xf>
    <xf numFmtId="167" fontId="16" fillId="94" borderId="0" xfId="0" applyNumberFormat="1" applyFont="1" applyFill="1" applyProtection="1"/>
    <xf numFmtId="0" fontId="0" fillId="94" borderId="10" xfId="0" applyFill="1" applyBorder="1" applyAlignment="1" applyProtection="1">
      <alignment wrapText="1"/>
    </xf>
    <xf numFmtId="0" fontId="0" fillId="0" borderId="37" xfId="0" quotePrefix="1" applyBorder="1" applyProtection="1">
      <protection locked="0"/>
    </xf>
    <xf numFmtId="0" fontId="16" fillId="0" borderId="0" xfId="0" applyFont="1" applyFill="1" applyBorder="1" applyAlignment="1">
      <alignment vertical="center" wrapText="1"/>
    </xf>
    <xf numFmtId="0" fontId="0" fillId="0" borderId="28" xfId="0" applyBorder="1"/>
    <xf numFmtId="0" fontId="16" fillId="0" borderId="0" xfId="0" applyFont="1" applyAlignment="1">
      <alignment vertical="center"/>
    </xf>
    <xf numFmtId="0" fontId="0" fillId="91" borderId="46" xfId="0" applyFill="1" applyBorder="1"/>
    <xf numFmtId="0" fontId="0" fillId="91" borderId="54" xfId="0" applyFill="1" applyBorder="1"/>
    <xf numFmtId="0" fontId="91" fillId="0" borderId="38" xfId="0" applyFont="1" applyFill="1" applyBorder="1"/>
    <xf numFmtId="0" fontId="0" fillId="89" borderId="0" xfId="0" applyFill="1" applyProtection="1"/>
    <xf numFmtId="0" fontId="0" fillId="89" borderId="0" xfId="0" applyFill="1" applyProtection="1">
      <protection locked="0"/>
    </xf>
    <xf numFmtId="0" fontId="0" fillId="0" borderId="10" xfId="0" applyBorder="1" applyAlignment="1">
      <alignment horizontal="left" vertical="center" wrapText="1"/>
    </xf>
    <xf numFmtId="0" fontId="0" fillId="0" borderId="34" xfId="0" applyBorder="1" applyAlignment="1">
      <alignment horizontal="left" vertical="center" wrapText="1"/>
    </xf>
    <xf numFmtId="0" fontId="13" fillId="92" borderId="0" xfId="0" applyFont="1" applyFill="1"/>
    <xf numFmtId="0" fontId="0" fillId="89" borderId="10" xfId="0" applyFill="1" applyBorder="1" applyAlignment="1">
      <alignment horizontal="center" vertical="center"/>
    </xf>
    <xf numFmtId="0" fontId="0" fillId="89" borderId="27" xfId="0" applyFill="1" applyBorder="1" applyAlignment="1">
      <alignment horizontal="left" vertical="center" wrapText="1"/>
    </xf>
    <xf numFmtId="0" fontId="0" fillId="89" borderId="10" xfId="0" applyFill="1" applyBorder="1" applyAlignment="1">
      <alignment horizontal="left" vertical="center" wrapText="1"/>
    </xf>
    <xf numFmtId="0" fontId="0" fillId="0" borderId="63" xfId="0" applyBorder="1"/>
    <xf numFmtId="0" fontId="0" fillId="91" borderId="45" xfId="0" applyFont="1" applyFill="1" applyBorder="1"/>
    <xf numFmtId="0" fontId="0" fillId="91" borderId="49" xfId="0" applyFont="1" applyFill="1" applyBorder="1"/>
    <xf numFmtId="0" fontId="0" fillId="91" borderId="53" xfId="0" applyFont="1" applyFill="1" applyBorder="1"/>
    <xf numFmtId="0" fontId="0" fillId="91" borderId="46" xfId="0" applyFont="1" applyFill="1" applyBorder="1"/>
    <xf numFmtId="0" fontId="0" fillId="91" borderId="50" xfId="0" applyFont="1" applyFill="1" applyBorder="1"/>
    <xf numFmtId="0" fontId="0" fillId="91" borderId="54" xfId="0" applyFont="1" applyFill="1" applyBorder="1"/>
    <xf numFmtId="0" fontId="0" fillId="0" borderId="0" xfId="0" applyAlignment="1"/>
    <xf numFmtId="0" fontId="49" fillId="0" borderId="0" xfId="18679" applyAlignment="1"/>
    <xf numFmtId="0" fontId="0" fillId="0" borderId="29" xfId="0" applyFill="1" applyBorder="1" applyAlignment="1">
      <alignment vertical="center"/>
    </xf>
    <xf numFmtId="0" fontId="0" fillId="0" borderId="10" xfId="0" applyFill="1" applyBorder="1" applyAlignment="1">
      <alignment vertical="center"/>
    </xf>
    <xf numFmtId="0" fontId="0" fillId="0" borderId="10" xfId="0" applyBorder="1" applyAlignment="1">
      <alignment horizontal="left" vertical="center" wrapText="1"/>
    </xf>
    <xf numFmtId="1" fontId="0" fillId="0" borderId="0" xfId="0" applyNumberFormat="1" applyFill="1" applyBorder="1" applyAlignment="1">
      <alignment horizontal="left"/>
    </xf>
    <xf numFmtId="166" fontId="77" fillId="0" borderId="0" xfId="0" applyNumberFormat="1" applyFont="1" applyFill="1" applyBorder="1"/>
    <xf numFmtId="166" fontId="77" fillId="0" borderId="0" xfId="0" applyNumberFormat="1" applyFont="1" applyFill="1" applyBorder="1" applyProtection="1"/>
    <xf numFmtId="0" fontId="78" fillId="0" borderId="0" xfId="0" applyFont="1" applyFill="1" applyBorder="1" applyProtection="1"/>
    <xf numFmtId="0" fontId="89" fillId="0" borderId="0" xfId="18679" quotePrefix="1" applyFont="1" applyFill="1" applyBorder="1" applyAlignment="1">
      <alignment horizontal="left"/>
    </xf>
    <xf numFmtId="166" fontId="16" fillId="0" borderId="0" xfId="0" applyNumberFormat="1" applyFont="1" applyFill="1" applyBorder="1" applyAlignment="1" applyProtection="1">
      <alignment horizontal="right"/>
      <protection locked="0"/>
    </xf>
    <xf numFmtId="166" fontId="16" fillId="0" borderId="0" xfId="0" applyNumberFormat="1" applyFont="1" applyAlignment="1" applyProtection="1">
      <alignment horizontal="right"/>
      <protection locked="0"/>
    </xf>
    <xf numFmtId="0" fontId="0" fillId="0" borderId="37" xfId="0" quotePrefix="1" applyBorder="1" applyProtection="1"/>
    <xf numFmtId="0" fontId="0" fillId="91" borderId="50" xfId="0" applyFont="1" applyFill="1" applyBorder="1" applyAlignment="1">
      <alignment wrapText="1"/>
    </xf>
    <xf numFmtId="0" fontId="0" fillId="94" borderId="64" xfId="0" applyFill="1" applyBorder="1"/>
    <xf numFmtId="0" fontId="0" fillId="94" borderId="56" xfId="0" applyFill="1" applyBorder="1"/>
    <xf numFmtId="0" fontId="0" fillId="90" borderId="30" xfId="0" applyFill="1" applyBorder="1" applyAlignment="1" applyProtection="1">
      <alignment horizontal="left" vertical="center"/>
      <protection locked="0"/>
    </xf>
    <xf numFmtId="0" fontId="0" fillId="90" borderId="40" xfId="0" applyFill="1" applyBorder="1" applyAlignment="1" applyProtection="1">
      <alignment horizontal="left" vertical="center"/>
      <protection locked="0"/>
    </xf>
    <xf numFmtId="0" fontId="0" fillId="90" borderId="27" xfId="0" applyFill="1" applyBorder="1" applyAlignment="1" applyProtection="1">
      <alignment horizontal="left" vertical="center" wrapText="1"/>
      <protection locked="0"/>
    </xf>
    <xf numFmtId="0" fontId="13" fillId="92" borderId="10" xfId="0" applyFont="1" applyFill="1" applyBorder="1" applyAlignment="1">
      <alignment horizontal="center" textRotation="90"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8" xfId="0" applyBorder="1" applyAlignment="1">
      <alignment horizontal="left" vertical="center" wrapText="1"/>
    </xf>
    <xf numFmtId="0" fontId="0" fillId="0" borderId="34" xfId="0" applyBorder="1" applyAlignment="1">
      <alignment horizontal="left" vertical="center" wrapText="1"/>
    </xf>
    <xf numFmtId="0" fontId="0" fillId="0" borderId="28" xfId="0" applyBorder="1" applyAlignment="1">
      <alignment horizontal="left" vertical="center" wrapText="1"/>
    </xf>
    <xf numFmtId="0" fontId="0" fillId="0" borderId="37" xfId="0" applyBorder="1" applyAlignment="1">
      <alignment horizontal="left" vertical="center" wrapText="1"/>
    </xf>
    <xf numFmtId="166" fontId="16" fillId="94" borderId="39" xfId="0" applyNumberFormat="1" applyFont="1" applyFill="1" applyBorder="1" applyAlignment="1">
      <alignment horizontal="center"/>
    </xf>
    <xf numFmtId="166" fontId="16" fillId="94" borderId="29" xfId="0" applyNumberFormat="1" applyFont="1" applyFill="1" applyBorder="1" applyAlignment="1">
      <alignment horizontal="center"/>
    </xf>
    <xf numFmtId="166" fontId="16" fillId="94" borderId="32" xfId="0" applyNumberFormat="1" applyFont="1" applyFill="1" applyBorder="1" applyAlignment="1">
      <alignment horizontal="center"/>
    </xf>
    <xf numFmtId="0" fontId="13" fillId="92" borderId="10" xfId="0" applyFont="1" applyFill="1" applyBorder="1" applyAlignment="1">
      <alignment horizontal="center" vertical="center" textRotation="90" wrapText="1"/>
    </xf>
    <xf numFmtId="0" fontId="0" fillId="0" borderId="10" xfId="0" applyBorder="1" applyAlignment="1">
      <alignment horizontal="left" vertical="center" wrapText="1"/>
    </xf>
    <xf numFmtId="0" fontId="0" fillId="0" borderId="27" xfId="0" applyFont="1" applyBorder="1" applyAlignment="1">
      <alignment horizontal="left" vertical="center" wrapText="1"/>
    </xf>
    <xf numFmtId="0" fontId="0" fillId="0" borderId="27" xfId="0" applyBorder="1" applyAlignment="1">
      <alignment horizontal="left"/>
    </xf>
    <xf numFmtId="0" fontId="0" fillId="0" borderId="63" xfId="0" applyBorder="1" applyAlignment="1">
      <alignment horizontal="left"/>
    </xf>
    <xf numFmtId="0" fontId="13" fillId="92" borderId="39" xfId="0" applyFont="1" applyFill="1" applyBorder="1" applyAlignment="1">
      <alignment horizontal="center" vertical="center" textRotation="90" wrapText="1"/>
    </xf>
    <xf numFmtId="0" fontId="13" fillId="92" borderId="29" xfId="0" applyFont="1" applyFill="1" applyBorder="1" applyAlignment="1">
      <alignment horizontal="center" vertical="center" textRotation="90" wrapText="1"/>
    </xf>
    <xf numFmtId="0" fontId="13" fillId="92" borderId="32" xfId="0" applyFont="1" applyFill="1" applyBorder="1" applyAlignment="1">
      <alignment horizontal="center" vertical="center" textRotation="90" wrapText="1"/>
    </xf>
    <xf numFmtId="0" fontId="0" fillId="0" borderId="39" xfId="0" applyBorder="1" applyAlignment="1">
      <alignment horizontal="left"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0" fontId="0" fillId="0" borderId="34" xfId="0" applyBorder="1" applyAlignment="1">
      <alignment horizontal="left" vertical="center"/>
    </xf>
    <xf numFmtId="0" fontId="0" fillId="0" borderId="28" xfId="0" applyBorder="1" applyAlignment="1">
      <alignment horizontal="left" vertical="center"/>
    </xf>
    <xf numFmtId="0" fontId="0" fillId="0" borderId="37" xfId="0" applyBorder="1" applyAlignment="1">
      <alignment horizontal="left" vertical="center"/>
    </xf>
  </cellXfs>
  <cellStyles count="58926">
    <cellStyle name="20 % - Akzent1" xfId="20" builtinId="30" customBuiltin="1"/>
    <cellStyle name="20 % - Akzent1 2" xfId="45"/>
    <cellStyle name="20 % - Akzent1 2 2" xfId="89"/>
    <cellStyle name="20 % - Akzent1 2 3" xfId="18844"/>
    <cellStyle name="20 % - Akzent1 3" xfId="667"/>
    <cellStyle name="20 % - Akzent2" xfId="24" builtinId="34" customBuiltin="1"/>
    <cellStyle name="20 % - Akzent2 2" xfId="46"/>
    <cellStyle name="20 % - Akzent2 2 2" xfId="90"/>
    <cellStyle name="20 % - Akzent2 2 3" xfId="18845"/>
    <cellStyle name="20 % - Akzent2 3" xfId="670"/>
    <cellStyle name="20 % - Akzent3" xfId="28" builtinId="38" customBuiltin="1"/>
    <cellStyle name="20 % - Akzent3 2" xfId="47"/>
    <cellStyle name="20 % - Akzent3 2 2" xfId="91"/>
    <cellStyle name="20 % - Akzent3 2 3" xfId="18846"/>
    <cellStyle name="20 % - Akzent3 3" xfId="673"/>
    <cellStyle name="20 % - Akzent4" xfId="32" builtinId="42" customBuiltin="1"/>
    <cellStyle name="20 % - Akzent4 2" xfId="48"/>
    <cellStyle name="20 % - Akzent4 2 2" xfId="92"/>
    <cellStyle name="20 % - Akzent4 2 3" xfId="18847"/>
    <cellStyle name="20 % - Akzent4 3" xfId="676"/>
    <cellStyle name="20 % - Akzent5" xfId="36" builtinId="46" customBuiltin="1"/>
    <cellStyle name="20 % - Akzent5 2" xfId="49"/>
    <cellStyle name="20 % - Akzent5 2 2" xfId="93"/>
    <cellStyle name="20 % - Akzent5 2 3" xfId="18848"/>
    <cellStyle name="20 % - Akzent5 3" xfId="679"/>
    <cellStyle name="20 % - Akzent6" xfId="40" builtinId="50" customBuiltin="1"/>
    <cellStyle name="20 % - Akzent6 2" xfId="50"/>
    <cellStyle name="20 % - Akzent6 2 2" xfId="94"/>
    <cellStyle name="20 % - Akzent6 2 3" xfId="18849"/>
    <cellStyle name="20 % - Akzent6 3" xfId="682"/>
    <cellStyle name="20 % - Accent1" xfId="18702"/>
    <cellStyle name="20 % - Accent2" xfId="18703"/>
    <cellStyle name="20 % - Accent3" xfId="18704"/>
    <cellStyle name="20 % - Accent4" xfId="18705"/>
    <cellStyle name="20 % - Accent5" xfId="18706"/>
    <cellStyle name="20 % - Accent6" xfId="18707"/>
    <cellStyle name="20% - Akzent1" xfId="95"/>
    <cellStyle name="20% - Akzent2" xfId="96"/>
    <cellStyle name="20% - Akzent3" xfId="97"/>
    <cellStyle name="20% - Akzent4" xfId="98"/>
    <cellStyle name="20% - Akzent5" xfId="99"/>
    <cellStyle name="20% - Akzent6" xfId="100"/>
    <cellStyle name="40 % - Akzent1" xfId="21" builtinId="31" customBuiltin="1"/>
    <cellStyle name="40 % - Akzent1 2" xfId="51"/>
    <cellStyle name="40 % - Akzent1 2 2" xfId="101"/>
    <cellStyle name="40 % - Akzent1 2 3" xfId="18850"/>
    <cellStyle name="40 % - Akzent1 3" xfId="668"/>
    <cellStyle name="40 % - Akzent2" xfId="25" builtinId="35" customBuiltin="1"/>
    <cellStyle name="40 % - Akzent2 2" xfId="52"/>
    <cellStyle name="40 % - Akzent2 2 2" xfId="102"/>
    <cellStyle name="40 % - Akzent2 2 3" xfId="18851"/>
    <cellStyle name="40 % - Akzent2 3" xfId="671"/>
    <cellStyle name="40 % - Akzent3" xfId="29" builtinId="39" customBuiltin="1"/>
    <cellStyle name="40 % - Akzent3 2" xfId="53"/>
    <cellStyle name="40 % - Akzent3 2 2" xfId="103"/>
    <cellStyle name="40 % - Akzent3 2 3" xfId="18852"/>
    <cellStyle name="40 % - Akzent3 3" xfId="674"/>
    <cellStyle name="40 % - Akzent4" xfId="33" builtinId="43" customBuiltin="1"/>
    <cellStyle name="40 % - Akzent4 2" xfId="54"/>
    <cellStyle name="40 % - Akzent4 2 2" xfId="104"/>
    <cellStyle name="40 % - Akzent4 2 3" xfId="18853"/>
    <cellStyle name="40 % - Akzent4 3" xfId="677"/>
    <cellStyle name="40 % - Akzent5" xfId="37" builtinId="47" customBuiltin="1"/>
    <cellStyle name="40 % - Akzent5 2" xfId="55"/>
    <cellStyle name="40 % - Akzent5 2 2" xfId="105"/>
    <cellStyle name="40 % - Akzent5 2 3" xfId="18854"/>
    <cellStyle name="40 % - Akzent5 3" xfId="680"/>
    <cellStyle name="40 % - Akzent6" xfId="41" builtinId="51" customBuiltin="1"/>
    <cellStyle name="40 % - Akzent6 2" xfId="56"/>
    <cellStyle name="40 % - Akzent6 2 2" xfId="106"/>
    <cellStyle name="40 % - Akzent6 2 3" xfId="18855"/>
    <cellStyle name="40 % - Akzent6 3" xfId="683"/>
    <cellStyle name="40 % - Accent1" xfId="18708"/>
    <cellStyle name="40 % - Accent2" xfId="18709"/>
    <cellStyle name="40 % - Accent3" xfId="18710"/>
    <cellStyle name="40 % - Accent4" xfId="18711"/>
    <cellStyle name="40 % - Accent5" xfId="18712"/>
    <cellStyle name="40 % - Accent6" xfId="18713"/>
    <cellStyle name="40% - Akzent1" xfId="107"/>
    <cellStyle name="40% - Akzent2" xfId="108"/>
    <cellStyle name="40% - Akzent3" xfId="109"/>
    <cellStyle name="40% - Akzent4" xfId="110"/>
    <cellStyle name="40% - Akzent5" xfId="111"/>
    <cellStyle name="40% - Akzent6" xfId="112"/>
    <cellStyle name="60 % - Akzent1" xfId="22" builtinId="32" customBuiltin="1"/>
    <cellStyle name="60 % - Akzent1 2" xfId="57"/>
    <cellStyle name="60 % - Akzent1 2 2" xfId="113"/>
    <cellStyle name="60 % - Akzent1 2 3" xfId="18856"/>
    <cellStyle name="60 % - Akzent1 3" xfId="669"/>
    <cellStyle name="60 % - Akzent2" xfId="26" builtinId="36" customBuiltin="1"/>
    <cellStyle name="60 % - Akzent2 2" xfId="58"/>
    <cellStyle name="60 % - Akzent2 2 2" xfId="114"/>
    <cellStyle name="60 % - Akzent2 2 3" xfId="18857"/>
    <cellStyle name="60 % - Akzent2 3" xfId="672"/>
    <cellStyle name="60 % - Akzent3" xfId="30" builtinId="40" customBuiltin="1"/>
    <cellStyle name="60 % - Akzent3 2" xfId="59"/>
    <cellStyle name="60 % - Akzent3 2 2" xfId="115"/>
    <cellStyle name="60 % - Akzent3 2 3" xfId="18858"/>
    <cellStyle name="60 % - Akzent3 3" xfId="675"/>
    <cellStyle name="60 % - Akzent4" xfId="34" builtinId="44" customBuiltin="1"/>
    <cellStyle name="60 % - Akzent4 2" xfId="60"/>
    <cellStyle name="60 % - Akzent4 2 2" xfId="116"/>
    <cellStyle name="60 % - Akzent4 2 3" xfId="18859"/>
    <cellStyle name="60 % - Akzent4 3" xfId="678"/>
    <cellStyle name="60 % - Akzent5" xfId="38" builtinId="48" customBuiltin="1"/>
    <cellStyle name="60 % - Akzent5 2" xfId="61"/>
    <cellStyle name="60 % - Akzent5 2 2" xfId="117"/>
    <cellStyle name="60 % - Akzent5 2 3" xfId="18860"/>
    <cellStyle name="60 % - Akzent5 3" xfId="681"/>
    <cellStyle name="60 % - Akzent6" xfId="42" builtinId="52" customBuiltin="1"/>
    <cellStyle name="60 % - Akzent6 2" xfId="62"/>
    <cellStyle name="60 % - Akzent6 2 2" xfId="118"/>
    <cellStyle name="60 % - Akzent6 2 3" xfId="18861"/>
    <cellStyle name="60 % - Akzent6 3" xfId="684"/>
    <cellStyle name="60 % - Accent1" xfId="18714"/>
    <cellStyle name="60 % - Accent2" xfId="18715"/>
    <cellStyle name="60 % - Accent3" xfId="18716"/>
    <cellStyle name="60 % - Accent4" xfId="18717"/>
    <cellStyle name="60 % - Accent5" xfId="18718"/>
    <cellStyle name="60 % - Accent6" xfId="18719"/>
    <cellStyle name="60% - Akzent1" xfId="119"/>
    <cellStyle name="60% - Akzent2" xfId="120"/>
    <cellStyle name="60% - Akzent3" xfId="121"/>
    <cellStyle name="60% - Akzent4" xfId="122"/>
    <cellStyle name="60% - Akzent5" xfId="123"/>
    <cellStyle name="60% - Akzent6" xfId="124"/>
    <cellStyle name="Accent1" xfId="18720"/>
    <cellStyle name="Accent1 - 20%" xfId="456"/>
    <cellStyle name="Accent1 - 40%" xfId="457"/>
    <cellStyle name="Accent1 - 60%" xfId="458"/>
    <cellStyle name="Accent2" xfId="18721"/>
    <cellStyle name="Accent2 - 20%" xfId="459"/>
    <cellStyle name="Accent2 - 40%" xfId="460"/>
    <cellStyle name="Accent2 - 60%" xfId="461"/>
    <cellStyle name="Accent3" xfId="18722"/>
    <cellStyle name="Accent3 - 20%" xfId="462"/>
    <cellStyle name="Accent3 - 40%" xfId="463"/>
    <cellStyle name="Accent3 - 60%" xfId="464"/>
    <cellStyle name="Accent4" xfId="18723"/>
    <cellStyle name="Accent4 - 20%" xfId="465"/>
    <cellStyle name="Accent4 - 40%" xfId="466"/>
    <cellStyle name="Accent4 - 60%" xfId="467"/>
    <cellStyle name="Accent5" xfId="18724"/>
    <cellStyle name="Accent5 - 20%" xfId="468"/>
    <cellStyle name="Accent5 - 40%" xfId="469"/>
    <cellStyle name="Accent5 - 60%" xfId="470"/>
    <cellStyle name="Accent6" xfId="18725"/>
    <cellStyle name="Accent6 - 20%" xfId="471"/>
    <cellStyle name="Accent6 - 40%" xfId="472"/>
    <cellStyle name="Accent6 - 60%" xfId="473"/>
    <cellStyle name="Akzent1" xfId="19" builtinId="29" customBuiltin="1"/>
    <cellStyle name="Akzent1 2" xfId="63"/>
    <cellStyle name="Akzent1 2 2" xfId="703"/>
    <cellStyle name="Akzent1 3" xfId="445"/>
    <cellStyle name="Akzent1 4" xfId="18838"/>
    <cellStyle name="Akzent2" xfId="23" builtinId="33" customBuiltin="1"/>
    <cellStyle name="Akzent2 2" xfId="64"/>
    <cellStyle name="Akzent2 2 2" xfId="704"/>
    <cellStyle name="Akzent2 3" xfId="446"/>
    <cellStyle name="Akzent2 4" xfId="18839"/>
    <cellStyle name="Akzent3" xfId="27" builtinId="37" customBuiltin="1"/>
    <cellStyle name="Akzent3 2" xfId="65"/>
    <cellStyle name="Akzent3 2 2" xfId="705"/>
    <cellStyle name="Akzent3 3" xfId="447"/>
    <cellStyle name="Akzent3 4" xfId="18840"/>
    <cellStyle name="Akzent4" xfId="31" builtinId="41" customBuiltin="1"/>
    <cellStyle name="Akzent4 2" xfId="66"/>
    <cellStyle name="Akzent4 2 2" xfId="706"/>
    <cellStyle name="Akzent4 3" xfId="448"/>
    <cellStyle name="Akzent4 4" xfId="18841"/>
    <cellStyle name="Akzent5" xfId="35" builtinId="45" customBuiltin="1"/>
    <cellStyle name="Akzent5 2" xfId="67"/>
    <cellStyle name="Akzent5 2 2" xfId="707"/>
    <cellStyle name="Akzent5 3" xfId="449"/>
    <cellStyle name="Akzent5 4" xfId="18842"/>
    <cellStyle name="Akzent6" xfId="39" builtinId="49" customBuiltin="1"/>
    <cellStyle name="Akzent6 2" xfId="68"/>
    <cellStyle name="Akzent6 2 2" xfId="708"/>
    <cellStyle name="Akzent6 3" xfId="450"/>
    <cellStyle name="Akzent6 4" xfId="18843"/>
    <cellStyle name="Ausgabe" xfId="11" builtinId="21" customBuiltin="1"/>
    <cellStyle name="Ausgabe 2" xfId="69"/>
    <cellStyle name="Ausgabe 2 10" xfId="125" hidden="1"/>
    <cellStyle name="Ausgabe 2 10" xfId="531" hidden="1"/>
    <cellStyle name="Ausgabe 2 10" xfId="586" hidden="1"/>
    <cellStyle name="Ausgabe 2 10" xfId="594" hidden="1"/>
    <cellStyle name="Ausgabe 2 10" xfId="629" hidden="1"/>
    <cellStyle name="Ausgabe 2 10" xfId="741" hidden="1"/>
    <cellStyle name="Ausgabe 2 10" xfId="939" hidden="1"/>
    <cellStyle name="Ausgabe 2 10" xfId="994" hidden="1"/>
    <cellStyle name="Ausgabe 2 10" xfId="1002" hidden="1"/>
    <cellStyle name="Ausgabe 2 10" xfId="1037" hidden="1"/>
    <cellStyle name="Ausgabe 2 10" xfId="894" hidden="1"/>
    <cellStyle name="Ausgabe 2 10" xfId="1086" hidden="1"/>
    <cellStyle name="Ausgabe 2 10" xfId="1141" hidden="1"/>
    <cellStyle name="Ausgabe 2 10" xfId="1149" hidden="1"/>
    <cellStyle name="Ausgabe 2 10" xfId="1184" hidden="1"/>
    <cellStyle name="Ausgabe 2 10" xfId="918" hidden="1"/>
    <cellStyle name="Ausgabe 2 10" xfId="1227" hidden="1"/>
    <cellStyle name="Ausgabe 2 10" xfId="1282" hidden="1"/>
    <cellStyle name="Ausgabe 2 10" xfId="1290" hidden="1"/>
    <cellStyle name="Ausgabe 2 10" xfId="1325" hidden="1"/>
    <cellStyle name="Ausgabe 2 10" xfId="1360" hidden="1"/>
    <cellStyle name="Ausgabe 2 10" xfId="1444" hidden="1"/>
    <cellStyle name="Ausgabe 2 10" xfId="1499" hidden="1"/>
    <cellStyle name="Ausgabe 2 10" xfId="1507" hidden="1"/>
    <cellStyle name="Ausgabe 2 10" xfId="1542" hidden="1"/>
    <cellStyle name="Ausgabe 2 10" xfId="1592" hidden="1"/>
    <cellStyle name="Ausgabe 2 10" xfId="1736" hidden="1"/>
    <cellStyle name="Ausgabe 2 10" xfId="1791" hidden="1"/>
    <cellStyle name="Ausgabe 2 10" xfId="1799" hidden="1"/>
    <cellStyle name="Ausgabe 2 10" xfId="1834" hidden="1"/>
    <cellStyle name="Ausgabe 2 10" xfId="1714" hidden="1"/>
    <cellStyle name="Ausgabe 2 10" xfId="1878" hidden="1"/>
    <cellStyle name="Ausgabe 2 10" xfId="1933" hidden="1"/>
    <cellStyle name="Ausgabe 2 10" xfId="1941" hidden="1"/>
    <cellStyle name="Ausgabe 2 10" xfId="1976" hidden="1"/>
    <cellStyle name="Ausgabe 2 10" xfId="2048" hidden="1"/>
    <cellStyle name="Ausgabe 2 10" xfId="2409" hidden="1"/>
    <cellStyle name="Ausgabe 2 10" xfId="2464" hidden="1"/>
    <cellStyle name="Ausgabe 2 10" xfId="2472" hidden="1"/>
    <cellStyle name="Ausgabe 2 10" xfId="2507" hidden="1"/>
    <cellStyle name="Ausgabe 2 10" xfId="2611" hidden="1"/>
    <cellStyle name="Ausgabe 2 10" xfId="2809" hidden="1"/>
    <cellStyle name="Ausgabe 2 10" xfId="2864" hidden="1"/>
    <cellStyle name="Ausgabe 2 10" xfId="2872" hidden="1"/>
    <cellStyle name="Ausgabe 2 10" xfId="2907" hidden="1"/>
    <cellStyle name="Ausgabe 2 10" xfId="2764" hidden="1"/>
    <cellStyle name="Ausgabe 2 10" xfId="2956" hidden="1"/>
    <cellStyle name="Ausgabe 2 10" xfId="3011" hidden="1"/>
    <cellStyle name="Ausgabe 2 10" xfId="3019" hidden="1"/>
    <cellStyle name="Ausgabe 2 10" xfId="3054" hidden="1"/>
    <cellStyle name="Ausgabe 2 10" xfId="2788" hidden="1"/>
    <cellStyle name="Ausgabe 2 10" xfId="3097" hidden="1"/>
    <cellStyle name="Ausgabe 2 10" xfId="3152" hidden="1"/>
    <cellStyle name="Ausgabe 2 10" xfId="3160" hidden="1"/>
    <cellStyle name="Ausgabe 2 10" xfId="3195" hidden="1"/>
    <cellStyle name="Ausgabe 2 10" xfId="3230" hidden="1"/>
    <cellStyle name="Ausgabe 2 10" xfId="3314" hidden="1"/>
    <cellStyle name="Ausgabe 2 10" xfId="3369" hidden="1"/>
    <cellStyle name="Ausgabe 2 10" xfId="3377" hidden="1"/>
    <cellStyle name="Ausgabe 2 10" xfId="3412" hidden="1"/>
    <cellStyle name="Ausgabe 2 10" xfId="3462" hidden="1"/>
    <cellStyle name="Ausgabe 2 10" xfId="3606" hidden="1"/>
    <cellStyle name="Ausgabe 2 10" xfId="3661" hidden="1"/>
    <cellStyle name="Ausgabe 2 10" xfId="3669" hidden="1"/>
    <cellStyle name="Ausgabe 2 10" xfId="3704" hidden="1"/>
    <cellStyle name="Ausgabe 2 10" xfId="3584" hidden="1"/>
    <cellStyle name="Ausgabe 2 10" xfId="3748" hidden="1"/>
    <cellStyle name="Ausgabe 2 10" xfId="3803" hidden="1"/>
    <cellStyle name="Ausgabe 2 10" xfId="3811" hidden="1"/>
    <cellStyle name="Ausgabe 2 10" xfId="3846" hidden="1"/>
    <cellStyle name="Ausgabe 2 10" xfId="2386" hidden="1"/>
    <cellStyle name="Ausgabe 2 10" xfId="3915" hidden="1"/>
    <cellStyle name="Ausgabe 2 10" xfId="3970" hidden="1"/>
    <cellStyle name="Ausgabe 2 10" xfId="3978" hidden="1"/>
    <cellStyle name="Ausgabe 2 10" xfId="4013" hidden="1"/>
    <cellStyle name="Ausgabe 2 10" xfId="4117" hidden="1"/>
    <cellStyle name="Ausgabe 2 10" xfId="4315" hidden="1"/>
    <cellStyle name="Ausgabe 2 10" xfId="4370" hidden="1"/>
    <cellStyle name="Ausgabe 2 10" xfId="4378" hidden="1"/>
    <cellStyle name="Ausgabe 2 10" xfId="4413" hidden="1"/>
    <cellStyle name="Ausgabe 2 10" xfId="4270" hidden="1"/>
    <cellStyle name="Ausgabe 2 10" xfId="4462" hidden="1"/>
    <cellStyle name="Ausgabe 2 10" xfId="4517" hidden="1"/>
    <cellStyle name="Ausgabe 2 10" xfId="4525" hidden="1"/>
    <cellStyle name="Ausgabe 2 10" xfId="4560" hidden="1"/>
    <cellStyle name="Ausgabe 2 10" xfId="4294" hidden="1"/>
    <cellStyle name="Ausgabe 2 10" xfId="4603" hidden="1"/>
    <cellStyle name="Ausgabe 2 10" xfId="4658" hidden="1"/>
    <cellStyle name="Ausgabe 2 10" xfId="4666" hidden="1"/>
    <cellStyle name="Ausgabe 2 10" xfId="4701" hidden="1"/>
    <cellStyle name="Ausgabe 2 10" xfId="4736" hidden="1"/>
    <cellStyle name="Ausgabe 2 10" xfId="4820" hidden="1"/>
    <cellStyle name="Ausgabe 2 10" xfId="4875" hidden="1"/>
    <cellStyle name="Ausgabe 2 10" xfId="4883" hidden="1"/>
    <cellStyle name="Ausgabe 2 10" xfId="4918" hidden="1"/>
    <cellStyle name="Ausgabe 2 10" xfId="4968" hidden="1"/>
    <cellStyle name="Ausgabe 2 10" xfId="5112" hidden="1"/>
    <cellStyle name="Ausgabe 2 10" xfId="5167" hidden="1"/>
    <cellStyle name="Ausgabe 2 10" xfId="5175" hidden="1"/>
    <cellStyle name="Ausgabe 2 10" xfId="5210" hidden="1"/>
    <cellStyle name="Ausgabe 2 10" xfId="5090" hidden="1"/>
    <cellStyle name="Ausgabe 2 10" xfId="5254" hidden="1"/>
    <cellStyle name="Ausgabe 2 10" xfId="5309" hidden="1"/>
    <cellStyle name="Ausgabe 2 10" xfId="5317" hidden="1"/>
    <cellStyle name="Ausgabe 2 10" xfId="5352" hidden="1"/>
    <cellStyle name="Ausgabe 2 10" xfId="3893" hidden="1"/>
    <cellStyle name="Ausgabe 2 10" xfId="5420" hidden="1"/>
    <cellStyle name="Ausgabe 2 10" xfId="5475" hidden="1"/>
    <cellStyle name="Ausgabe 2 10" xfId="5483" hidden="1"/>
    <cellStyle name="Ausgabe 2 10" xfId="5518" hidden="1"/>
    <cellStyle name="Ausgabe 2 10" xfId="5621" hidden="1"/>
    <cellStyle name="Ausgabe 2 10" xfId="5819" hidden="1"/>
    <cellStyle name="Ausgabe 2 10" xfId="5874" hidden="1"/>
    <cellStyle name="Ausgabe 2 10" xfId="5882" hidden="1"/>
    <cellStyle name="Ausgabe 2 10" xfId="5917" hidden="1"/>
    <cellStyle name="Ausgabe 2 10" xfId="5774" hidden="1"/>
    <cellStyle name="Ausgabe 2 10" xfId="5966" hidden="1"/>
    <cellStyle name="Ausgabe 2 10" xfId="6021" hidden="1"/>
    <cellStyle name="Ausgabe 2 10" xfId="6029" hidden="1"/>
    <cellStyle name="Ausgabe 2 10" xfId="6064" hidden="1"/>
    <cellStyle name="Ausgabe 2 10" xfId="5798" hidden="1"/>
    <cellStyle name="Ausgabe 2 10" xfId="6107" hidden="1"/>
    <cellStyle name="Ausgabe 2 10" xfId="6162" hidden="1"/>
    <cellStyle name="Ausgabe 2 10" xfId="6170" hidden="1"/>
    <cellStyle name="Ausgabe 2 10" xfId="6205" hidden="1"/>
    <cellStyle name="Ausgabe 2 10" xfId="6240" hidden="1"/>
    <cellStyle name="Ausgabe 2 10" xfId="6324" hidden="1"/>
    <cellStyle name="Ausgabe 2 10" xfId="6379" hidden="1"/>
    <cellStyle name="Ausgabe 2 10" xfId="6387" hidden="1"/>
    <cellStyle name="Ausgabe 2 10" xfId="6422" hidden="1"/>
    <cellStyle name="Ausgabe 2 10" xfId="6472" hidden="1"/>
    <cellStyle name="Ausgabe 2 10" xfId="6616" hidden="1"/>
    <cellStyle name="Ausgabe 2 10" xfId="6671" hidden="1"/>
    <cellStyle name="Ausgabe 2 10" xfId="6679" hidden="1"/>
    <cellStyle name="Ausgabe 2 10" xfId="6714" hidden="1"/>
    <cellStyle name="Ausgabe 2 10" xfId="6594" hidden="1"/>
    <cellStyle name="Ausgabe 2 10" xfId="6758" hidden="1"/>
    <cellStyle name="Ausgabe 2 10" xfId="6813" hidden="1"/>
    <cellStyle name="Ausgabe 2 10" xfId="6821" hidden="1"/>
    <cellStyle name="Ausgabe 2 10" xfId="6856" hidden="1"/>
    <cellStyle name="Ausgabe 2 10" xfId="5399" hidden="1"/>
    <cellStyle name="Ausgabe 2 10" xfId="6922" hidden="1"/>
    <cellStyle name="Ausgabe 2 10" xfId="6977" hidden="1"/>
    <cellStyle name="Ausgabe 2 10" xfId="6985" hidden="1"/>
    <cellStyle name="Ausgabe 2 10" xfId="7020" hidden="1"/>
    <cellStyle name="Ausgabe 2 10" xfId="7119" hidden="1"/>
    <cellStyle name="Ausgabe 2 10" xfId="7317" hidden="1"/>
    <cellStyle name="Ausgabe 2 10" xfId="7372" hidden="1"/>
    <cellStyle name="Ausgabe 2 10" xfId="7380" hidden="1"/>
    <cellStyle name="Ausgabe 2 10" xfId="7415" hidden="1"/>
    <cellStyle name="Ausgabe 2 10" xfId="7272" hidden="1"/>
    <cellStyle name="Ausgabe 2 10" xfId="7464" hidden="1"/>
    <cellStyle name="Ausgabe 2 10" xfId="7519" hidden="1"/>
    <cellStyle name="Ausgabe 2 10" xfId="7527" hidden="1"/>
    <cellStyle name="Ausgabe 2 10" xfId="7562" hidden="1"/>
    <cellStyle name="Ausgabe 2 10" xfId="7296" hidden="1"/>
    <cellStyle name="Ausgabe 2 10" xfId="7605" hidden="1"/>
    <cellStyle name="Ausgabe 2 10" xfId="7660" hidden="1"/>
    <cellStyle name="Ausgabe 2 10" xfId="7668" hidden="1"/>
    <cellStyle name="Ausgabe 2 10" xfId="7703" hidden="1"/>
    <cellStyle name="Ausgabe 2 10" xfId="7738" hidden="1"/>
    <cellStyle name="Ausgabe 2 10" xfId="7822" hidden="1"/>
    <cellStyle name="Ausgabe 2 10" xfId="7877" hidden="1"/>
    <cellStyle name="Ausgabe 2 10" xfId="7885" hidden="1"/>
    <cellStyle name="Ausgabe 2 10" xfId="7920" hidden="1"/>
    <cellStyle name="Ausgabe 2 10" xfId="7970" hidden="1"/>
    <cellStyle name="Ausgabe 2 10" xfId="8114" hidden="1"/>
    <cellStyle name="Ausgabe 2 10" xfId="8169" hidden="1"/>
    <cellStyle name="Ausgabe 2 10" xfId="8177" hidden="1"/>
    <cellStyle name="Ausgabe 2 10" xfId="8212" hidden="1"/>
    <cellStyle name="Ausgabe 2 10" xfId="8092" hidden="1"/>
    <cellStyle name="Ausgabe 2 10" xfId="8256" hidden="1"/>
    <cellStyle name="Ausgabe 2 10" xfId="8311" hidden="1"/>
    <cellStyle name="Ausgabe 2 10" xfId="8319" hidden="1"/>
    <cellStyle name="Ausgabe 2 10" xfId="8354" hidden="1"/>
    <cellStyle name="Ausgabe 2 10" xfId="6903" hidden="1"/>
    <cellStyle name="Ausgabe 2 10" xfId="8417" hidden="1"/>
    <cellStyle name="Ausgabe 2 10" xfId="8472" hidden="1"/>
    <cellStyle name="Ausgabe 2 10" xfId="8480" hidden="1"/>
    <cellStyle name="Ausgabe 2 10" xfId="8515" hidden="1"/>
    <cellStyle name="Ausgabe 2 10" xfId="8612" hidden="1"/>
    <cellStyle name="Ausgabe 2 10" xfId="8810" hidden="1"/>
    <cellStyle name="Ausgabe 2 10" xfId="8865" hidden="1"/>
    <cellStyle name="Ausgabe 2 10" xfId="8873" hidden="1"/>
    <cellStyle name="Ausgabe 2 10" xfId="8908" hidden="1"/>
    <cellStyle name="Ausgabe 2 10" xfId="8765" hidden="1"/>
    <cellStyle name="Ausgabe 2 10" xfId="8957" hidden="1"/>
    <cellStyle name="Ausgabe 2 10" xfId="9012" hidden="1"/>
    <cellStyle name="Ausgabe 2 10" xfId="9020" hidden="1"/>
    <cellStyle name="Ausgabe 2 10" xfId="9055" hidden="1"/>
    <cellStyle name="Ausgabe 2 10" xfId="8789" hidden="1"/>
    <cellStyle name="Ausgabe 2 10" xfId="9098" hidden="1"/>
    <cellStyle name="Ausgabe 2 10" xfId="9153" hidden="1"/>
    <cellStyle name="Ausgabe 2 10" xfId="9161" hidden="1"/>
    <cellStyle name="Ausgabe 2 10" xfId="9196" hidden="1"/>
    <cellStyle name="Ausgabe 2 10" xfId="9231" hidden="1"/>
    <cellStyle name="Ausgabe 2 10" xfId="9315" hidden="1"/>
    <cellStyle name="Ausgabe 2 10" xfId="9370" hidden="1"/>
    <cellStyle name="Ausgabe 2 10" xfId="9378" hidden="1"/>
    <cellStyle name="Ausgabe 2 10" xfId="9413" hidden="1"/>
    <cellStyle name="Ausgabe 2 10" xfId="9463" hidden="1"/>
    <cellStyle name="Ausgabe 2 10" xfId="9607" hidden="1"/>
    <cellStyle name="Ausgabe 2 10" xfId="9662" hidden="1"/>
    <cellStyle name="Ausgabe 2 10" xfId="9670" hidden="1"/>
    <cellStyle name="Ausgabe 2 10" xfId="9705" hidden="1"/>
    <cellStyle name="Ausgabe 2 10" xfId="9585" hidden="1"/>
    <cellStyle name="Ausgabe 2 10" xfId="9749" hidden="1"/>
    <cellStyle name="Ausgabe 2 10" xfId="9804" hidden="1"/>
    <cellStyle name="Ausgabe 2 10" xfId="9812" hidden="1"/>
    <cellStyle name="Ausgabe 2 10" xfId="9847" hidden="1"/>
    <cellStyle name="Ausgabe 2 10" xfId="8401" hidden="1"/>
    <cellStyle name="Ausgabe 2 10" xfId="9908" hidden="1"/>
    <cellStyle name="Ausgabe 2 10" xfId="9963" hidden="1"/>
    <cellStyle name="Ausgabe 2 10" xfId="9971" hidden="1"/>
    <cellStyle name="Ausgabe 2 10" xfId="10006" hidden="1"/>
    <cellStyle name="Ausgabe 2 10" xfId="10098" hidden="1"/>
    <cellStyle name="Ausgabe 2 10" xfId="10296" hidden="1"/>
    <cellStyle name="Ausgabe 2 10" xfId="10351" hidden="1"/>
    <cellStyle name="Ausgabe 2 10" xfId="10359" hidden="1"/>
    <cellStyle name="Ausgabe 2 10" xfId="10394" hidden="1"/>
    <cellStyle name="Ausgabe 2 10" xfId="10251" hidden="1"/>
    <cellStyle name="Ausgabe 2 10" xfId="10443" hidden="1"/>
    <cellStyle name="Ausgabe 2 10" xfId="10498" hidden="1"/>
    <cellStyle name="Ausgabe 2 10" xfId="10506" hidden="1"/>
    <cellStyle name="Ausgabe 2 10" xfId="10541" hidden="1"/>
    <cellStyle name="Ausgabe 2 10" xfId="10275" hidden="1"/>
    <cellStyle name="Ausgabe 2 10" xfId="10584" hidden="1"/>
    <cellStyle name="Ausgabe 2 10" xfId="10639" hidden="1"/>
    <cellStyle name="Ausgabe 2 10" xfId="10647" hidden="1"/>
    <cellStyle name="Ausgabe 2 10" xfId="10682" hidden="1"/>
    <cellStyle name="Ausgabe 2 10" xfId="10717" hidden="1"/>
    <cellStyle name="Ausgabe 2 10" xfId="10801" hidden="1"/>
    <cellStyle name="Ausgabe 2 10" xfId="10856" hidden="1"/>
    <cellStyle name="Ausgabe 2 10" xfId="10864" hidden="1"/>
    <cellStyle name="Ausgabe 2 10" xfId="10899" hidden="1"/>
    <cellStyle name="Ausgabe 2 10" xfId="10949" hidden="1"/>
    <cellStyle name="Ausgabe 2 10" xfId="11093" hidden="1"/>
    <cellStyle name="Ausgabe 2 10" xfId="11148" hidden="1"/>
    <cellStyle name="Ausgabe 2 10" xfId="11156" hidden="1"/>
    <cellStyle name="Ausgabe 2 10" xfId="11191" hidden="1"/>
    <cellStyle name="Ausgabe 2 10" xfId="11071" hidden="1"/>
    <cellStyle name="Ausgabe 2 10" xfId="11235" hidden="1"/>
    <cellStyle name="Ausgabe 2 10" xfId="11290" hidden="1"/>
    <cellStyle name="Ausgabe 2 10" xfId="11298" hidden="1"/>
    <cellStyle name="Ausgabe 2 10" xfId="11333" hidden="1"/>
    <cellStyle name="Ausgabe 2 10" xfId="9894" hidden="1"/>
    <cellStyle name="Ausgabe 2 10" xfId="11391" hidden="1"/>
    <cellStyle name="Ausgabe 2 10" xfId="11446" hidden="1"/>
    <cellStyle name="Ausgabe 2 10" xfId="11454" hidden="1"/>
    <cellStyle name="Ausgabe 2 10" xfId="11489" hidden="1"/>
    <cellStyle name="Ausgabe 2 10" xfId="11578" hidden="1"/>
    <cellStyle name="Ausgabe 2 10" xfId="11776" hidden="1"/>
    <cellStyle name="Ausgabe 2 10" xfId="11831" hidden="1"/>
    <cellStyle name="Ausgabe 2 10" xfId="11839" hidden="1"/>
    <cellStyle name="Ausgabe 2 10" xfId="11874" hidden="1"/>
    <cellStyle name="Ausgabe 2 10" xfId="11731" hidden="1"/>
    <cellStyle name="Ausgabe 2 10" xfId="11923" hidden="1"/>
    <cellStyle name="Ausgabe 2 10" xfId="11978" hidden="1"/>
    <cellStyle name="Ausgabe 2 10" xfId="11986" hidden="1"/>
    <cellStyle name="Ausgabe 2 10" xfId="12021" hidden="1"/>
    <cellStyle name="Ausgabe 2 10" xfId="11755" hidden="1"/>
    <cellStyle name="Ausgabe 2 10" xfId="12064" hidden="1"/>
    <cellStyle name="Ausgabe 2 10" xfId="12119" hidden="1"/>
    <cellStyle name="Ausgabe 2 10" xfId="12127" hidden="1"/>
    <cellStyle name="Ausgabe 2 10" xfId="12162" hidden="1"/>
    <cellStyle name="Ausgabe 2 10" xfId="12197" hidden="1"/>
    <cellStyle name="Ausgabe 2 10" xfId="12281" hidden="1"/>
    <cellStyle name="Ausgabe 2 10" xfId="12336" hidden="1"/>
    <cellStyle name="Ausgabe 2 10" xfId="12344" hidden="1"/>
    <cellStyle name="Ausgabe 2 10" xfId="12379" hidden="1"/>
    <cellStyle name="Ausgabe 2 10" xfId="12429" hidden="1"/>
    <cellStyle name="Ausgabe 2 10" xfId="12573" hidden="1"/>
    <cellStyle name="Ausgabe 2 10" xfId="12628" hidden="1"/>
    <cellStyle name="Ausgabe 2 10" xfId="12636" hidden="1"/>
    <cellStyle name="Ausgabe 2 10" xfId="12671" hidden="1"/>
    <cellStyle name="Ausgabe 2 10" xfId="12551" hidden="1"/>
    <cellStyle name="Ausgabe 2 10" xfId="12715" hidden="1"/>
    <cellStyle name="Ausgabe 2 10" xfId="12770" hidden="1"/>
    <cellStyle name="Ausgabe 2 10" xfId="12778" hidden="1"/>
    <cellStyle name="Ausgabe 2 10" xfId="12813" hidden="1"/>
    <cellStyle name="Ausgabe 2 10" xfId="11380" hidden="1"/>
    <cellStyle name="Ausgabe 2 10" xfId="12870" hidden="1"/>
    <cellStyle name="Ausgabe 2 10" xfId="12925" hidden="1"/>
    <cellStyle name="Ausgabe 2 10" xfId="12933" hidden="1"/>
    <cellStyle name="Ausgabe 2 10" xfId="12968" hidden="1"/>
    <cellStyle name="Ausgabe 2 10" xfId="13049" hidden="1"/>
    <cellStyle name="Ausgabe 2 10" xfId="13247" hidden="1"/>
    <cellStyle name="Ausgabe 2 10" xfId="13302" hidden="1"/>
    <cellStyle name="Ausgabe 2 10" xfId="13310" hidden="1"/>
    <cellStyle name="Ausgabe 2 10" xfId="13345" hidden="1"/>
    <cellStyle name="Ausgabe 2 10" xfId="13202" hidden="1"/>
    <cellStyle name="Ausgabe 2 10" xfId="13394" hidden="1"/>
    <cellStyle name="Ausgabe 2 10" xfId="13449" hidden="1"/>
    <cellStyle name="Ausgabe 2 10" xfId="13457" hidden="1"/>
    <cellStyle name="Ausgabe 2 10" xfId="13492" hidden="1"/>
    <cellStyle name="Ausgabe 2 10" xfId="13226" hidden="1"/>
    <cellStyle name="Ausgabe 2 10" xfId="13535" hidden="1"/>
    <cellStyle name="Ausgabe 2 10" xfId="13590" hidden="1"/>
    <cellStyle name="Ausgabe 2 10" xfId="13598" hidden="1"/>
    <cellStyle name="Ausgabe 2 10" xfId="13633" hidden="1"/>
    <cellStyle name="Ausgabe 2 10" xfId="13668" hidden="1"/>
    <cellStyle name="Ausgabe 2 10" xfId="13752" hidden="1"/>
    <cellStyle name="Ausgabe 2 10" xfId="13807" hidden="1"/>
    <cellStyle name="Ausgabe 2 10" xfId="13815" hidden="1"/>
    <cellStyle name="Ausgabe 2 10" xfId="13850" hidden="1"/>
    <cellStyle name="Ausgabe 2 10" xfId="13900" hidden="1"/>
    <cellStyle name="Ausgabe 2 10" xfId="14044" hidden="1"/>
    <cellStyle name="Ausgabe 2 10" xfId="14099" hidden="1"/>
    <cellStyle name="Ausgabe 2 10" xfId="14107" hidden="1"/>
    <cellStyle name="Ausgabe 2 10" xfId="14142" hidden="1"/>
    <cellStyle name="Ausgabe 2 10" xfId="14022" hidden="1"/>
    <cellStyle name="Ausgabe 2 10" xfId="14186" hidden="1"/>
    <cellStyle name="Ausgabe 2 10" xfId="14241" hidden="1"/>
    <cellStyle name="Ausgabe 2 10" xfId="14249" hidden="1"/>
    <cellStyle name="Ausgabe 2 10" xfId="14284" hidden="1"/>
    <cellStyle name="Ausgabe 2 10" xfId="12860" hidden="1"/>
    <cellStyle name="Ausgabe 2 10" xfId="14337" hidden="1"/>
    <cellStyle name="Ausgabe 2 10" xfId="14392" hidden="1"/>
    <cellStyle name="Ausgabe 2 10" xfId="14400" hidden="1"/>
    <cellStyle name="Ausgabe 2 10" xfId="14435" hidden="1"/>
    <cellStyle name="Ausgabe 2 10" xfId="14511" hidden="1"/>
    <cellStyle name="Ausgabe 2 10" xfId="14709" hidden="1"/>
    <cellStyle name="Ausgabe 2 10" xfId="14764" hidden="1"/>
    <cellStyle name="Ausgabe 2 10" xfId="14772" hidden="1"/>
    <cellStyle name="Ausgabe 2 10" xfId="14807" hidden="1"/>
    <cellStyle name="Ausgabe 2 10" xfId="14664" hidden="1"/>
    <cellStyle name="Ausgabe 2 10" xfId="14856" hidden="1"/>
    <cellStyle name="Ausgabe 2 10" xfId="14911" hidden="1"/>
    <cellStyle name="Ausgabe 2 10" xfId="14919" hidden="1"/>
    <cellStyle name="Ausgabe 2 10" xfId="14954" hidden="1"/>
    <cellStyle name="Ausgabe 2 10" xfId="14688" hidden="1"/>
    <cellStyle name="Ausgabe 2 10" xfId="14997" hidden="1"/>
    <cellStyle name="Ausgabe 2 10" xfId="15052" hidden="1"/>
    <cellStyle name="Ausgabe 2 10" xfId="15060" hidden="1"/>
    <cellStyle name="Ausgabe 2 10" xfId="15095" hidden="1"/>
    <cellStyle name="Ausgabe 2 10" xfId="15130" hidden="1"/>
    <cellStyle name="Ausgabe 2 10" xfId="15214" hidden="1"/>
    <cellStyle name="Ausgabe 2 10" xfId="15269" hidden="1"/>
    <cellStyle name="Ausgabe 2 10" xfId="15277" hidden="1"/>
    <cellStyle name="Ausgabe 2 10" xfId="15312" hidden="1"/>
    <cellStyle name="Ausgabe 2 10" xfId="15362" hidden="1"/>
    <cellStyle name="Ausgabe 2 10" xfId="15506" hidden="1"/>
    <cellStyle name="Ausgabe 2 10" xfId="15561" hidden="1"/>
    <cellStyle name="Ausgabe 2 10" xfId="15569" hidden="1"/>
    <cellStyle name="Ausgabe 2 10" xfId="15604" hidden="1"/>
    <cellStyle name="Ausgabe 2 10" xfId="15484" hidden="1"/>
    <cellStyle name="Ausgabe 2 10" xfId="15648" hidden="1"/>
    <cellStyle name="Ausgabe 2 10" xfId="15703" hidden="1"/>
    <cellStyle name="Ausgabe 2 10" xfId="15711" hidden="1"/>
    <cellStyle name="Ausgabe 2 10" xfId="15746" hidden="1"/>
    <cellStyle name="Ausgabe 2 10" xfId="14329" hidden="1"/>
    <cellStyle name="Ausgabe 2 10" xfId="15799" hidden="1"/>
    <cellStyle name="Ausgabe 2 10" xfId="15854" hidden="1"/>
    <cellStyle name="Ausgabe 2 10" xfId="15862" hidden="1"/>
    <cellStyle name="Ausgabe 2 10" xfId="15897" hidden="1"/>
    <cellStyle name="Ausgabe 2 10" xfId="15967" hidden="1"/>
    <cellStyle name="Ausgabe 2 10" xfId="16165" hidden="1"/>
    <cellStyle name="Ausgabe 2 10" xfId="16220" hidden="1"/>
    <cellStyle name="Ausgabe 2 10" xfId="16228" hidden="1"/>
    <cellStyle name="Ausgabe 2 10" xfId="16263" hidden="1"/>
    <cellStyle name="Ausgabe 2 10" xfId="16120" hidden="1"/>
    <cellStyle name="Ausgabe 2 10" xfId="16312" hidden="1"/>
    <cellStyle name="Ausgabe 2 10" xfId="16367" hidden="1"/>
    <cellStyle name="Ausgabe 2 10" xfId="16375" hidden="1"/>
    <cellStyle name="Ausgabe 2 10" xfId="16410" hidden="1"/>
    <cellStyle name="Ausgabe 2 10" xfId="16144" hidden="1"/>
    <cellStyle name="Ausgabe 2 10" xfId="16453" hidden="1"/>
    <cellStyle name="Ausgabe 2 10" xfId="16508" hidden="1"/>
    <cellStyle name="Ausgabe 2 10" xfId="16516" hidden="1"/>
    <cellStyle name="Ausgabe 2 10" xfId="16551" hidden="1"/>
    <cellStyle name="Ausgabe 2 10" xfId="16586" hidden="1"/>
    <cellStyle name="Ausgabe 2 10" xfId="16670" hidden="1"/>
    <cellStyle name="Ausgabe 2 10" xfId="16725" hidden="1"/>
    <cellStyle name="Ausgabe 2 10" xfId="16733" hidden="1"/>
    <cellStyle name="Ausgabe 2 10" xfId="16768" hidden="1"/>
    <cellStyle name="Ausgabe 2 10" xfId="16818" hidden="1"/>
    <cellStyle name="Ausgabe 2 10" xfId="16962" hidden="1"/>
    <cellStyle name="Ausgabe 2 10" xfId="17017" hidden="1"/>
    <cellStyle name="Ausgabe 2 10" xfId="17025" hidden="1"/>
    <cellStyle name="Ausgabe 2 10" xfId="17060" hidden="1"/>
    <cellStyle name="Ausgabe 2 10" xfId="16940" hidden="1"/>
    <cellStyle name="Ausgabe 2 10" xfId="17104" hidden="1"/>
    <cellStyle name="Ausgabe 2 10" xfId="17159" hidden="1"/>
    <cellStyle name="Ausgabe 2 10" xfId="17167" hidden="1"/>
    <cellStyle name="Ausgabe 2 10" xfId="17202" hidden="1"/>
    <cellStyle name="Ausgabe 2 10" xfId="15791" hidden="1"/>
    <cellStyle name="Ausgabe 2 10" xfId="17244" hidden="1"/>
    <cellStyle name="Ausgabe 2 10" xfId="17299" hidden="1"/>
    <cellStyle name="Ausgabe 2 10" xfId="17307" hidden="1"/>
    <cellStyle name="Ausgabe 2 10" xfId="17342" hidden="1"/>
    <cellStyle name="Ausgabe 2 10" xfId="17409" hidden="1"/>
    <cellStyle name="Ausgabe 2 10" xfId="17607" hidden="1"/>
    <cellStyle name="Ausgabe 2 10" xfId="17662" hidden="1"/>
    <cellStyle name="Ausgabe 2 10" xfId="17670" hidden="1"/>
    <cellStyle name="Ausgabe 2 10" xfId="17705" hidden="1"/>
    <cellStyle name="Ausgabe 2 10" xfId="17562" hidden="1"/>
    <cellStyle name="Ausgabe 2 10" xfId="17754" hidden="1"/>
    <cellStyle name="Ausgabe 2 10" xfId="17809" hidden="1"/>
    <cellStyle name="Ausgabe 2 10" xfId="17817" hidden="1"/>
    <cellStyle name="Ausgabe 2 10" xfId="17852" hidden="1"/>
    <cellStyle name="Ausgabe 2 10" xfId="17586" hidden="1"/>
    <cellStyle name="Ausgabe 2 10" xfId="17895" hidden="1"/>
    <cellStyle name="Ausgabe 2 10" xfId="17950" hidden="1"/>
    <cellStyle name="Ausgabe 2 10" xfId="17958" hidden="1"/>
    <cellStyle name="Ausgabe 2 10" xfId="17993" hidden="1"/>
    <cellStyle name="Ausgabe 2 10" xfId="18028" hidden="1"/>
    <cellStyle name="Ausgabe 2 10" xfId="18112" hidden="1"/>
    <cellStyle name="Ausgabe 2 10" xfId="18167" hidden="1"/>
    <cellStyle name="Ausgabe 2 10" xfId="18175" hidden="1"/>
    <cellStyle name="Ausgabe 2 10" xfId="18210" hidden="1"/>
    <cellStyle name="Ausgabe 2 10" xfId="18260" hidden="1"/>
    <cellStyle name="Ausgabe 2 10" xfId="18404" hidden="1"/>
    <cellStyle name="Ausgabe 2 10" xfId="18459" hidden="1"/>
    <cellStyle name="Ausgabe 2 10" xfId="18467" hidden="1"/>
    <cellStyle name="Ausgabe 2 10" xfId="18502" hidden="1"/>
    <cellStyle name="Ausgabe 2 10" xfId="18382" hidden="1"/>
    <cellStyle name="Ausgabe 2 10" xfId="18546" hidden="1"/>
    <cellStyle name="Ausgabe 2 10" xfId="18601" hidden="1"/>
    <cellStyle name="Ausgabe 2 10" xfId="18609" hidden="1"/>
    <cellStyle name="Ausgabe 2 10" xfId="18644" hidden="1"/>
    <cellStyle name="Ausgabe 2 10" xfId="18877" hidden="1"/>
    <cellStyle name="Ausgabe 2 10" xfId="19044" hidden="1"/>
    <cellStyle name="Ausgabe 2 10" xfId="19099" hidden="1"/>
    <cellStyle name="Ausgabe 2 10" xfId="19107" hidden="1"/>
    <cellStyle name="Ausgabe 2 10" xfId="19142" hidden="1"/>
    <cellStyle name="Ausgabe 2 10" xfId="19216" hidden="1"/>
    <cellStyle name="Ausgabe 2 10" xfId="19414" hidden="1"/>
    <cellStyle name="Ausgabe 2 10" xfId="19469" hidden="1"/>
    <cellStyle name="Ausgabe 2 10" xfId="19477" hidden="1"/>
    <cellStyle name="Ausgabe 2 10" xfId="19512" hidden="1"/>
    <cellStyle name="Ausgabe 2 10" xfId="19369" hidden="1"/>
    <cellStyle name="Ausgabe 2 10" xfId="19561" hidden="1"/>
    <cellStyle name="Ausgabe 2 10" xfId="19616" hidden="1"/>
    <cellStyle name="Ausgabe 2 10" xfId="19624" hidden="1"/>
    <cellStyle name="Ausgabe 2 10" xfId="19659" hidden="1"/>
    <cellStyle name="Ausgabe 2 10" xfId="19393" hidden="1"/>
    <cellStyle name="Ausgabe 2 10" xfId="19702" hidden="1"/>
    <cellStyle name="Ausgabe 2 10" xfId="19757" hidden="1"/>
    <cellStyle name="Ausgabe 2 10" xfId="19765" hidden="1"/>
    <cellStyle name="Ausgabe 2 10" xfId="19800" hidden="1"/>
    <cellStyle name="Ausgabe 2 10" xfId="19835" hidden="1"/>
    <cellStyle name="Ausgabe 2 10" xfId="19919" hidden="1"/>
    <cellStyle name="Ausgabe 2 10" xfId="19974" hidden="1"/>
    <cellStyle name="Ausgabe 2 10" xfId="19982" hidden="1"/>
    <cellStyle name="Ausgabe 2 10" xfId="20017" hidden="1"/>
    <cellStyle name="Ausgabe 2 10" xfId="20067" hidden="1"/>
    <cellStyle name="Ausgabe 2 10" xfId="20211" hidden="1"/>
    <cellStyle name="Ausgabe 2 10" xfId="20266" hidden="1"/>
    <cellStyle name="Ausgabe 2 10" xfId="20274" hidden="1"/>
    <cellStyle name="Ausgabe 2 10" xfId="20309" hidden="1"/>
    <cellStyle name="Ausgabe 2 10" xfId="20189" hidden="1"/>
    <cellStyle name="Ausgabe 2 10" xfId="20353" hidden="1"/>
    <cellStyle name="Ausgabe 2 10" xfId="20408" hidden="1"/>
    <cellStyle name="Ausgabe 2 10" xfId="20416" hidden="1"/>
    <cellStyle name="Ausgabe 2 10" xfId="20451" hidden="1"/>
    <cellStyle name="Ausgabe 2 10" xfId="20486" hidden="1"/>
    <cellStyle name="Ausgabe 2 10" xfId="20570" hidden="1"/>
    <cellStyle name="Ausgabe 2 10" xfId="20625" hidden="1"/>
    <cellStyle name="Ausgabe 2 10" xfId="20633" hidden="1"/>
    <cellStyle name="Ausgabe 2 10" xfId="20668" hidden="1"/>
    <cellStyle name="Ausgabe 2 10" xfId="20723" hidden="1"/>
    <cellStyle name="Ausgabe 2 10" xfId="20961" hidden="1"/>
    <cellStyle name="Ausgabe 2 10" xfId="21016" hidden="1"/>
    <cellStyle name="Ausgabe 2 10" xfId="21024" hidden="1"/>
    <cellStyle name="Ausgabe 2 10" xfId="21059" hidden="1"/>
    <cellStyle name="Ausgabe 2 10" xfId="21126" hidden="1"/>
    <cellStyle name="Ausgabe 2 10" xfId="21270" hidden="1"/>
    <cellStyle name="Ausgabe 2 10" xfId="21325" hidden="1"/>
    <cellStyle name="Ausgabe 2 10" xfId="21333" hidden="1"/>
    <cellStyle name="Ausgabe 2 10" xfId="21368" hidden="1"/>
    <cellStyle name="Ausgabe 2 10" xfId="21248" hidden="1"/>
    <cellStyle name="Ausgabe 2 10" xfId="21414" hidden="1"/>
    <cellStyle name="Ausgabe 2 10" xfId="21469" hidden="1"/>
    <cellStyle name="Ausgabe 2 10" xfId="21477" hidden="1"/>
    <cellStyle name="Ausgabe 2 10" xfId="21512" hidden="1"/>
    <cellStyle name="Ausgabe 2 10" xfId="20952" hidden="1"/>
    <cellStyle name="Ausgabe 2 10" xfId="21571" hidden="1"/>
    <cellStyle name="Ausgabe 2 10" xfId="21626" hidden="1"/>
    <cellStyle name="Ausgabe 2 10" xfId="21634" hidden="1"/>
    <cellStyle name="Ausgabe 2 10" xfId="21669" hidden="1"/>
    <cellStyle name="Ausgabe 2 10" xfId="21742" hidden="1"/>
    <cellStyle name="Ausgabe 2 10" xfId="21941" hidden="1"/>
    <cellStyle name="Ausgabe 2 10" xfId="21996" hidden="1"/>
    <cellStyle name="Ausgabe 2 10" xfId="22004" hidden="1"/>
    <cellStyle name="Ausgabe 2 10" xfId="22039" hidden="1"/>
    <cellStyle name="Ausgabe 2 10" xfId="21895" hidden="1"/>
    <cellStyle name="Ausgabe 2 10" xfId="22090" hidden="1"/>
    <cellStyle name="Ausgabe 2 10" xfId="22145" hidden="1"/>
    <cellStyle name="Ausgabe 2 10" xfId="22153" hidden="1"/>
    <cellStyle name="Ausgabe 2 10" xfId="22188" hidden="1"/>
    <cellStyle name="Ausgabe 2 10" xfId="21920" hidden="1"/>
    <cellStyle name="Ausgabe 2 10" xfId="22233" hidden="1"/>
    <cellStyle name="Ausgabe 2 10" xfId="22288" hidden="1"/>
    <cellStyle name="Ausgabe 2 10" xfId="22296" hidden="1"/>
    <cellStyle name="Ausgabe 2 10" xfId="22331" hidden="1"/>
    <cellStyle name="Ausgabe 2 10" xfId="22368" hidden="1"/>
    <cellStyle name="Ausgabe 2 10" xfId="22452" hidden="1"/>
    <cellStyle name="Ausgabe 2 10" xfId="22507" hidden="1"/>
    <cellStyle name="Ausgabe 2 10" xfId="22515" hidden="1"/>
    <cellStyle name="Ausgabe 2 10" xfId="22550" hidden="1"/>
    <cellStyle name="Ausgabe 2 10" xfId="22600" hidden="1"/>
    <cellStyle name="Ausgabe 2 10" xfId="22744" hidden="1"/>
    <cellStyle name="Ausgabe 2 10" xfId="22799" hidden="1"/>
    <cellStyle name="Ausgabe 2 10" xfId="22807" hidden="1"/>
    <cellStyle name="Ausgabe 2 10" xfId="22842" hidden="1"/>
    <cellStyle name="Ausgabe 2 10" xfId="22722" hidden="1"/>
    <cellStyle name="Ausgabe 2 10" xfId="22886" hidden="1"/>
    <cellStyle name="Ausgabe 2 10" xfId="22941" hidden="1"/>
    <cellStyle name="Ausgabe 2 10" xfId="22949" hidden="1"/>
    <cellStyle name="Ausgabe 2 10" xfId="22984" hidden="1"/>
    <cellStyle name="Ausgabe 2 10" xfId="21556" hidden="1"/>
    <cellStyle name="Ausgabe 2 10" xfId="23026" hidden="1"/>
    <cellStyle name="Ausgabe 2 10" xfId="23081" hidden="1"/>
    <cellStyle name="Ausgabe 2 10" xfId="23089" hidden="1"/>
    <cellStyle name="Ausgabe 2 10" xfId="23124" hidden="1"/>
    <cellStyle name="Ausgabe 2 10" xfId="23195" hidden="1"/>
    <cellStyle name="Ausgabe 2 10" xfId="23393" hidden="1"/>
    <cellStyle name="Ausgabe 2 10" xfId="23448" hidden="1"/>
    <cellStyle name="Ausgabe 2 10" xfId="23456" hidden="1"/>
    <cellStyle name="Ausgabe 2 10" xfId="23491" hidden="1"/>
    <cellStyle name="Ausgabe 2 10" xfId="23348" hidden="1"/>
    <cellStyle name="Ausgabe 2 10" xfId="23542" hidden="1"/>
    <cellStyle name="Ausgabe 2 10" xfId="23597" hidden="1"/>
    <cellStyle name="Ausgabe 2 10" xfId="23605" hidden="1"/>
    <cellStyle name="Ausgabe 2 10" xfId="23640" hidden="1"/>
    <cellStyle name="Ausgabe 2 10" xfId="23372" hidden="1"/>
    <cellStyle name="Ausgabe 2 10" xfId="23685" hidden="1"/>
    <cellStyle name="Ausgabe 2 10" xfId="23740" hidden="1"/>
    <cellStyle name="Ausgabe 2 10" xfId="23748" hidden="1"/>
    <cellStyle name="Ausgabe 2 10" xfId="23783" hidden="1"/>
    <cellStyle name="Ausgabe 2 10" xfId="23819" hidden="1"/>
    <cellStyle name="Ausgabe 2 10" xfId="23903" hidden="1"/>
    <cellStyle name="Ausgabe 2 10" xfId="23958" hidden="1"/>
    <cellStyle name="Ausgabe 2 10" xfId="23966" hidden="1"/>
    <cellStyle name="Ausgabe 2 10" xfId="24001" hidden="1"/>
    <cellStyle name="Ausgabe 2 10" xfId="24051" hidden="1"/>
    <cellStyle name="Ausgabe 2 10" xfId="24195" hidden="1"/>
    <cellStyle name="Ausgabe 2 10" xfId="24250" hidden="1"/>
    <cellStyle name="Ausgabe 2 10" xfId="24258" hidden="1"/>
    <cellStyle name="Ausgabe 2 10" xfId="24293" hidden="1"/>
    <cellStyle name="Ausgabe 2 10" xfId="24173" hidden="1"/>
    <cellStyle name="Ausgabe 2 10" xfId="24337" hidden="1"/>
    <cellStyle name="Ausgabe 2 10" xfId="24392" hidden="1"/>
    <cellStyle name="Ausgabe 2 10" xfId="24400" hidden="1"/>
    <cellStyle name="Ausgabe 2 10" xfId="24435" hidden="1"/>
    <cellStyle name="Ausgabe 2 10" xfId="20718" hidden="1"/>
    <cellStyle name="Ausgabe 2 10" xfId="24477" hidden="1"/>
    <cellStyle name="Ausgabe 2 10" xfId="24532" hidden="1"/>
    <cellStyle name="Ausgabe 2 10" xfId="24540" hidden="1"/>
    <cellStyle name="Ausgabe 2 10" xfId="24575" hidden="1"/>
    <cellStyle name="Ausgabe 2 10" xfId="24642" hidden="1"/>
    <cellStyle name="Ausgabe 2 10" xfId="24840" hidden="1"/>
    <cellStyle name="Ausgabe 2 10" xfId="24895" hidden="1"/>
    <cellStyle name="Ausgabe 2 10" xfId="24903" hidden="1"/>
    <cellStyle name="Ausgabe 2 10" xfId="24938" hidden="1"/>
    <cellStyle name="Ausgabe 2 10" xfId="24795" hidden="1"/>
    <cellStyle name="Ausgabe 2 10" xfId="24987" hidden="1"/>
    <cellStyle name="Ausgabe 2 10" xfId="25042" hidden="1"/>
    <cellStyle name="Ausgabe 2 10" xfId="25050" hidden="1"/>
    <cellStyle name="Ausgabe 2 10" xfId="25085" hidden="1"/>
    <cellStyle name="Ausgabe 2 10" xfId="24819" hidden="1"/>
    <cellStyle name="Ausgabe 2 10" xfId="25128" hidden="1"/>
    <cellStyle name="Ausgabe 2 10" xfId="25183" hidden="1"/>
    <cellStyle name="Ausgabe 2 10" xfId="25191" hidden="1"/>
    <cellStyle name="Ausgabe 2 10" xfId="25226" hidden="1"/>
    <cellStyle name="Ausgabe 2 10" xfId="25261" hidden="1"/>
    <cellStyle name="Ausgabe 2 10" xfId="25345" hidden="1"/>
    <cellStyle name="Ausgabe 2 10" xfId="25400" hidden="1"/>
    <cellStyle name="Ausgabe 2 10" xfId="25408" hidden="1"/>
    <cellStyle name="Ausgabe 2 10" xfId="25443" hidden="1"/>
    <cellStyle name="Ausgabe 2 10" xfId="25493" hidden="1"/>
    <cellStyle name="Ausgabe 2 10" xfId="25637" hidden="1"/>
    <cellStyle name="Ausgabe 2 10" xfId="25692" hidden="1"/>
    <cellStyle name="Ausgabe 2 10" xfId="25700" hidden="1"/>
    <cellStyle name="Ausgabe 2 10" xfId="25735" hidden="1"/>
    <cellStyle name="Ausgabe 2 10" xfId="25615" hidden="1"/>
    <cellStyle name="Ausgabe 2 10" xfId="25779" hidden="1"/>
    <cellStyle name="Ausgabe 2 10" xfId="25834" hidden="1"/>
    <cellStyle name="Ausgabe 2 10" xfId="25842" hidden="1"/>
    <cellStyle name="Ausgabe 2 10" xfId="25877" hidden="1"/>
    <cellStyle name="Ausgabe 2 10" xfId="25914" hidden="1"/>
    <cellStyle name="Ausgabe 2 10" xfId="26072" hidden="1"/>
    <cellStyle name="Ausgabe 2 10" xfId="26127" hidden="1"/>
    <cellStyle name="Ausgabe 2 10" xfId="26135" hidden="1"/>
    <cellStyle name="Ausgabe 2 10" xfId="26170" hidden="1"/>
    <cellStyle name="Ausgabe 2 10" xfId="26238" hidden="1"/>
    <cellStyle name="Ausgabe 2 10" xfId="26436" hidden="1"/>
    <cellStyle name="Ausgabe 2 10" xfId="26491" hidden="1"/>
    <cellStyle name="Ausgabe 2 10" xfId="26499" hidden="1"/>
    <cellStyle name="Ausgabe 2 10" xfId="26534" hidden="1"/>
    <cellStyle name="Ausgabe 2 10" xfId="26391" hidden="1"/>
    <cellStyle name="Ausgabe 2 10" xfId="26583" hidden="1"/>
    <cellStyle name="Ausgabe 2 10" xfId="26638" hidden="1"/>
    <cellStyle name="Ausgabe 2 10" xfId="26646" hidden="1"/>
    <cellStyle name="Ausgabe 2 10" xfId="26681" hidden="1"/>
    <cellStyle name="Ausgabe 2 10" xfId="26415" hidden="1"/>
    <cellStyle name="Ausgabe 2 10" xfId="26724" hidden="1"/>
    <cellStyle name="Ausgabe 2 10" xfId="26779" hidden="1"/>
    <cellStyle name="Ausgabe 2 10" xfId="26787" hidden="1"/>
    <cellStyle name="Ausgabe 2 10" xfId="26822" hidden="1"/>
    <cellStyle name="Ausgabe 2 10" xfId="26857" hidden="1"/>
    <cellStyle name="Ausgabe 2 10" xfId="26941" hidden="1"/>
    <cellStyle name="Ausgabe 2 10" xfId="26996" hidden="1"/>
    <cellStyle name="Ausgabe 2 10" xfId="27004" hidden="1"/>
    <cellStyle name="Ausgabe 2 10" xfId="27039" hidden="1"/>
    <cellStyle name="Ausgabe 2 10" xfId="27089" hidden="1"/>
    <cellStyle name="Ausgabe 2 10" xfId="27233" hidden="1"/>
    <cellStyle name="Ausgabe 2 10" xfId="27288" hidden="1"/>
    <cellStyle name="Ausgabe 2 10" xfId="27296" hidden="1"/>
    <cellStyle name="Ausgabe 2 10" xfId="27331" hidden="1"/>
    <cellStyle name="Ausgabe 2 10" xfId="27211" hidden="1"/>
    <cellStyle name="Ausgabe 2 10" xfId="27375" hidden="1"/>
    <cellStyle name="Ausgabe 2 10" xfId="27430" hidden="1"/>
    <cellStyle name="Ausgabe 2 10" xfId="27438" hidden="1"/>
    <cellStyle name="Ausgabe 2 10" xfId="27473" hidden="1"/>
    <cellStyle name="Ausgabe 2 10" xfId="26064" hidden="1"/>
    <cellStyle name="Ausgabe 2 10" xfId="27515" hidden="1"/>
    <cellStyle name="Ausgabe 2 10" xfId="27570" hidden="1"/>
    <cellStyle name="Ausgabe 2 10" xfId="27578" hidden="1"/>
    <cellStyle name="Ausgabe 2 10" xfId="27613" hidden="1"/>
    <cellStyle name="Ausgabe 2 10" xfId="27680" hidden="1"/>
    <cellStyle name="Ausgabe 2 10" xfId="27878" hidden="1"/>
    <cellStyle name="Ausgabe 2 10" xfId="27933" hidden="1"/>
    <cellStyle name="Ausgabe 2 10" xfId="27941" hidden="1"/>
    <cellStyle name="Ausgabe 2 10" xfId="27976" hidden="1"/>
    <cellStyle name="Ausgabe 2 10" xfId="27833" hidden="1"/>
    <cellStyle name="Ausgabe 2 10" xfId="28025" hidden="1"/>
    <cellStyle name="Ausgabe 2 10" xfId="28080" hidden="1"/>
    <cellStyle name="Ausgabe 2 10" xfId="28088" hidden="1"/>
    <cellStyle name="Ausgabe 2 10" xfId="28123" hidden="1"/>
    <cellStyle name="Ausgabe 2 10" xfId="27857" hidden="1"/>
    <cellStyle name="Ausgabe 2 10" xfId="28166" hidden="1"/>
    <cellStyle name="Ausgabe 2 10" xfId="28221" hidden="1"/>
    <cellStyle name="Ausgabe 2 10" xfId="28229" hidden="1"/>
    <cellStyle name="Ausgabe 2 10" xfId="28264" hidden="1"/>
    <cellStyle name="Ausgabe 2 10" xfId="28299" hidden="1"/>
    <cellStyle name="Ausgabe 2 10" xfId="28383" hidden="1"/>
    <cellStyle name="Ausgabe 2 10" xfId="28438" hidden="1"/>
    <cellStyle name="Ausgabe 2 10" xfId="28446" hidden="1"/>
    <cellStyle name="Ausgabe 2 10" xfId="28481" hidden="1"/>
    <cellStyle name="Ausgabe 2 10" xfId="28531" hidden="1"/>
    <cellStyle name="Ausgabe 2 10" xfId="28675" hidden="1"/>
    <cellStyle name="Ausgabe 2 10" xfId="28730" hidden="1"/>
    <cellStyle name="Ausgabe 2 10" xfId="28738" hidden="1"/>
    <cellStyle name="Ausgabe 2 10" xfId="28773" hidden="1"/>
    <cellStyle name="Ausgabe 2 10" xfId="28653" hidden="1"/>
    <cellStyle name="Ausgabe 2 10" xfId="28817" hidden="1"/>
    <cellStyle name="Ausgabe 2 10" xfId="28872" hidden="1"/>
    <cellStyle name="Ausgabe 2 10" xfId="28880" hidden="1"/>
    <cellStyle name="Ausgabe 2 10" xfId="28915" hidden="1"/>
    <cellStyle name="Ausgabe 2 10" xfId="28951" hidden="1"/>
    <cellStyle name="Ausgabe 2 10" xfId="29035" hidden="1"/>
    <cellStyle name="Ausgabe 2 10" xfId="29090" hidden="1"/>
    <cellStyle name="Ausgabe 2 10" xfId="29098" hidden="1"/>
    <cellStyle name="Ausgabe 2 10" xfId="29133" hidden="1"/>
    <cellStyle name="Ausgabe 2 10" xfId="29200" hidden="1"/>
    <cellStyle name="Ausgabe 2 10" xfId="29398" hidden="1"/>
    <cellStyle name="Ausgabe 2 10" xfId="29453" hidden="1"/>
    <cellStyle name="Ausgabe 2 10" xfId="29461" hidden="1"/>
    <cellStyle name="Ausgabe 2 10" xfId="29496" hidden="1"/>
    <cellStyle name="Ausgabe 2 10" xfId="29353" hidden="1"/>
    <cellStyle name="Ausgabe 2 10" xfId="29545" hidden="1"/>
    <cellStyle name="Ausgabe 2 10" xfId="29600" hidden="1"/>
    <cellStyle name="Ausgabe 2 10" xfId="29608" hidden="1"/>
    <cellStyle name="Ausgabe 2 10" xfId="29643" hidden="1"/>
    <cellStyle name="Ausgabe 2 10" xfId="29377" hidden="1"/>
    <cellStyle name="Ausgabe 2 10" xfId="29686" hidden="1"/>
    <cellStyle name="Ausgabe 2 10" xfId="29741" hidden="1"/>
    <cellStyle name="Ausgabe 2 10" xfId="29749" hidden="1"/>
    <cellStyle name="Ausgabe 2 10" xfId="29784" hidden="1"/>
    <cellStyle name="Ausgabe 2 10" xfId="29819" hidden="1"/>
    <cellStyle name="Ausgabe 2 10" xfId="29903" hidden="1"/>
    <cellStyle name="Ausgabe 2 10" xfId="29958" hidden="1"/>
    <cellStyle name="Ausgabe 2 10" xfId="29966" hidden="1"/>
    <cellStyle name="Ausgabe 2 10" xfId="30001" hidden="1"/>
    <cellStyle name="Ausgabe 2 10" xfId="30051" hidden="1"/>
    <cellStyle name="Ausgabe 2 10" xfId="30195" hidden="1"/>
    <cellStyle name="Ausgabe 2 10" xfId="30250" hidden="1"/>
    <cellStyle name="Ausgabe 2 10" xfId="30258" hidden="1"/>
    <cellStyle name="Ausgabe 2 10" xfId="30293" hidden="1"/>
    <cellStyle name="Ausgabe 2 10" xfId="30173" hidden="1"/>
    <cellStyle name="Ausgabe 2 10" xfId="30337" hidden="1"/>
    <cellStyle name="Ausgabe 2 10" xfId="30392" hidden="1"/>
    <cellStyle name="Ausgabe 2 10" xfId="30400" hidden="1"/>
    <cellStyle name="Ausgabe 2 10" xfId="30435" hidden="1"/>
    <cellStyle name="Ausgabe 2 10" xfId="30470" hidden="1"/>
    <cellStyle name="Ausgabe 2 10" xfId="30554" hidden="1"/>
    <cellStyle name="Ausgabe 2 10" xfId="30609" hidden="1"/>
    <cellStyle name="Ausgabe 2 10" xfId="30617" hidden="1"/>
    <cellStyle name="Ausgabe 2 10" xfId="30652" hidden="1"/>
    <cellStyle name="Ausgabe 2 10" xfId="30707" hidden="1"/>
    <cellStyle name="Ausgabe 2 10" xfId="30945" hidden="1"/>
    <cellStyle name="Ausgabe 2 10" xfId="31000" hidden="1"/>
    <cellStyle name="Ausgabe 2 10" xfId="31008" hidden="1"/>
    <cellStyle name="Ausgabe 2 10" xfId="31043" hidden="1"/>
    <cellStyle name="Ausgabe 2 10" xfId="31110" hidden="1"/>
    <cellStyle name="Ausgabe 2 10" xfId="31254" hidden="1"/>
    <cellStyle name="Ausgabe 2 10" xfId="31309" hidden="1"/>
    <cellStyle name="Ausgabe 2 10" xfId="31317" hidden="1"/>
    <cellStyle name="Ausgabe 2 10" xfId="31352" hidden="1"/>
    <cellStyle name="Ausgabe 2 10" xfId="31232" hidden="1"/>
    <cellStyle name="Ausgabe 2 10" xfId="31398" hidden="1"/>
    <cellStyle name="Ausgabe 2 10" xfId="31453" hidden="1"/>
    <cellStyle name="Ausgabe 2 10" xfId="31461" hidden="1"/>
    <cellStyle name="Ausgabe 2 10" xfId="31496" hidden="1"/>
    <cellStyle name="Ausgabe 2 10" xfId="30936" hidden="1"/>
    <cellStyle name="Ausgabe 2 10" xfId="31555" hidden="1"/>
    <cellStyle name="Ausgabe 2 10" xfId="31610" hidden="1"/>
    <cellStyle name="Ausgabe 2 10" xfId="31618" hidden="1"/>
    <cellStyle name="Ausgabe 2 10" xfId="31653" hidden="1"/>
    <cellStyle name="Ausgabe 2 10" xfId="31726" hidden="1"/>
    <cellStyle name="Ausgabe 2 10" xfId="31925" hidden="1"/>
    <cellStyle name="Ausgabe 2 10" xfId="31980" hidden="1"/>
    <cellStyle name="Ausgabe 2 10" xfId="31988" hidden="1"/>
    <cellStyle name="Ausgabe 2 10" xfId="32023" hidden="1"/>
    <cellStyle name="Ausgabe 2 10" xfId="31879" hidden="1"/>
    <cellStyle name="Ausgabe 2 10" xfId="32074" hidden="1"/>
    <cellStyle name="Ausgabe 2 10" xfId="32129" hidden="1"/>
    <cellStyle name="Ausgabe 2 10" xfId="32137" hidden="1"/>
    <cellStyle name="Ausgabe 2 10" xfId="32172" hidden="1"/>
    <cellStyle name="Ausgabe 2 10" xfId="31904" hidden="1"/>
    <cellStyle name="Ausgabe 2 10" xfId="32217" hidden="1"/>
    <cellStyle name="Ausgabe 2 10" xfId="32272" hidden="1"/>
    <cellStyle name="Ausgabe 2 10" xfId="32280" hidden="1"/>
    <cellStyle name="Ausgabe 2 10" xfId="32315" hidden="1"/>
    <cellStyle name="Ausgabe 2 10" xfId="32352" hidden="1"/>
    <cellStyle name="Ausgabe 2 10" xfId="32436" hidden="1"/>
    <cellStyle name="Ausgabe 2 10" xfId="32491" hidden="1"/>
    <cellStyle name="Ausgabe 2 10" xfId="32499" hidden="1"/>
    <cellStyle name="Ausgabe 2 10" xfId="32534" hidden="1"/>
    <cellStyle name="Ausgabe 2 10" xfId="32584" hidden="1"/>
    <cellStyle name="Ausgabe 2 10" xfId="32728" hidden="1"/>
    <cellStyle name="Ausgabe 2 10" xfId="32783" hidden="1"/>
    <cellStyle name="Ausgabe 2 10" xfId="32791" hidden="1"/>
    <cellStyle name="Ausgabe 2 10" xfId="32826" hidden="1"/>
    <cellStyle name="Ausgabe 2 10" xfId="32706" hidden="1"/>
    <cellStyle name="Ausgabe 2 10" xfId="32870" hidden="1"/>
    <cellStyle name="Ausgabe 2 10" xfId="32925" hidden="1"/>
    <cellStyle name="Ausgabe 2 10" xfId="32933" hidden="1"/>
    <cellStyle name="Ausgabe 2 10" xfId="32968" hidden="1"/>
    <cellStyle name="Ausgabe 2 10" xfId="31540" hidden="1"/>
    <cellStyle name="Ausgabe 2 10" xfId="33010" hidden="1"/>
    <cellStyle name="Ausgabe 2 10" xfId="33065" hidden="1"/>
    <cellStyle name="Ausgabe 2 10" xfId="33073" hidden="1"/>
    <cellStyle name="Ausgabe 2 10" xfId="33108" hidden="1"/>
    <cellStyle name="Ausgabe 2 10" xfId="33178" hidden="1"/>
    <cellStyle name="Ausgabe 2 10" xfId="33376" hidden="1"/>
    <cellStyle name="Ausgabe 2 10" xfId="33431" hidden="1"/>
    <cellStyle name="Ausgabe 2 10" xfId="33439" hidden="1"/>
    <cellStyle name="Ausgabe 2 10" xfId="33474" hidden="1"/>
    <cellStyle name="Ausgabe 2 10" xfId="33331" hidden="1"/>
    <cellStyle name="Ausgabe 2 10" xfId="33525" hidden="1"/>
    <cellStyle name="Ausgabe 2 10" xfId="33580" hidden="1"/>
    <cellStyle name="Ausgabe 2 10" xfId="33588" hidden="1"/>
    <cellStyle name="Ausgabe 2 10" xfId="33623" hidden="1"/>
    <cellStyle name="Ausgabe 2 10" xfId="33355" hidden="1"/>
    <cellStyle name="Ausgabe 2 10" xfId="33668" hidden="1"/>
    <cellStyle name="Ausgabe 2 10" xfId="33723" hidden="1"/>
    <cellStyle name="Ausgabe 2 10" xfId="33731" hidden="1"/>
    <cellStyle name="Ausgabe 2 10" xfId="33766" hidden="1"/>
    <cellStyle name="Ausgabe 2 10" xfId="33802" hidden="1"/>
    <cellStyle name="Ausgabe 2 10" xfId="33886" hidden="1"/>
    <cellStyle name="Ausgabe 2 10" xfId="33941" hidden="1"/>
    <cellStyle name="Ausgabe 2 10" xfId="33949" hidden="1"/>
    <cellStyle name="Ausgabe 2 10" xfId="33984" hidden="1"/>
    <cellStyle name="Ausgabe 2 10" xfId="34034" hidden="1"/>
    <cellStyle name="Ausgabe 2 10" xfId="34178" hidden="1"/>
    <cellStyle name="Ausgabe 2 10" xfId="34233" hidden="1"/>
    <cellStyle name="Ausgabe 2 10" xfId="34241" hidden="1"/>
    <cellStyle name="Ausgabe 2 10" xfId="34276" hidden="1"/>
    <cellStyle name="Ausgabe 2 10" xfId="34156" hidden="1"/>
    <cellStyle name="Ausgabe 2 10" xfId="34320" hidden="1"/>
    <cellStyle name="Ausgabe 2 10" xfId="34375" hidden="1"/>
    <cellStyle name="Ausgabe 2 10" xfId="34383" hidden="1"/>
    <cellStyle name="Ausgabe 2 10" xfId="34418" hidden="1"/>
    <cellStyle name="Ausgabe 2 10" xfId="30702" hidden="1"/>
    <cellStyle name="Ausgabe 2 10" xfId="34460" hidden="1"/>
    <cellStyle name="Ausgabe 2 10" xfId="34515" hidden="1"/>
    <cellStyle name="Ausgabe 2 10" xfId="34523" hidden="1"/>
    <cellStyle name="Ausgabe 2 10" xfId="34558" hidden="1"/>
    <cellStyle name="Ausgabe 2 10" xfId="34625" hidden="1"/>
    <cellStyle name="Ausgabe 2 10" xfId="34823" hidden="1"/>
    <cellStyle name="Ausgabe 2 10" xfId="34878" hidden="1"/>
    <cellStyle name="Ausgabe 2 10" xfId="34886" hidden="1"/>
    <cellStyle name="Ausgabe 2 10" xfId="34921" hidden="1"/>
    <cellStyle name="Ausgabe 2 10" xfId="34778" hidden="1"/>
    <cellStyle name="Ausgabe 2 10" xfId="34970" hidden="1"/>
    <cellStyle name="Ausgabe 2 10" xfId="35025" hidden="1"/>
    <cellStyle name="Ausgabe 2 10" xfId="35033" hidden="1"/>
    <cellStyle name="Ausgabe 2 10" xfId="35068" hidden="1"/>
    <cellStyle name="Ausgabe 2 10" xfId="34802" hidden="1"/>
    <cellStyle name="Ausgabe 2 10" xfId="35111" hidden="1"/>
    <cellStyle name="Ausgabe 2 10" xfId="35166" hidden="1"/>
    <cellStyle name="Ausgabe 2 10" xfId="35174" hidden="1"/>
    <cellStyle name="Ausgabe 2 10" xfId="35209" hidden="1"/>
    <cellStyle name="Ausgabe 2 10" xfId="35244" hidden="1"/>
    <cellStyle name="Ausgabe 2 10" xfId="35328" hidden="1"/>
    <cellStyle name="Ausgabe 2 10" xfId="35383" hidden="1"/>
    <cellStyle name="Ausgabe 2 10" xfId="35391" hidden="1"/>
    <cellStyle name="Ausgabe 2 10" xfId="35426" hidden="1"/>
    <cellStyle name="Ausgabe 2 10" xfId="35476" hidden="1"/>
    <cellStyle name="Ausgabe 2 10" xfId="35620" hidden="1"/>
    <cellStyle name="Ausgabe 2 10" xfId="35675" hidden="1"/>
    <cellStyle name="Ausgabe 2 10" xfId="35683" hidden="1"/>
    <cellStyle name="Ausgabe 2 10" xfId="35718" hidden="1"/>
    <cellStyle name="Ausgabe 2 10" xfId="35598" hidden="1"/>
    <cellStyle name="Ausgabe 2 10" xfId="35762" hidden="1"/>
    <cellStyle name="Ausgabe 2 10" xfId="35817" hidden="1"/>
    <cellStyle name="Ausgabe 2 10" xfId="35825" hidden="1"/>
    <cellStyle name="Ausgabe 2 10" xfId="35860" hidden="1"/>
    <cellStyle name="Ausgabe 2 10" xfId="35897" hidden="1"/>
    <cellStyle name="Ausgabe 2 10" xfId="36055" hidden="1"/>
    <cellStyle name="Ausgabe 2 10" xfId="36110" hidden="1"/>
    <cellStyle name="Ausgabe 2 10" xfId="36118" hidden="1"/>
    <cellStyle name="Ausgabe 2 10" xfId="36153" hidden="1"/>
    <cellStyle name="Ausgabe 2 10" xfId="36221" hidden="1"/>
    <cellStyle name="Ausgabe 2 10" xfId="36419" hidden="1"/>
    <cellStyle name="Ausgabe 2 10" xfId="36474" hidden="1"/>
    <cellStyle name="Ausgabe 2 10" xfId="36482" hidden="1"/>
    <cellStyle name="Ausgabe 2 10" xfId="36517" hidden="1"/>
    <cellStyle name="Ausgabe 2 10" xfId="36374" hidden="1"/>
    <cellStyle name="Ausgabe 2 10" xfId="36566" hidden="1"/>
    <cellStyle name="Ausgabe 2 10" xfId="36621" hidden="1"/>
    <cellStyle name="Ausgabe 2 10" xfId="36629" hidden="1"/>
    <cellStyle name="Ausgabe 2 10" xfId="36664" hidden="1"/>
    <cellStyle name="Ausgabe 2 10" xfId="36398" hidden="1"/>
    <cellStyle name="Ausgabe 2 10" xfId="36707" hidden="1"/>
    <cellStyle name="Ausgabe 2 10" xfId="36762" hidden="1"/>
    <cellStyle name="Ausgabe 2 10" xfId="36770" hidden="1"/>
    <cellStyle name="Ausgabe 2 10" xfId="36805" hidden="1"/>
    <cellStyle name="Ausgabe 2 10" xfId="36840" hidden="1"/>
    <cellStyle name="Ausgabe 2 10" xfId="36924" hidden="1"/>
    <cellStyle name="Ausgabe 2 10" xfId="36979" hidden="1"/>
    <cellStyle name="Ausgabe 2 10" xfId="36987" hidden="1"/>
    <cellStyle name="Ausgabe 2 10" xfId="37022" hidden="1"/>
    <cellStyle name="Ausgabe 2 10" xfId="37072" hidden="1"/>
    <cellStyle name="Ausgabe 2 10" xfId="37216" hidden="1"/>
    <cellStyle name="Ausgabe 2 10" xfId="37271" hidden="1"/>
    <cellStyle name="Ausgabe 2 10" xfId="37279" hidden="1"/>
    <cellStyle name="Ausgabe 2 10" xfId="37314" hidden="1"/>
    <cellStyle name="Ausgabe 2 10" xfId="37194" hidden="1"/>
    <cellStyle name="Ausgabe 2 10" xfId="37358" hidden="1"/>
    <cellStyle name="Ausgabe 2 10" xfId="37413" hidden="1"/>
    <cellStyle name="Ausgabe 2 10" xfId="37421" hidden="1"/>
    <cellStyle name="Ausgabe 2 10" xfId="37456" hidden="1"/>
    <cellStyle name="Ausgabe 2 10" xfId="36047" hidden="1"/>
    <cellStyle name="Ausgabe 2 10" xfId="37498" hidden="1"/>
    <cellStyle name="Ausgabe 2 10" xfId="37553" hidden="1"/>
    <cellStyle name="Ausgabe 2 10" xfId="37561" hidden="1"/>
    <cellStyle name="Ausgabe 2 10" xfId="37596" hidden="1"/>
    <cellStyle name="Ausgabe 2 10" xfId="37663" hidden="1"/>
    <cellStyle name="Ausgabe 2 10" xfId="37861" hidden="1"/>
    <cellStyle name="Ausgabe 2 10" xfId="37916" hidden="1"/>
    <cellStyle name="Ausgabe 2 10" xfId="37924" hidden="1"/>
    <cellStyle name="Ausgabe 2 10" xfId="37959" hidden="1"/>
    <cellStyle name="Ausgabe 2 10" xfId="37816" hidden="1"/>
    <cellStyle name="Ausgabe 2 10" xfId="38008" hidden="1"/>
    <cellStyle name="Ausgabe 2 10" xfId="38063" hidden="1"/>
    <cellStyle name="Ausgabe 2 10" xfId="38071" hidden="1"/>
    <cellStyle name="Ausgabe 2 10" xfId="38106" hidden="1"/>
    <cellStyle name="Ausgabe 2 10" xfId="37840" hidden="1"/>
    <cellStyle name="Ausgabe 2 10" xfId="38149" hidden="1"/>
    <cellStyle name="Ausgabe 2 10" xfId="38204" hidden="1"/>
    <cellStyle name="Ausgabe 2 10" xfId="38212" hidden="1"/>
    <cellStyle name="Ausgabe 2 10" xfId="38247" hidden="1"/>
    <cellStyle name="Ausgabe 2 10" xfId="38282" hidden="1"/>
    <cellStyle name="Ausgabe 2 10" xfId="38366" hidden="1"/>
    <cellStyle name="Ausgabe 2 10" xfId="38421" hidden="1"/>
    <cellStyle name="Ausgabe 2 10" xfId="38429" hidden="1"/>
    <cellStyle name="Ausgabe 2 10" xfId="38464" hidden="1"/>
    <cellStyle name="Ausgabe 2 10" xfId="38514" hidden="1"/>
    <cellStyle name="Ausgabe 2 10" xfId="38658" hidden="1"/>
    <cellStyle name="Ausgabe 2 10" xfId="38713" hidden="1"/>
    <cellStyle name="Ausgabe 2 10" xfId="38721" hidden="1"/>
    <cellStyle name="Ausgabe 2 10" xfId="38756" hidden="1"/>
    <cellStyle name="Ausgabe 2 10" xfId="38636" hidden="1"/>
    <cellStyle name="Ausgabe 2 10" xfId="38800" hidden="1"/>
    <cellStyle name="Ausgabe 2 10" xfId="38855" hidden="1"/>
    <cellStyle name="Ausgabe 2 10" xfId="38863" hidden="1"/>
    <cellStyle name="Ausgabe 2 10" xfId="38898" hidden="1"/>
    <cellStyle name="Ausgabe 2 10" xfId="38934" hidden="1"/>
    <cellStyle name="Ausgabe 2 10" xfId="39038" hidden="1"/>
    <cellStyle name="Ausgabe 2 10" xfId="39093" hidden="1"/>
    <cellStyle name="Ausgabe 2 10" xfId="39101" hidden="1"/>
    <cellStyle name="Ausgabe 2 10" xfId="39136" hidden="1"/>
    <cellStyle name="Ausgabe 2 10" xfId="39203" hidden="1"/>
    <cellStyle name="Ausgabe 2 10" xfId="39401" hidden="1"/>
    <cellStyle name="Ausgabe 2 10" xfId="39456" hidden="1"/>
    <cellStyle name="Ausgabe 2 10" xfId="39464" hidden="1"/>
    <cellStyle name="Ausgabe 2 10" xfId="39499" hidden="1"/>
    <cellStyle name="Ausgabe 2 10" xfId="39356" hidden="1"/>
    <cellStyle name="Ausgabe 2 10" xfId="39548" hidden="1"/>
    <cellStyle name="Ausgabe 2 10" xfId="39603" hidden="1"/>
    <cellStyle name="Ausgabe 2 10" xfId="39611" hidden="1"/>
    <cellStyle name="Ausgabe 2 10" xfId="39646" hidden="1"/>
    <cellStyle name="Ausgabe 2 10" xfId="39380" hidden="1"/>
    <cellStyle name="Ausgabe 2 10" xfId="39689" hidden="1"/>
    <cellStyle name="Ausgabe 2 10" xfId="39744" hidden="1"/>
    <cellStyle name="Ausgabe 2 10" xfId="39752" hidden="1"/>
    <cellStyle name="Ausgabe 2 10" xfId="39787" hidden="1"/>
    <cellStyle name="Ausgabe 2 10" xfId="39822" hidden="1"/>
    <cellStyle name="Ausgabe 2 10" xfId="39906" hidden="1"/>
    <cellStyle name="Ausgabe 2 10" xfId="39961" hidden="1"/>
    <cellStyle name="Ausgabe 2 10" xfId="39969" hidden="1"/>
    <cellStyle name="Ausgabe 2 10" xfId="40004" hidden="1"/>
    <cellStyle name="Ausgabe 2 10" xfId="40054" hidden="1"/>
    <cellStyle name="Ausgabe 2 10" xfId="40198" hidden="1"/>
    <cellStyle name="Ausgabe 2 10" xfId="40253" hidden="1"/>
    <cellStyle name="Ausgabe 2 10" xfId="40261" hidden="1"/>
    <cellStyle name="Ausgabe 2 10" xfId="40296" hidden="1"/>
    <cellStyle name="Ausgabe 2 10" xfId="40176" hidden="1"/>
    <cellStyle name="Ausgabe 2 10" xfId="40340" hidden="1"/>
    <cellStyle name="Ausgabe 2 10" xfId="40395" hidden="1"/>
    <cellStyle name="Ausgabe 2 10" xfId="40403" hidden="1"/>
    <cellStyle name="Ausgabe 2 10" xfId="40438" hidden="1"/>
    <cellStyle name="Ausgabe 2 10" xfId="40473" hidden="1"/>
    <cellStyle name="Ausgabe 2 10" xfId="40557" hidden="1"/>
    <cellStyle name="Ausgabe 2 10" xfId="40612" hidden="1"/>
    <cellStyle name="Ausgabe 2 10" xfId="40620" hidden="1"/>
    <cellStyle name="Ausgabe 2 10" xfId="40655" hidden="1"/>
    <cellStyle name="Ausgabe 2 10" xfId="40710" hidden="1"/>
    <cellStyle name="Ausgabe 2 10" xfId="40948" hidden="1"/>
    <cellStyle name="Ausgabe 2 10" xfId="41003" hidden="1"/>
    <cellStyle name="Ausgabe 2 10" xfId="41011" hidden="1"/>
    <cellStyle name="Ausgabe 2 10" xfId="41046" hidden="1"/>
    <cellStyle name="Ausgabe 2 10" xfId="41113" hidden="1"/>
    <cellStyle name="Ausgabe 2 10" xfId="41257" hidden="1"/>
    <cellStyle name="Ausgabe 2 10" xfId="41312" hidden="1"/>
    <cellStyle name="Ausgabe 2 10" xfId="41320" hidden="1"/>
    <cellStyle name="Ausgabe 2 10" xfId="41355" hidden="1"/>
    <cellStyle name="Ausgabe 2 10" xfId="41235" hidden="1"/>
    <cellStyle name="Ausgabe 2 10" xfId="41401" hidden="1"/>
    <cellStyle name="Ausgabe 2 10" xfId="41456" hidden="1"/>
    <cellStyle name="Ausgabe 2 10" xfId="41464" hidden="1"/>
    <cellStyle name="Ausgabe 2 10" xfId="41499" hidden="1"/>
    <cellStyle name="Ausgabe 2 10" xfId="40939" hidden="1"/>
    <cellStyle name="Ausgabe 2 10" xfId="41558" hidden="1"/>
    <cellStyle name="Ausgabe 2 10" xfId="41613" hidden="1"/>
    <cellStyle name="Ausgabe 2 10" xfId="41621" hidden="1"/>
    <cellStyle name="Ausgabe 2 10" xfId="41656" hidden="1"/>
    <cellStyle name="Ausgabe 2 10" xfId="41729" hidden="1"/>
    <cellStyle name="Ausgabe 2 10" xfId="41928" hidden="1"/>
    <cellStyle name="Ausgabe 2 10" xfId="41983" hidden="1"/>
    <cellStyle name="Ausgabe 2 10" xfId="41991" hidden="1"/>
    <cellStyle name="Ausgabe 2 10" xfId="42026" hidden="1"/>
    <cellStyle name="Ausgabe 2 10" xfId="41882" hidden="1"/>
    <cellStyle name="Ausgabe 2 10" xfId="42077" hidden="1"/>
    <cellStyle name="Ausgabe 2 10" xfId="42132" hidden="1"/>
    <cellStyle name="Ausgabe 2 10" xfId="42140" hidden="1"/>
    <cellStyle name="Ausgabe 2 10" xfId="42175" hidden="1"/>
    <cellStyle name="Ausgabe 2 10" xfId="41907" hidden="1"/>
    <cellStyle name="Ausgabe 2 10" xfId="42220" hidden="1"/>
    <cellStyle name="Ausgabe 2 10" xfId="42275" hidden="1"/>
    <cellStyle name="Ausgabe 2 10" xfId="42283" hidden="1"/>
    <cellStyle name="Ausgabe 2 10" xfId="42318" hidden="1"/>
    <cellStyle name="Ausgabe 2 10" xfId="42355" hidden="1"/>
    <cellStyle name="Ausgabe 2 10" xfId="42439" hidden="1"/>
    <cellStyle name="Ausgabe 2 10" xfId="42494" hidden="1"/>
    <cellStyle name="Ausgabe 2 10" xfId="42502" hidden="1"/>
    <cellStyle name="Ausgabe 2 10" xfId="42537" hidden="1"/>
    <cellStyle name="Ausgabe 2 10" xfId="42587" hidden="1"/>
    <cellStyle name="Ausgabe 2 10" xfId="42731" hidden="1"/>
    <cellStyle name="Ausgabe 2 10" xfId="42786" hidden="1"/>
    <cellStyle name="Ausgabe 2 10" xfId="42794" hidden="1"/>
    <cellStyle name="Ausgabe 2 10" xfId="42829" hidden="1"/>
    <cellStyle name="Ausgabe 2 10" xfId="42709" hidden="1"/>
    <cellStyle name="Ausgabe 2 10" xfId="42873" hidden="1"/>
    <cellStyle name="Ausgabe 2 10" xfId="42928" hidden="1"/>
    <cellStyle name="Ausgabe 2 10" xfId="42936" hidden="1"/>
    <cellStyle name="Ausgabe 2 10" xfId="42971" hidden="1"/>
    <cellStyle name="Ausgabe 2 10" xfId="41543" hidden="1"/>
    <cellStyle name="Ausgabe 2 10" xfId="43013" hidden="1"/>
    <cellStyle name="Ausgabe 2 10" xfId="43068" hidden="1"/>
    <cellStyle name="Ausgabe 2 10" xfId="43076" hidden="1"/>
    <cellStyle name="Ausgabe 2 10" xfId="43111" hidden="1"/>
    <cellStyle name="Ausgabe 2 10" xfId="43181" hidden="1"/>
    <cellStyle name="Ausgabe 2 10" xfId="43379" hidden="1"/>
    <cellStyle name="Ausgabe 2 10" xfId="43434" hidden="1"/>
    <cellStyle name="Ausgabe 2 10" xfId="43442" hidden="1"/>
    <cellStyle name="Ausgabe 2 10" xfId="43477" hidden="1"/>
    <cellStyle name="Ausgabe 2 10" xfId="43334" hidden="1"/>
    <cellStyle name="Ausgabe 2 10" xfId="43528" hidden="1"/>
    <cellStyle name="Ausgabe 2 10" xfId="43583" hidden="1"/>
    <cellStyle name="Ausgabe 2 10" xfId="43591" hidden="1"/>
    <cellStyle name="Ausgabe 2 10" xfId="43626" hidden="1"/>
    <cellStyle name="Ausgabe 2 10" xfId="43358" hidden="1"/>
    <cellStyle name="Ausgabe 2 10" xfId="43671" hidden="1"/>
    <cellStyle name="Ausgabe 2 10" xfId="43726" hidden="1"/>
    <cellStyle name="Ausgabe 2 10" xfId="43734" hidden="1"/>
    <cellStyle name="Ausgabe 2 10" xfId="43769" hidden="1"/>
    <cellStyle name="Ausgabe 2 10" xfId="43805" hidden="1"/>
    <cellStyle name="Ausgabe 2 10" xfId="43889" hidden="1"/>
    <cellStyle name="Ausgabe 2 10" xfId="43944" hidden="1"/>
    <cellStyle name="Ausgabe 2 10" xfId="43952" hidden="1"/>
    <cellStyle name="Ausgabe 2 10" xfId="43987" hidden="1"/>
    <cellStyle name="Ausgabe 2 10" xfId="44037" hidden="1"/>
    <cellStyle name="Ausgabe 2 10" xfId="44181" hidden="1"/>
    <cellStyle name="Ausgabe 2 10" xfId="44236" hidden="1"/>
    <cellStyle name="Ausgabe 2 10" xfId="44244" hidden="1"/>
    <cellStyle name="Ausgabe 2 10" xfId="44279" hidden="1"/>
    <cellStyle name="Ausgabe 2 10" xfId="44159" hidden="1"/>
    <cellStyle name="Ausgabe 2 10" xfId="44323" hidden="1"/>
    <cellStyle name="Ausgabe 2 10" xfId="44378" hidden="1"/>
    <cellStyle name="Ausgabe 2 10" xfId="44386" hidden="1"/>
    <cellStyle name="Ausgabe 2 10" xfId="44421" hidden="1"/>
    <cellStyle name="Ausgabe 2 10" xfId="40705" hidden="1"/>
    <cellStyle name="Ausgabe 2 10" xfId="44463" hidden="1"/>
    <cellStyle name="Ausgabe 2 10" xfId="44518" hidden="1"/>
    <cellStyle name="Ausgabe 2 10" xfId="44526" hidden="1"/>
    <cellStyle name="Ausgabe 2 10" xfId="44561" hidden="1"/>
    <cellStyle name="Ausgabe 2 10" xfId="44628" hidden="1"/>
    <cellStyle name="Ausgabe 2 10" xfId="44826" hidden="1"/>
    <cellStyle name="Ausgabe 2 10" xfId="44881" hidden="1"/>
    <cellStyle name="Ausgabe 2 10" xfId="44889" hidden="1"/>
    <cellStyle name="Ausgabe 2 10" xfId="44924" hidden="1"/>
    <cellStyle name="Ausgabe 2 10" xfId="44781" hidden="1"/>
    <cellStyle name="Ausgabe 2 10" xfId="44973" hidden="1"/>
    <cellStyle name="Ausgabe 2 10" xfId="45028" hidden="1"/>
    <cellStyle name="Ausgabe 2 10" xfId="45036" hidden="1"/>
    <cellStyle name="Ausgabe 2 10" xfId="45071" hidden="1"/>
    <cellStyle name="Ausgabe 2 10" xfId="44805" hidden="1"/>
    <cellStyle name="Ausgabe 2 10" xfId="45114" hidden="1"/>
    <cellStyle name="Ausgabe 2 10" xfId="45169" hidden="1"/>
    <cellStyle name="Ausgabe 2 10" xfId="45177" hidden="1"/>
    <cellStyle name="Ausgabe 2 10" xfId="45212" hidden="1"/>
    <cellStyle name="Ausgabe 2 10" xfId="45247" hidden="1"/>
    <cellStyle name="Ausgabe 2 10" xfId="45331" hidden="1"/>
    <cellStyle name="Ausgabe 2 10" xfId="45386" hidden="1"/>
    <cellStyle name="Ausgabe 2 10" xfId="45394" hidden="1"/>
    <cellStyle name="Ausgabe 2 10" xfId="45429" hidden="1"/>
    <cellStyle name="Ausgabe 2 10" xfId="45479" hidden="1"/>
    <cellStyle name="Ausgabe 2 10" xfId="45623" hidden="1"/>
    <cellStyle name="Ausgabe 2 10" xfId="45678" hidden="1"/>
    <cellStyle name="Ausgabe 2 10" xfId="45686" hidden="1"/>
    <cellStyle name="Ausgabe 2 10" xfId="45721" hidden="1"/>
    <cellStyle name="Ausgabe 2 10" xfId="45601" hidden="1"/>
    <cellStyle name="Ausgabe 2 10" xfId="45765" hidden="1"/>
    <cellStyle name="Ausgabe 2 10" xfId="45820" hidden="1"/>
    <cellStyle name="Ausgabe 2 10" xfId="45828" hidden="1"/>
    <cellStyle name="Ausgabe 2 10" xfId="45863" hidden="1"/>
    <cellStyle name="Ausgabe 2 10" xfId="45900" hidden="1"/>
    <cellStyle name="Ausgabe 2 10" xfId="46058" hidden="1"/>
    <cellStyle name="Ausgabe 2 10" xfId="46113" hidden="1"/>
    <cellStyle name="Ausgabe 2 10" xfId="46121" hidden="1"/>
    <cellStyle name="Ausgabe 2 10" xfId="46156" hidden="1"/>
    <cellStyle name="Ausgabe 2 10" xfId="46224" hidden="1"/>
    <cellStyle name="Ausgabe 2 10" xfId="46422" hidden="1"/>
    <cellStyle name="Ausgabe 2 10" xfId="46477" hidden="1"/>
    <cellStyle name="Ausgabe 2 10" xfId="46485" hidden="1"/>
    <cellStyle name="Ausgabe 2 10" xfId="46520" hidden="1"/>
    <cellStyle name="Ausgabe 2 10" xfId="46377" hidden="1"/>
    <cellStyle name="Ausgabe 2 10" xfId="46569" hidden="1"/>
    <cellStyle name="Ausgabe 2 10" xfId="46624" hidden="1"/>
    <cellStyle name="Ausgabe 2 10" xfId="46632" hidden="1"/>
    <cellStyle name="Ausgabe 2 10" xfId="46667" hidden="1"/>
    <cellStyle name="Ausgabe 2 10" xfId="46401" hidden="1"/>
    <cellStyle name="Ausgabe 2 10" xfId="46710" hidden="1"/>
    <cellStyle name="Ausgabe 2 10" xfId="46765" hidden="1"/>
    <cellStyle name="Ausgabe 2 10" xfId="46773" hidden="1"/>
    <cellStyle name="Ausgabe 2 10" xfId="46808" hidden="1"/>
    <cellStyle name="Ausgabe 2 10" xfId="46843" hidden="1"/>
    <cellStyle name="Ausgabe 2 10" xfId="46927" hidden="1"/>
    <cellStyle name="Ausgabe 2 10" xfId="46982" hidden="1"/>
    <cellStyle name="Ausgabe 2 10" xfId="46990" hidden="1"/>
    <cellStyle name="Ausgabe 2 10" xfId="47025" hidden="1"/>
    <cellStyle name="Ausgabe 2 10" xfId="47075" hidden="1"/>
    <cellStyle name="Ausgabe 2 10" xfId="47219" hidden="1"/>
    <cellStyle name="Ausgabe 2 10" xfId="47274" hidden="1"/>
    <cellStyle name="Ausgabe 2 10" xfId="47282" hidden="1"/>
    <cellStyle name="Ausgabe 2 10" xfId="47317" hidden="1"/>
    <cellStyle name="Ausgabe 2 10" xfId="47197" hidden="1"/>
    <cellStyle name="Ausgabe 2 10" xfId="47361" hidden="1"/>
    <cellStyle name="Ausgabe 2 10" xfId="47416" hidden="1"/>
    <cellStyle name="Ausgabe 2 10" xfId="47424" hidden="1"/>
    <cellStyle name="Ausgabe 2 10" xfId="47459" hidden="1"/>
    <cellStyle name="Ausgabe 2 10" xfId="46050" hidden="1"/>
    <cellStyle name="Ausgabe 2 10" xfId="47501" hidden="1"/>
    <cellStyle name="Ausgabe 2 10" xfId="47556" hidden="1"/>
    <cellStyle name="Ausgabe 2 10" xfId="47564" hidden="1"/>
    <cellStyle name="Ausgabe 2 10" xfId="47599" hidden="1"/>
    <cellStyle name="Ausgabe 2 10" xfId="47666" hidden="1"/>
    <cellStyle name="Ausgabe 2 10" xfId="47864" hidden="1"/>
    <cellStyle name="Ausgabe 2 10" xfId="47919" hidden="1"/>
    <cellStyle name="Ausgabe 2 10" xfId="47927" hidden="1"/>
    <cellStyle name="Ausgabe 2 10" xfId="47962" hidden="1"/>
    <cellStyle name="Ausgabe 2 10" xfId="47819" hidden="1"/>
    <cellStyle name="Ausgabe 2 10" xfId="48011" hidden="1"/>
    <cellStyle name="Ausgabe 2 10" xfId="48066" hidden="1"/>
    <cellStyle name="Ausgabe 2 10" xfId="48074" hidden="1"/>
    <cellStyle name="Ausgabe 2 10" xfId="48109" hidden="1"/>
    <cellStyle name="Ausgabe 2 10" xfId="47843" hidden="1"/>
    <cellStyle name="Ausgabe 2 10" xfId="48152" hidden="1"/>
    <cellStyle name="Ausgabe 2 10" xfId="48207" hidden="1"/>
    <cellStyle name="Ausgabe 2 10" xfId="48215" hidden="1"/>
    <cellStyle name="Ausgabe 2 10" xfId="48250" hidden="1"/>
    <cellStyle name="Ausgabe 2 10" xfId="48285" hidden="1"/>
    <cellStyle name="Ausgabe 2 10" xfId="48369" hidden="1"/>
    <cellStyle name="Ausgabe 2 10" xfId="48424" hidden="1"/>
    <cellStyle name="Ausgabe 2 10" xfId="48432" hidden="1"/>
    <cellStyle name="Ausgabe 2 10" xfId="48467" hidden="1"/>
    <cellStyle name="Ausgabe 2 10" xfId="48517" hidden="1"/>
    <cellStyle name="Ausgabe 2 10" xfId="48661" hidden="1"/>
    <cellStyle name="Ausgabe 2 10" xfId="48716" hidden="1"/>
    <cellStyle name="Ausgabe 2 10" xfId="48724" hidden="1"/>
    <cellStyle name="Ausgabe 2 10" xfId="48759" hidden="1"/>
    <cellStyle name="Ausgabe 2 10" xfId="48639" hidden="1"/>
    <cellStyle name="Ausgabe 2 10" xfId="48803" hidden="1"/>
    <cellStyle name="Ausgabe 2 10" xfId="48858" hidden="1"/>
    <cellStyle name="Ausgabe 2 10" xfId="48866" hidden="1"/>
    <cellStyle name="Ausgabe 2 10" xfId="48901" hidden="1"/>
    <cellStyle name="Ausgabe 2 10" xfId="48936" hidden="1"/>
    <cellStyle name="Ausgabe 2 10" xfId="49020" hidden="1"/>
    <cellStyle name="Ausgabe 2 10" xfId="49075" hidden="1"/>
    <cellStyle name="Ausgabe 2 10" xfId="49083" hidden="1"/>
    <cellStyle name="Ausgabe 2 10" xfId="49118" hidden="1"/>
    <cellStyle name="Ausgabe 2 10" xfId="49185" hidden="1"/>
    <cellStyle name="Ausgabe 2 10" xfId="49383" hidden="1"/>
    <cellStyle name="Ausgabe 2 10" xfId="49438" hidden="1"/>
    <cellStyle name="Ausgabe 2 10" xfId="49446" hidden="1"/>
    <cellStyle name="Ausgabe 2 10" xfId="49481" hidden="1"/>
    <cellStyle name="Ausgabe 2 10" xfId="49338" hidden="1"/>
    <cellStyle name="Ausgabe 2 10" xfId="49530" hidden="1"/>
    <cellStyle name="Ausgabe 2 10" xfId="49585" hidden="1"/>
    <cellStyle name="Ausgabe 2 10" xfId="49593" hidden="1"/>
    <cellStyle name="Ausgabe 2 10" xfId="49628" hidden="1"/>
    <cellStyle name="Ausgabe 2 10" xfId="49362" hidden="1"/>
    <cellStyle name="Ausgabe 2 10" xfId="49671" hidden="1"/>
    <cellStyle name="Ausgabe 2 10" xfId="49726" hidden="1"/>
    <cellStyle name="Ausgabe 2 10" xfId="49734" hidden="1"/>
    <cellStyle name="Ausgabe 2 10" xfId="49769" hidden="1"/>
    <cellStyle name="Ausgabe 2 10" xfId="49804" hidden="1"/>
    <cellStyle name="Ausgabe 2 10" xfId="49888" hidden="1"/>
    <cellStyle name="Ausgabe 2 10" xfId="49943" hidden="1"/>
    <cellStyle name="Ausgabe 2 10" xfId="49951" hidden="1"/>
    <cellStyle name="Ausgabe 2 10" xfId="49986" hidden="1"/>
    <cellStyle name="Ausgabe 2 10" xfId="50036" hidden="1"/>
    <cellStyle name="Ausgabe 2 10" xfId="50180" hidden="1"/>
    <cellStyle name="Ausgabe 2 10" xfId="50235" hidden="1"/>
    <cellStyle name="Ausgabe 2 10" xfId="50243" hidden="1"/>
    <cellStyle name="Ausgabe 2 10" xfId="50278" hidden="1"/>
    <cellStyle name="Ausgabe 2 10" xfId="50158" hidden="1"/>
    <cellStyle name="Ausgabe 2 10" xfId="50322" hidden="1"/>
    <cellStyle name="Ausgabe 2 10" xfId="50377" hidden="1"/>
    <cellStyle name="Ausgabe 2 10" xfId="50385" hidden="1"/>
    <cellStyle name="Ausgabe 2 10" xfId="50420" hidden="1"/>
    <cellStyle name="Ausgabe 2 10" xfId="50455" hidden="1"/>
    <cellStyle name="Ausgabe 2 10" xfId="50539" hidden="1"/>
    <cellStyle name="Ausgabe 2 10" xfId="50594" hidden="1"/>
    <cellStyle name="Ausgabe 2 10" xfId="50602" hidden="1"/>
    <cellStyle name="Ausgabe 2 10" xfId="50637" hidden="1"/>
    <cellStyle name="Ausgabe 2 10" xfId="50692" hidden="1"/>
    <cellStyle name="Ausgabe 2 10" xfId="50930" hidden="1"/>
    <cellStyle name="Ausgabe 2 10" xfId="50985" hidden="1"/>
    <cellStyle name="Ausgabe 2 10" xfId="50993" hidden="1"/>
    <cellStyle name="Ausgabe 2 10" xfId="51028" hidden="1"/>
    <cellStyle name="Ausgabe 2 10" xfId="51095" hidden="1"/>
    <cellStyle name="Ausgabe 2 10" xfId="51239" hidden="1"/>
    <cellStyle name="Ausgabe 2 10" xfId="51294" hidden="1"/>
    <cellStyle name="Ausgabe 2 10" xfId="51302" hidden="1"/>
    <cellStyle name="Ausgabe 2 10" xfId="51337" hidden="1"/>
    <cellStyle name="Ausgabe 2 10" xfId="51217" hidden="1"/>
    <cellStyle name="Ausgabe 2 10" xfId="51383" hidden="1"/>
    <cellStyle name="Ausgabe 2 10" xfId="51438" hidden="1"/>
    <cellStyle name="Ausgabe 2 10" xfId="51446" hidden="1"/>
    <cellStyle name="Ausgabe 2 10" xfId="51481" hidden="1"/>
    <cellStyle name="Ausgabe 2 10" xfId="50921" hidden="1"/>
    <cellStyle name="Ausgabe 2 10" xfId="51540" hidden="1"/>
    <cellStyle name="Ausgabe 2 10" xfId="51595" hidden="1"/>
    <cellStyle name="Ausgabe 2 10" xfId="51603" hidden="1"/>
    <cellStyle name="Ausgabe 2 10" xfId="51638" hidden="1"/>
    <cellStyle name="Ausgabe 2 10" xfId="51711" hidden="1"/>
    <cellStyle name="Ausgabe 2 10" xfId="51910" hidden="1"/>
    <cellStyle name="Ausgabe 2 10" xfId="51965" hidden="1"/>
    <cellStyle name="Ausgabe 2 10" xfId="51973" hidden="1"/>
    <cellStyle name="Ausgabe 2 10" xfId="52008" hidden="1"/>
    <cellStyle name="Ausgabe 2 10" xfId="51864" hidden="1"/>
    <cellStyle name="Ausgabe 2 10" xfId="52059" hidden="1"/>
    <cellStyle name="Ausgabe 2 10" xfId="52114" hidden="1"/>
    <cellStyle name="Ausgabe 2 10" xfId="52122" hidden="1"/>
    <cellStyle name="Ausgabe 2 10" xfId="52157" hidden="1"/>
    <cellStyle name="Ausgabe 2 10" xfId="51889" hidden="1"/>
    <cellStyle name="Ausgabe 2 10" xfId="52202" hidden="1"/>
    <cellStyle name="Ausgabe 2 10" xfId="52257" hidden="1"/>
    <cellStyle name="Ausgabe 2 10" xfId="52265" hidden="1"/>
    <cellStyle name="Ausgabe 2 10" xfId="52300" hidden="1"/>
    <cellStyle name="Ausgabe 2 10" xfId="52337" hidden="1"/>
    <cellStyle name="Ausgabe 2 10" xfId="52421" hidden="1"/>
    <cellStyle name="Ausgabe 2 10" xfId="52476" hidden="1"/>
    <cellStyle name="Ausgabe 2 10" xfId="52484" hidden="1"/>
    <cellStyle name="Ausgabe 2 10" xfId="52519" hidden="1"/>
    <cellStyle name="Ausgabe 2 10" xfId="52569" hidden="1"/>
    <cellStyle name="Ausgabe 2 10" xfId="52713" hidden="1"/>
    <cellStyle name="Ausgabe 2 10" xfId="52768" hidden="1"/>
    <cellStyle name="Ausgabe 2 10" xfId="52776" hidden="1"/>
    <cellStyle name="Ausgabe 2 10" xfId="52811" hidden="1"/>
    <cellStyle name="Ausgabe 2 10" xfId="52691" hidden="1"/>
    <cellStyle name="Ausgabe 2 10" xfId="52855" hidden="1"/>
    <cellStyle name="Ausgabe 2 10" xfId="52910" hidden="1"/>
    <cellStyle name="Ausgabe 2 10" xfId="52918" hidden="1"/>
    <cellStyle name="Ausgabe 2 10" xfId="52953" hidden="1"/>
    <cellStyle name="Ausgabe 2 10" xfId="51525" hidden="1"/>
    <cellStyle name="Ausgabe 2 10" xfId="52995" hidden="1"/>
    <cellStyle name="Ausgabe 2 10" xfId="53050" hidden="1"/>
    <cellStyle name="Ausgabe 2 10" xfId="53058" hidden="1"/>
    <cellStyle name="Ausgabe 2 10" xfId="53093" hidden="1"/>
    <cellStyle name="Ausgabe 2 10" xfId="53163" hidden="1"/>
    <cellStyle name="Ausgabe 2 10" xfId="53361" hidden="1"/>
    <cellStyle name="Ausgabe 2 10" xfId="53416" hidden="1"/>
    <cellStyle name="Ausgabe 2 10" xfId="53424" hidden="1"/>
    <cellStyle name="Ausgabe 2 10" xfId="53459" hidden="1"/>
    <cellStyle name="Ausgabe 2 10" xfId="53316" hidden="1"/>
    <cellStyle name="Ausgabe 2 10" xfId="53510" hidden="1"/>
    <cellStyle name="Ausgabe 2 10" xfId="53565" hidden="1"/>
    <cellStyle name="Ausgabe 2 10" xfId="53573" hidden="1"/>
    <cellStyle name="Ausgabe 2 10" xfId="53608" hidden="1"/>
    <cellStyle name="Ausgabe 2 10" xfId="53340" hidden="1"/>
    <cellStyle name="Ausgabe 2 10" xfId="53653" hidden="1"/>
    <cellStyle name="Ausgabe 2 10" xfId="53708" hidden="1"/>
    <cellStyle name="Ausgabe 2 10" xfId="53716" hidden="1"/>
    <cellStyle name="Ausgabe 2 10" xfId="53751" hidden="1"/>
    <cellStyle name="Ausgabe 2 10" xfId="53787" hidden="1"/>
    <cellStyle name="Ausgabe 2 10" xfId="53871" hidden="1"/>
    <cellStyle name="Ausgabe 2 10" xfId="53926" hidden="1"/>
    <cellStyle name="Ausgabe 2 10" xfId="53934" hidden="1"/>
    <cellStyle name="Ausgabe 2 10" xfId="53969" hidden="1"/>
    <cellStyle name="Ausgabe 2 10" xfId="54019" hidden="1"/>
    <cellStyle name="Ausgabe 2 10" xfId="54163" hidden="1"/>
    <cellStyle name="Ausgabe 2 10" xfId="54218" hidden="1"/>
    <cellStyle name="Ausgabe 2 10" xfId="54226" hidden="1"/>
    <cellStyle name="Ausgabe 2 10" xfId="54261" hidden="1"/>
    <cellStyle name="Ausgabe 2 10" xfId="54141" hidden="1"/>
    <cellStyle name="Ausgabe 2 10" xfId="54305" hidden="1"/>
    <cellStyle name="Ausgabe 2 10" xfId="54360" hidden="1"/>
    <cellStyle name="Ausgabe 2 10" xfId="54368" hidden="1"/>
    <cellStyle name="Ausgabe 2 10" xfId="54403" hidden="1"/>
    <cellStyle name="Ausgabe 2 10" xfId="50687" hidden="1"/>
    <cellStyle name="Ausgabe 2 10" xfId="54445" hidden="1"/>
    <cellStyle name="Ausgabe 2 10" xfId="54500" hidden="1"/>
    <cellStyle name="Ausgabe 2 10" xfId="54508" hidden="1"/>
    <cellStyle name="Ausgabe 2 10" xfId="54543" hidden="1"/>
    <cellStyle name="Ausgabe 2 10" xfId="54610" hidden="1"/>
    <cellStyle name="Ausgabe 2 10" xfId="54808" hidden="1"/>
    <cellStyle name="Ausgabe 2 10" xfId="54863" hidden="1"/>
    <cellStyle name="Ausgabe 2 10" xfId="54871" hidden="1"/>
    <cellStyle name="Ausgabe 2 10" xfId="54906" hidden="1"/>
    <cellStyle name="Ausgabe 2 10" xfId="54763" hidden="1"/>
    <cellStyle name="Ausgabe 2 10" xfId="54955" hidden="1"/>
    <cellStyle name="Ausgabe 2 10" xfId="55010" hidden="1"/>
    <cellStyle name="Ausgabe 2 10" xfId="55018" hidden="1"/>
    <cellStyle name="Ausgabe 2 10" xfId="55053" hidden="1"/>
    <cellStyle name="Ausgabe 2 10" xfId="54787" hidden="1"/>
    <cellStyle name="Ausgabe 2 10" xfId="55096" hidden="1"/>
    <cellStyle name="Ausgabe 2 10" xfId="55151" hidden="1"/>
    <cellStyle name="Ausgabe 2 10" xfId="55159" hidden="1"/>
    <cellStyle name="Ausgabe 2 10" xfId="55194" hidden="1"/>
    <cellStyle name="Ausgabe 2 10" xfId="55229" hidden="1"/>
    <cellStyle name="Ausgabe 2 10" xfId="55313" hidden="1"/>
    <cellStyle name="Ausgabe 2 10" xfId="55368" hidden="1"/>
    <cellStyle name="Ausgabe 2 10" xfId="55376" hidden="1"/>
    <cellStyle name="Ausgabe 2 10" xfId="55411" hidden="1"/>
    <cellStyle name="Ausgabe 2 10" xfId="55461" hidden="1"/>
    <cellStyle name="Ausgabe 2 10" xfId="55605" hidden="1"/>
    <cellStyle name="Ausgabe 2 10" xfId="55660" hidden="1"/>
    <cellStyle name="Ausgabe 2 10" xfId="55668" hidden="1"/>
    <cellStyle name="Ausgabe 2 10" xfId="55703" hidden="1"/>
    <cellStyle name="Ausgabe 2 10" xfId="55583" hidden="1"/>
    <cellStyle name="Ausgabe 2 10" xfId="55747" hidden="1"/>
    <cellStyle name="Ausgabe 2 10" xfId="55802" hidden="1"/>
    <cellStyle name="Ausgabe 2 10" xfId="55810" hidden="1"/>
    <cellStyle name="Ausgabe 2 10" xfId="55845" hidden="1"/>
    <cellStyle name="Ausgabe 2 10" xfId="55882" hidden="1"/>
    <cellStyle name="Ausgabe 2 10" xfId="56040" hidden="1"/>
    <cellStyle name="Ausgabe 2 10" xfId="56095" hidden="1"/>
    <cellStyle name="Ausgabe 2 10" xfId="56103" hidden="1"/>
    <cellStyle name="Ausgabe 2 10" xfId="56138" hidden="1"/>
    <cellStyle name="Ausgabe 2 10" xfId="56206" hidden="1"/>
    <cellStyle name="Ausgabe 2 10" xfId="56404" hidden="1"/>
    <cellStyle name="Ausgabe 2 10" xfId="56459" hidden="1"/>
    <cellStyle name="Ausgabe 2 10" xfId="56467" hidden="1"/>
    <cellStyle name="Ausgabe 2 10" xfId="56502" hidden="1"/>
    <cellStyle name="Ausgabe 2 10" xfId="56359" hidden="1"/>
    <cellStyle name="Ausgabe 2 10" xfId="56551" hidden="1"/>
    <cellStyle name="Ausgabe 2 10" xfId="56606" hidden="1"/>
    <cellStyle name="Ausgabe 2 10" xfId="56614" hidden="1"/>
    <cellStyle name="Ausgabe 2 10" xfId="56649" hidden="1"/>
    <cellStyle name="Ausgabe 2 10" xfId="56383" hidden="1"/>
    <cellStyle name="Ausgabe 2 10" xfId="56692" hidden="1"/>
    <cellStyle name="Ausgabe 2 10" xfId="56747" hidden="1"/>
    <cellStyle name="Ausgabe 2 10" xfId="56755" hidden="1"/>
    <cellStyle name="Ausgabe 2 10" xfId="56790" hidden="1"/>
    <cellStyle name="Ausgabe 2 10" xfId="56825" hidden="1"/>
    <cellStyle name="Ausgabe 2 10" xfId="56909" hidden="1"/>
    <cellStyle name="Ausgabe 2 10" xfId="56964" hidden="1"/>
    <cellStyle name="Ausgabe 2 10" xfId="56972" hidden="1"/>
    <cellStyle name="Ausgabe 2 10" xfId="57007" hidden="1"/>
    <cellStyle name="Ausgabe 2 10" xfId="57057" hidden="1"/>
    <cellStyle name="Ausgabe 2 10" xfId="57201" hidden="1"/>
    <cellStyle name="Ausgabe 2 10" xfId="57256" hidden="1"/>
    <cellStyle name="Ausgabe 2 10" xfId="57264" hidden="1"/>
    <cellStyle name="Ausgabe 2 10" xfId="57299" hidden="1"/>
    <cellStyle name="Ausgabe 2 10" xfId="57179" hidden="1"/>
    <cellStyle name="Ausgabe 2 10" xfId="57343" hidden="1"/>
    <cellStyle name="Ausgabe 2 10" xfId="57398" hidden="1"/>
    <cellStyle name="Ausgabe 2 10" xfId="57406" hidden="1"/>
    <cellStyle name="Ausgabe 2 10" xfId="57441" hidden="1"/>
    <cellStyle name="Ausgabe 2 10" xfId="56032" hidden="1"/>
    <cellStyle name="Ausgabe 2 10" xfId="57483" hidden="1"/>
    <cellStyle name="Ausgabe 2 10" xfId="57538" hidden="1"/>
    <cellStyle name="Ausgabe 2 10" xfId="57546" hidden="1"/>
    <cellStyle name="Ausgabe 2 10" xfId="57581" hidden="1"/>
    <cellStyle name="Ausgabe 2 10" xfId="57648" hidden="1"/>
    <cellStyle name="Ausgabe 2 10" xfId="57846" hidden="1"/>
    <cellStyle name="Ausgabe 2 10" xfId="57901" hidden="1"/>
    <cellStyle name="Ausgabe 2 10" xfId="57909" hidden="1"/>
    <cellStyle name="Ausgabe 2 10" xfId="57944" hidden="1"/>
    <cellStyle name="Ausgabe 2 10" xfId="57801" hidden="1"/>
    <cellStyle name="Ausgabe 2 10" xfId="57993" hidden="1"/>
    <cellStyle name="Ausgabe 2 10" xfId="58048" hidden="1"/>
    <cellStyle name="Ausgabe 2 10" xfId="58056" hidden="1"/>
    <cellStyle name="Ausgabe 2 10" xfId="58091" hidden="1"/>
    <cellStyle name="Ausgabe 2 10" xfId="57825" hidden="1"/>
    <cellStyle name="Ausgabe 2 10" xfId="58134" hidden="1"/>
    <cellStyle name="Ausgabe 2 10" xfId="58189" hidden="1"/>
    <cellStyle name="Ausgabe 2 10" xfId="58197" hidden="1"/>
    <cellStyle name="Ausgabe 2 10" xfId="58232" hidden="1"/>
    <cellStyle name="Ausgabe 2 10" xfId="58267" hidden="1"/>
    <cellStyle name="Ausgabe 2 10" xfId="58351" hidden="1"/>
    <cellStyle name="Ausgabe 2 10" xfId="58406" hidden="1"/>
    <cellStyle name="Ausgabe 2 10" xfId="58414" hidden="1"/>
    <cellStyle name="Ausgabe 2 10" xfId="58449" hidden="1"/>
    <cellStyle name="Ausgabe 2 10" xfId="58499" hidden="1"/>
    <cellStyle name="Ausgabe 2 10" xfId="58643" hidden="1"/>
    <cellStyle name="Ausgabe 2 10" xfId="58698" hidden="1"/>
    <cellStyle name="Ausgabe 2 10" xfId="58706" hidden="1"/>
    <cellStyle name="Ausgabe 2 10" xfId="58741" hidden="1"/>
    <cellStyle name="Ausgabe 2 10" xfId="58621" hidden="1"/>
    <cellStyle name="Ausgabe 2 10" xfId="58785" hidden="1"/>
    <cellStyle name="Ausgabe 2 10" xfId="58840" hidden="1"/>
    <cellStyle name="Ausgabe 2 10" xfId="58848" hidden="1"/>
    <cellStyle name="Ausgabe 2 10" xfId="58883" hidden="1"/>
    <cellStyle name="Ausgabe 2 10" xfId="695"/>
    <cellStyle name="Ausgabe 2 11" xfId="126" hidden="1"/>
    <cellStyle name="Ausgabe 2 11" xfId="532" hidden="1"/>
    <cellStyle name="Ausgabe 2 11" xfId="585" hidden="1"/>
    <cellStyle name="Ausgabe 2 11" xfId="595" hidden="1"/>
    <cellStyle name="Ausgabe 2 11" xfId="630" hidden="1"/>
    <cellStyle name="Ausgabe 2 11" xfId="742" hidden="1"/>
    <cellStyle name="Ausgabe 2 11" xfId="940" hidden="1"/>
    <cellStyle name="Ausgabe 2 11" xfId="993" hidden="1"/>
    <cellStyle name="Ausgabe 2 11" xfId="1003" hidden="1"/>
    <cellStyle name="Ausgabe 2 11" xfId="1038" hidden="1"/>
    <cellStyle name="Ausgabe 2 11" xfId="893" hidden="1"/>
    <cellStyle name="Ausgabe 2 11" xfId="1087" hidden="1"/>
    <cellStyle name="Ausgabe 2 11" xfId="1140" hidden="1"/>
    <cellStyle name="Ausgabe 2 11" xfId="1150" hidden="1"/>
    <cellStyle name="Ausgabe 2 11" xfId="1185" hidden="1"/>
    <cellStyle name="Ausgabe 2 11" xfId="927" hidden="1"/>
    <cellStyle name="Ausgabe 2 11" xfId="1228" hidden="1"/>
    <cellStyle name="Ausgabe 2 11" xfId="1281" hidden="1"/>
    <cellStyle name="Ausgabe 2 11" xfId="1291" hidden="1"/>
    <cellStyle name="Ausgabe 2 11" xfId="1326" hidden="1"/>
    <cellStyle name="Ausgabe 2 11" xfId="1361" hidden="1"/>
    <cellStyle name="Ausgabe 2 11" xfId="1445" hidden="1"/>
    <cellStyle name="Ausgabe 2 11" xfId="1498" hidden="1"/>
    <cellStyle name="Ausgabe 2 11" xfId="1508" hidden="1"/>
    <cellStyle name="Ausgabe 2 11" xfId="1543" hidden="1"/>
    <cellStyle name="Ausgabe 2 11" xfId="1593" hidden="1"/>
    <cellStyle name="Ausgabe 2 11" xfId="1737" hidden="1"/>
    <cellStyle name="Ausgabe 2 11" xfId="1790" hidden="1"/>
    <cellStyle name="Ausgabe 2 11" xfId="1800" hidden="1"/>
    <cellStyle name="Ausgabe 2 11" xfId="1835" hidden="1"/>
    <cellStyle name="Ausgabe 2 11" xfId="1713" hidden="1"/>
    <cellStyle name="Ausgabe 2 11" xfId="1879" hidden="1"/>
    <cellStyle name="Ausgabe 2 11" xfId="1932" hidden="1"/>
    <cellStyle name="Ausgabe 2 11" xfId="1942" hidden="1"/>
    <cellStyle name="Ausgabe 2 11" xfId="1977" hidden="1"/>
    <cellStyle name="Ausgabe 2 11" xfId="2049" hidden="1"/>
    <cellStyle name="Ausgabe 2 11" xfId="2410" hidden="1"/>
    <cellStyle name="Ausgabe 2 11" xfId="2463" hidden="1"/>
    <cellStyle name="Ausgabe 2 11" xfId="2473" hidden="1"/>
    <cellStyle name="Ausgabe 2 11" xfId="2508" hidden="1"/>
    <cellStyle name="Ausgabe 2 11" xfId="2612" hidden="1"/>
    <cellStyle name="Ausgabe 2 11" xfId="2810" hidden="1"/>
    <cellStyle name="Ausgabe 2 11" xfId="2863" hidden="1"/>
    <cellStyle name="Ausgabe 2 11" xfId="2873" hidden="1"/>
    <cellStyle name="Ausgabe 2 11" xfId="2908" hidden="1"/>
    <cellStyle name="Ausgabe 2 11" xfId="2763" hidden="1"/>
    <cellStyle name="Ausgabe 2 11" xfId="2957" hidden="1"/>
    <cellStyle name="Ausgabe 2 11" xfId="3010" hidden="1"/>
    <cellStyle name="Ausgabe 2 11" xfId="3020" hidden="1"/>
    <cellStyle name="Ausgabe 2 11" xfId="3055" hidden="1"/>
    <cellStyle name="Ausgabe 2 11" xfId="2797" hidden="1"/>
    <cellStyle name="Ausgabe 2 11" xfId="3098" hidden="1"/>
    <cellStyle name="Ausgabe 2 11" xfId="3151" hidden="1"/>
    <cellStyle name="Ausgabe 2 11" xfId="3161" hidden="1"/>
    <cellStyle name="Ausgabe 2 11" xfId="3196" hidden="1"/>
    <cellStyle name="Ausgabe 2 11" xfId="3231" hidden="1"/>
    <cellStyle name="Ausgabe 2 11" xfId="3315" hidden="1"/>
    <cellStyle name="Ausgabe 2 11" xfId="3368" hidden="1"/>
    <cellStyle name="Ausgabe 2 11" xfId="3378" hidden="1"/>
    <cellStyle name="Ausgabe 2 11" xfId="3413" hidden="1"/>
    <cellStyle name="Ausgabe 2 11" xfId="3463" hidden="1"/>
    <cellStyle name="Ausgabe 2 11" xfId="3607" hidden="1"/>
    <cellStyle name="Ausgabe 2 11" xfId="3660" hidden="1"/>
    <cellStyle name="Ausgabe 2 11" xfId="3670" hidden="1"/>
    <cellStyle name="Ausgabe 2 11" xfId="3705" hidden="1"/>
    <cellStyle name="Ausgabe 2 11" xfId="3583" hidden="1"/>
    <cellStyle name="Ausgabe 2 11" xfId="3749" hidden="1"/>
    <cellStyle name="Ausgabe 2 11" xfId="3802" hidden="1"/>
    <cellStyle name="Ausgabe 2 11" xfId="3812" hidden="1"/>
    <cellStyle name="Ausgabe 2 11" xfId="3847" hidden="1"/>
    <cellStyle name="Ausgabe 2 11" xfId="2385" hidden="1"/>
    <cellStyle name="Ausgabe 2 11" xfId="3916" hidden="1"/>
    <cellStyle name="Ausgabe 2 11" xfId="3969" hidden="1"/>
    <cellStyle name="Ausgabe 2 11" xfId="3979" hidden="1"/>
    <cellStyle name="Ausgabe 2 11" xfId="4014" hidden="1"/>
    <cellStyle name="Ausgabe 2 11" xfId="4118" hidden="1"/>
    <cellStyle name="Ausgabe 2 11" xfId="4316" hidden="1"/>
    <cellStyle name="Ausgabe 2 11" xfId="4369" hidden="1"/>
    <cellStyle name="Ausgabe 2 11" xfId="4379" hidden="1"/>
    <cellStyle name="Ausgabe 2 11" xfId="4414" hidden="1"/>
    <cellStyle name="Ausgabe 2 11" xfId="4269" hidden="1"/>
    <cellStyle name="Ausgabe 2 11" xfId="4463" hidden="1"/>
    <cellStyle name="Ausgabe 2 11" xfId="4516" hidden="1"/>
    <cellStyle name="Ausgabe 2 11" xfId="4526" hidden="1"/>
    <cellStyle name="Ausgabe 2 11" xfId="4561" hidden="1"/>
    <cellStyle name="Ausgabe 2 11" xfId="4303" hidden="1"/>
    <cellStyle name="Ausgabe 2 11" xfId="4604" hidden="1"/>
    <cellStyle name="Ausgabe 2 11" xfId="4657" hidden="1"/>
    <cellStyle name="Ausgabe 2 11" xfId="4667" hidden="1"/>
    <cellStyle name="Ausgabe 2 11" xfId="4702" hidden="1"/>
    <cellStyle name="Ausgabe 2 11" xfId="4737" hidden="1"/>
    <cellStyle name="Ausgabe 2 11" xfId="4821" hidden="1"/>
    <cellStyle name="Ausgabe 2 11" xfId="4874" hidden="1"/>
    <cellStyle name="Ausgabe 2 11" xfId="4884" hidden="1"/>
    <cellStyle name="Ausgabe 2 11" xfId="4919" hidden="1"/>
    <cellStyle name="Ausgabe 2 11" xfId="4969" hidden="1"/>
    <cellStyle name="Ausgabe 2 11" xfId="5113" hidden="1"/>
    <cellStyle name="Ausgabe 2 11" xfId="5166" hidden="1"/>
    <cellStyle name="Ausgabe 2 11" xfId="5176" hidden="1"/>
    <cellStyle name="Ausgabe 2 11" xfId="5211" hidden="1"/>
    <cellStyle name="Ausgabe 2 11" xfId="5089" hidden="1"/>
    <cellStyle name="Ausgabe 2 11" xfId="5255" hidden="1"/>
    <cellStyle name="Ausgabe 2 11" xfId="5308" hidden="1"/>
    <cellStyle name="Ausgabe 2 11" xfId="5318" hidden="1"/>
    <cellStyle name="Ausgabe 2 11" xfId="5353" hidden="1"/>
    <cellStyle name="Ausgabe 2 11" xfId="3892" hidden="1"/>
    <cellStyle name="Ausgabe 2 11" xfId="5421" hidden="1"/>
    <cellStyle name="Ausgabe 2 11" xfId="5474" hidden="1"/>
    <cellStyle name="Ausgabe 2 11" xfId="5484" hidden="1"/>
    <cellStyle name="Ausgabe 2 11" xfId="5519" hidden="1"/>
    <cellStyle name="Ausgabe 2 11" xfId="5622" hidden="1"/>
    <cellStyle name="Ausgabe 2 11" xfId="5820" hidden="1"/>
    <cellStyle name="Ausgabe 2 11" xfId="5873" hidden="1"/>
    <cellStyle name="Ausgabe 2 11" xfId="5883" hidden="1"/>
    <cellStyle name="Ausgabe 2 11" xfId="5918" hidden="1"/>
    <cellStyle name="Ausgabe 2 11" xfId="5773" hidden="1"/>
    <cellStyle name="Ausgabe 2 11" xfId="5967" hidden="1"/>
    <cellStyle name="Ausgabe 2 11" xfId="6020" hidden="1"/>
    <cellStyle name="Ausgabe 2 11" xfId="6030" hidden="1"/>
    <cellStyle name="Ausgabe 2 11" xfId="6065" hidden="1"/>
    <cellStyle name="Ausgabe 2 11" xfId="5807" hidden="1"/>
    <cellStyle name="Ausgabe 2 11" xfId="6108" hidden="1"/>
    <cellStyle name="Ausgabe 2 11" xfId="6161" hidden="1"/>
    <cellStyle name="Ausgabe 2 11" xfId="6171" hidden="1"/>
    <cellStyle name="Ausgabe 2 11" xfId="6206" hidden="1"/>
    <cellStyle name="Ausgabe 2 11" xfId="6241" hidden="1"/>
    <cellStyle name="Ausgabe 2 11" xfId="6325" hidden="1"/>
    <cellStyle name="Ausgabe 2 11" xfId="6378" hidden="1"/>
    <cellStyle name="Ausgabe 2 11" xfId="6388" hidden="1"/>
    <cellStyle name="Ausgabe 2 11" xfId="6423" hidden="1"/>
    <cellStyle name="Ausgabe 2 11" xfId="6473" hidden="1"/>
    <cellStyle name="Ausgabe 2 11" xfId="6617" hidden="1"/>
    <cellStyle name="Ausgabe 2 11" xfId="6670" hidden="1"/>
    <cellStyle name="Ausgabe 2 11" xfId="6680" hidden="1"/>
    <cellStyle name="Ausgabe 2 11" xfId="6715" hidden="1"/>
    <cellStyle name="Ausgabe 2 11" xfId="6593" hidden="1"/>
    <cellStyle name="Ausgabe 2 11" xfId="6759" hidden="1"/>
    <cellStyle name="Ausgabe 2 11" xfId="6812" hidden="1"/>
    <cellStyle name="Ausgabe 2 11" xfId="6822" hidden="1"/>
    <cellStyle name="Ausgabe 2 11" xfId="6857" hidden="1"/>
    <cellStyle name="Ausgabe 2 11" xfId="5398" hidden="1"/>
    <cellStyle name="Ausgabe 2 11" xfId="6923" hidden="1"/>
    <cellStyle name="Ausgabe 2 11" xfId="6976" hidden="1"/>
    <cellStyle name="Ausgabe 2 11" xfId="6986" hidden="1"/>
    <cellStyle name="Ausgabe 2 11" xfId="7021" hidden="1"/>
    <cellStyle name="Ausgabe 2 11" xfId="7120" hidden="1"/>
    <cellStyle name="Ausgabe 2 11" xfId="7318" hidden="1"/>
    <cellStyle name="Ausgabe 2 11" xfId="7371" hidden="1"/>
    <cellStyle name="Ausgabe 2 11" xfId="7381" hidden="1"/>
    <cellStyle name="Ausgabe 2 11" xfId="7416" hidden="1"/>
    <cellStyle name="Ausgabe 2 11" xfId="7271" hidden="1"/>
    <cellStyle name="Ausgabe 2 11" xfId="7465" hidden="1"/>
    <cellStyle name="Ausgabe 2 11" xfId="7518" hidden="1"/>
    <cellStyle name="Ausgabe 2 11" xfId="7528" hidden="1"/>
    <cellStyle name="Ausgabe 2 11" xfId="7563" hidden="1"/>
    <cellStyle name="Ausgabe 2 11" xfId="7305" hidden="1"/>
    <cellStyle name="Ausgabe 2 11" xfId="7606" hidden="1"/>
    <cellStyle name="Ausgabe 2 11" xfId="7659" hidden="1"/>
    <cellStyle name="Ausgabe 2 11" xfId="7669" hidden="1"/>
    <cellStyle name="Ausgabe 2 11" xfId="7704" hidden="1"/>
    <cellStyle name="Ausgabe 2 11" xfId="7739" hidden="1"/>
    <cellStyle name="Ausgabe 2 11" xfId="7823" hidden="1"/>
    <cellStyle name="Ausgabe 2 11" xfId="7876" hidden="1"/>
    <cellStyle name="Ausgabe 2 11" xfId="7886" hidden="1"/>
    <cellStyle name="Ausgabe 2 11" xfId="7921" hidden="1"/>
    <cellStyle name="Ausgabe 2 11" xfId="7971" hidden="1"/>
    <cellStyle name="Ausgabe 2 11" xfId="8115" hidden="1"/>
    <cellStyle name="Ausgabe 2 11" xfId="8168" hidden="1"/>
    <cellStyle name="Ausgabe 2 11" xfId="8178" hidden="1"/>
    <cellStyle name="Ausgabe 2 11" xfId="8213" hidden="1"/>
    <cellStyle name="Ausgabe 2 11" xfId="8091" hidden="1"/>
    <cellStyle name="Ausgabe 2 11" xfId="8257" hidden="1"/>
    <cellStyle name="Ausgabe 2 11" xfId="8310" hidden="1"/>
    <cellStyle name="Ausgabe 2 11" xfId="8320" hidden="1"/>
    <cellStyle name="Ausgabe 2 11" xfId="8355" hidden="1"/>
    <cellStyle name="Ausgabe 2 11" xfId="6902" hidden="1"/>
    <cellStyle name="Ausgabe 2 11" xfId="8418" hidden="1"/>
    <cellStyle name="Ausgabe 2 11" xfId="8471" hidden="1"/>
    <cellStyle name="Ausgabe 2 11" xfId="8481" hidden="1"/>
    <cellStyle name="Ausgabe 2 11" xfId="8516" hidden="1"/>
    <cellStyle name="Ausgabe 2 11" xfId="8613" hidden="1"/>
    <cellStyle name="Ausgabe 2 11" xfId="8811" hidden="1"/>
    <cellStyle name="Ausgabe 2 11" xfId="8864" hidden="1"/>
    <cellStyle name="Ausgabe 2 11" xfId="8874" hidden="1"/>
    <cellStyle name="Ausgabe 2 11" xfId="8909" hidden="1"/>
    <cellStyle name="Ausgabe 2 11" xfId="8764" hidden="1"/>
    <cellStyle name="Ausgabe 2 11" xfId="8958" hidden="1"/>
    <cellStyle name="Ausgabe 2 11" xfId="9011" hidden="1"/>
    <cellStyle name="Ausgabe 2 11" xfId="9021" hidden="1"/>
    <cellStyle name="Ausgabe 2 11" xfId="9056" hidden="1"/>
    <cellStyle name="Ausgabe 2 11" xfId="8798" hidden="1"/>
    <cellStyle name="Ausgabe 2 11" xfId="9099" hidden="1"/>
    <cellStyle name="Ausgabe 2 11" xfId="9152" hidden="1"/>
    <cellStyle name="Ausgabe 2 11" xfId="9162" hidden="1"/>
    <cellStyle name="Ausgabe 2 11" xfId="9197" hidden="1"/>
    <cellStyle name="Ausgabe 2 11" xfId="9232" hidden="1"/>
    <cellStyle name="Ausgabe 2 11" xfId="9316" hidden="1"/>
    <cellStyle name="Ausgabe 2 11" xfId="9369" hidden="1"/>
    <cellStyle name="Ausgabe 2 11" xfId="9379" hidden="1"/>
    <cellStyle name="Ausgabe 2 11" xfId="9414" hidden="1"/>
    <cellStyle name="Ausgabe 2 11" xfId="9464" hidden="1"/>
    <cellStyle name="Ausgabe 2 11" xfId="9608" hidden="1"/>
    <cellStyle name="Ausgabe 2 11" xfId="9661" hidden="1"/>
    <cellStyle name="Ausgabe 2 11" xfId="9671" hidden="1"/>
    <cellStyle name="Ausgabe 2 11" xfId="9706" hidden="1"/>
    <cellStyle name="Ausgabe 2 11" xfId="9584" hidden="1"/>
    <cellStyle name="Ausgabe 2 11" xfId="9750" hidden="1"/>
    <cellStyle name="Ausgabe 2 11" xfId="9803" hidden="1"/>
    <cellStyle name="Ausgabe 2 11" xfId="9813" hidden="1"/>
    <cellStyle name="Ausgabe 2 11" xfId="9848" hidden="1"/>
    <cellStyle name="Ausgabe 2 11" xfId="8400" hidden="1"/>
    <cellStyle name="Ausgabe 2 11" xfId="9909" hidden="1"/>
    <cellStyle name="Ausgabe 2 11" xfId="9962" hidden="1"/>
    <cellStyle name="Ausgabe 2 11" xfId="9972" hidden="1"/>
    <cellStyle name="Ausgabe 2 11" xfId="10007" hidden="1"/>
    <cellStyle name="Ausgabe 2 11" xfId="10099" hidden="1"/>
    <cellStyle name="Ausgabe 2 11" xfId="10297" hidden="1"/>
    <cellStyle name="Ausgabe 2 11" xfId="10350" hidden="1"/>
    <cellStyle name="Ausgabe 2 11" xfId="10360" hidden="1"/>
    <cellStyle name="Ausgabe 2 11" xfId="10395" hidden="1"/>
    <cellStyle name="Ausgabe 2 11" xfId="10250" hidden="1"/>
    <cellStyle name="Ausgabe 2 11" xfId="10444" hidden="1"/>
    <cellStyle name="Ausgabe 2 11" xfId="10497" hidden="1"/>
    <cellStyle name="Ausgabe 2 11" xfId="10507" hidden="1"/>
    <cellStyle name="Ausgabe 2 11" xfId="10542" hidden="1"/>
    <cellStyle name="Ausgabe 2 11" xfId="10284" hidden="1"/>
    <cellStyle name="Ausgabe 2 11" xfId="10585" hidden="1"/>
    <cellStyle name="Ausgabe 2 11" xfId="10638" hidden="1"/>
    <cellStyle name="Ausgabe 2 11" xfId="10648" hidden="1"/>
    <cellStyle name="Ausgabe 2 11" xfId="10683" hidden="1"/>
    <cellStyle name="Ausgabe 2 11" xfId="10718" hidden="1"/>
    <cellStyle name="Ausgabe 2 11" xfId="10802" hidden="1"/>
    <cellStyle name="Ausgabe 2 11" xfId="10855" hidden="1"/>
    <cellStyle name="Ausgabe 2 11" xfId="10865" hidden="1"/>
    <cellStyle name="Ausgabe 2 11" xfId="10900" hidden="1"/>
    <cellStyle name="Ausgabe 2 11" xfId="10950" hidden="1"/>
    <cellStyle name="Ausgabe 2 11" xfId="11094" hidden="1"/>
    <cellStyle name="Ausgabe 2 11" xfId="11147" hidden="1"/>
    <cellStyle name="Ausgabe 2 11" xfId="11157" hidden="1"/>
    <cellStyle name="Ausgabe 2 11" xfId="11192" hidden="1"/>
    <cellStyle name="Ausgabe 2 11" xfId="11070" hidden="1"/>
    <cellStyle name="Ausgabe 2 11" xfId="11236" hidden="1"/>
    <cellStyle name="Ausgabe 2 11" xfId="11289" hidden="1"/>
    <cellStyle name="Ausgabe 2 11" xfId="11299" hidden="1"/>
    <cellStyle name="Ausgabe 2 11" xfId="11334" hidden="1"/>
    <cellStyle name="Ausgabe 2 11" xfId="9893" hidden="1"/>
    <cellStyle name="Ausgabe 2 11" xfId="11392" hidden="1"/>
    <cellStyle name="Ausgabe 2 11" xfId="11445" hidden="1"/>
    <cellStyle name="Ausgabe 2 11" xfId="11455" hidden="1"/>
    <cellStyle name="Ausgabe 2 11" xfId="11490" hidden="1"/>
    <cellStyle name="Ausgabe 2 11" xfId="11579" hidden="1"/>
    <cellStyle name="Ausgabe 2 11" xfId="11777" hidden="1"/>
    <cellStyle name="Ausgabe 2 11" xfId="11830" hidden="1"/>
    <cellStyle name="Ausgabe 2 11" xfId="11840" hidden="1"/>
    <cellStyle name="Ausgabe 2 11" xfId="11875" hidden="1"/>
    <cellStyle name="Ausgabe 2 11" xfId="11730" hidden="1"/>
    <cellStyle name="Ausgabe 2 11" xfId="11924" hidden="1"/>
    <cellStyle name="Ausgabe 2 11" xfId="11977" hidden="1"/>
    <cellStyle name="Ausgabe 2 11" xfId="11987" hidden="1"/>
    <cellStyle name="Ausgabe 2 11" xfId="12022" hidden="1"/>
    <cellStyle name="Ausgabe 2 11" xfId="11764" hidden="1"/>
    <cellStyle name="Ausgabe 2 11" xfId="12065" hidden="1"/>
    <cellStyle name="Ausgabe 2 11" xfId="12118" hidden="1"/>
    <cellStyle name="Ausgabe 2 11" xfId="12128" hidden="1"/>
    <cellStyle name="Ausgabe 2 11" xfId="12163" hidden="1"/>
    <cellStyle name="Ausgabe 2 11" xfId="12198" hidden="1"/>
    <cellStyle name="Ausgabe 2 11" xfId="12282" hidden="1"/>
    <cellStyle name="Ausgabe 2 11" xfId="12335" hidden="1"/>
    <cellStyle name="Ausgabe 2 11" xfId="12345" hidden="1"/>
    <cellStyle name="Ausgabe 2 11" xfId="12380" hidden="1"/>
    <cellStyle name="Ausgabe 2 11" xfId="12430" hidden="1"/>
    <cellStyle name="Ausgabe 2 11" xfId="12574" hidden="1"/>
    <cellStyle name="Ausgabe 2 11" xfId="12627" hidden="1"/>
    <cellStyle name="Ausgabe 2 11" xfId="12637" hidden="1"/>
    <cellStyle name="Ausgabe 2 11" xfId="12672" hidden="1"/>
    <cellStyle name="Ausgabe 2 11" xfId="12550" hidden="1"/>
    <cellStyle name="Ausgabe 2 11" xfId="12716" hidden="1"/>
    <cellStyle name="Ausgabe 2 11" xfId="12769" hidden="1"/>
    <cellStyle name="Ausgabe 2 11" xfId="12779" hidden="1"/>
    <cellStyle name="Ausgabe 2 11" xfId="12814" hidden="1"/>
    <cellStyle name="Ausgabe 2 11" xfId="11379" hidden="1"/>
    <cellStyle name="Ausgabe 2 11" xfId="12871" hidden="1"/>
    <cellStyle name="Ausgabe 2 11" xfId="12924" hidden="1"/>
    <cellStyle name="Ausgabe 2 11" xfId="12934" hidden="1"/>
    <cellStyle name="Ausgabe 2 11" xfId="12969" hidden="1"/>
    <cellStyle name="Ausgabe 2 11" xfId="13050" hidden="1"/>
    <cellStyle name="Ausgabe 2 11" xfId="13248" hidden="1"/>
    <cellStyle name="Ausgabe 2 11" xfId="13301" hidden="1"/>
    <cellStyle name="Ausgabe 2 11" xfId="13311" hidden="1"/>
    <cellStyle name="Ausgabe 2 11" xfId="13346" hidden="1"/>
    <cellStyle name="Ausgabe 2 11" xfId="13201" hidden="1"/>
    <cellStyle name="Ausgabe 2 11" xfId="13395" hidden="1"/>
    <cellStyle name="Ausgabe 2 11" xfId="13448" hidden="1"/>
    <cellStyle name="Ausgabe 2 11" xfId="13458" hidden="1"/>
    <cellStyle name="Ausgabe 2 11" xfId="13493" hidden="1"/>
    <cellStyle name="Ausgabe 2 11" xfId="13235" hidden="1"/>
    <cellStyle name="Ausgabe 2 11" xfId="13536" hidden="1"/>
    <cellStyle name="Ausgabe 2 11" xfId="13589" hidden="1"/>
    <cellStyle name="Ausgabe 2 11" xfId="13599" hidden="1"/>
    <cellStyle name="Ausgabe 2 11" xfId="13634" hidden="1"/>
    <cellStyle name="Ausgabe 2 11" xfId="13669" hidden="1"/>
    <cellStyle name="Ausgabe 2 11" xfId="13753" hidden="1"/>
    <cellStyle name="Ausgabe 2 11" xfId="13806" hidden="1"/>
    <cellStyle name="Ausgabe 2 11" xfId="13816" hidden="1"/>
    <cellStyle name="Ausgabe 2 11" xfId="13851" hidden="1"/>
    <cellStyle name="Ausgabe 2 11" xfId="13901" hidden="1"/>
    <cellStyle name="Ausgabe 2 11" xfId="14045" hidden="1"/>
    <cellStyle name="Ausgabe 2 11" xfId="14098" hidden="1"/>
    <cellStyle name="Ausgabe 2 11" xfId="14108" hidden="1"/>
    <cellStyle name="Ausgabe 2 11" xfId="14143" hidden="1"/>
    <cellStyle name="Ausgabe 2 11" xfId="14021" hidden="1"/>
    <cellStyle name="Ausgabe 2 11" xfId="14187" hidden="1"/>
    <cellStyle name="Ausgabe 2 11" xfId="14240" hidden="1"/>
    <cellStyle name="Ausgabe 2 11" xfId="14250" hidden="1"/>
    <cellStyle name="Ausgabe 2 11" xfId="14285" hidden="1"/>
    <cellStyle name="Ausgabe 2 11" xfId="12859" hidden="1"/>
    <cellStyle name="Ausgabe 2 11" xfId="14338" hidden="1"/>
    <cellStyle name="Ausgabe 2 11" xfId="14391" hidden="1"/>
    <cellStyle name="Ausgabe 2 11" xfId="14401" hidden="1"/>
    <cellStyle name="Ausgabe 2 11" xfId="14436" hidden="1"/>
    <cellStyle name="Ausgabe 2 11" xfId="14512" hidden="1"/>
    <cellStyle name="Ausgabe 2 11" xfId="14710" hidden="1"/>
    <cellStyle name="Ausgabe 2 11" xfId="14763" hidden="1"/>
    <cellStyle name="Ausgabe 2 11" xfId="14773" hidden="1"/>
    <cellStyle name="Ausgabe 2 11" xfId="14808" hidden="1"/>
    <cellStyle name="Ausgabe 2 11" xfId="14663" hidden="1"/>
    <cellStyle name="Ausgabe 2 11" xfId="14857" hidden="1"/>
    <cellStyle name="Ausgabe 2 11" xfId="14910" hidden="1"/>
    <cellStyle name="Ausgabe 2 11" xfId="14920" hidden="1"/>
    <cellStyle name="Ausgabe 2 11" xfId="14955" hidden="1"/>
    <cellStyle name="Ausgabe 2 11" xfId="14697" hidden="1"/>
    <cellStyle name="Ausgabe 2 11" xfId="14998" hidden="1"/>
    <cellStyle name="Ausgabe 2 11" xfId="15051" hidden="1"/>
    <cellStyle name="Ausgabe 2 11" xfId="15061" hidden="1"/>
    <cellStyle name="Ausgabe 2 11" xfId="15096" hidden="1"/>
    <cellStyle name="Ausgabe 2 11" xfId="15131" hidden="1"/>
    <cellStyle name="Ausgabe 2 11" xfId="15215" hidden="1"/>
    <cellStyle name="Ausgabe 2 11" xfId="15268" hidden="1"/>
    <cellStyle name="Ausgabe 2 11" xfId="15278" hidden="1"/>
    <cellStyle name="Ausgabe 2 11" xfId="15313" hidden="1"/>
    <cellStyle name="Ausgabe 2 11" xfId="15363" hidden="1"/>
    <cellStyle name="Ausgabe 2 11" xfId="15507" hidden="1"/>
    <cellStyle name="Ausgabe 2 11" xfId="15560" hidden="1"/>
    <cellStyle name="Ausgabe 2 11" xfId="15570" hidden="1"/>
    <cellStyle name="Ausgabe 2 11" xfId="15605" hidden="1"/>
    <cellStyle name="Ausgabe 2 11" xfId="15483" hidden="1"/>
    <cellStyle name="Ausgabe 2 11" xfId="15649" hidden="1"/>
    <cellStyle name="Ausgabe 2 11" xfId="15702" hidden="1"/>
    <cellStyle name="Ausgabe 2 11" xfId="15712" hidden="1"/>
    <cellStyle name="Ausgabe 2 11" xfId="15747" hidden="1"/>
    <cellStyle name="Ausgabe 2 11" xfId="14328" hidden="1"/>
    <cellStyle name="Ausgabe 2 11" xfId="15800" hidden="1"/>
    <cellStyle name="Ausgabe 2 11" xfId="15853" hidden="1"/>
    <cellStyle name="Ausgabe 2 11" xfId="15863" hidden="1"/>
    <cellStyle name="Ausgabe 2 11" xfId="15898" hidden="1"/>
    <cellStyle name="Ausgabe 2 11" xfId="15968" hidden="1"/>
    <cellStyle name="Ausgabe 2 11" xfId="16166" hidden="1"/>
    <cellStyle name="Ausgabe 2 11" xfId="16219" hidden="1"/>
    <cellStyle name="Ausgabe 2 11" xfId="16229" hidden="1"/>
    <cellStyle name="Ausgabe 2 11" xfId="16264" hidden="1"/>
    <cellStyle name="Ausgabe 2 11" xfId="16119" hidden="1"/>
    <cellStyle name="Ausgabe 2 11" xfId="16313" hidden="1"/>
    <cellStyle name="Ausgabe 2 11" xfId="16366" hidden="1"/>
    <cellStyle name="Ausgabe 2 11" xfId="16376" hidden="1"/>
    <cellStyle name="Ausgabe 2 11" xfId="16411" hidden="1"/>
    <cellStyle name="Ausgabe 2 11" xfId="16153" hidden="1"/>
    <cellStyle name="Ausgabe 2 11" xfId="16454" hidden="1"/>
    <cellStyle name="Ausgabe 2 11" xfId="16507" hidden="1"/>
    <cellStyle name="Ausgabe 2 11" xfId="16517" hidden="1"/>
    <cellStyle name="Ausgabe 2 11" xfId="16552" hidden="1"/>
    <cellStyle name="Ausgabe 2 11" xfId="16587" hidden="1"/>
    <cellStyle name="Ausgabe 2 11" xfId="16671" hidden="1"/>
    <cellStyle name="Ausgabe 2 11" xfId="16724" hidden="1"/>
    <cellStyle name="Ausgabe 2 11" xfId="16734" hidden="1"/>
    <cellStyle name="Ausgabe 2 11" xfId="16769" hidden="1"/>
    <cellStyle name="Ausgabe 2 11" xfId="16819" hidden="1"/>
    <cellStyle name="Ausgabe 2 11" xfId="16963" hidden="1"/>
    <cellStyle name="Ausgabe 2 11" xfId="17016" hidden="1"/>
    <cellStyle name="Ausgabe 2 11" xfId="17026" hidden="1"/>
    <cellStyle name="Ausgabe 2 11" xfId="17061" hidden="1"/>
    <cellStyle name="Ausgabe 2 11" xfId="16939" hidden="1"/>
    <cellStyle name="Ausgabe 2 11" xfId="17105" hidden="1"/>
    <cellStyle name="Ausgabe 2 11" xfId="17158" hidden="1"/>
    <cellStyle name="Ausgabe 2 11" xfId="17168" hidden="1"/>
    <cellStyle name="Ausgabe 2 11" xfId="17203" hidden="1"/>
    <cellStyle name="Ausgabe 2 11" xfId="15790" hidden="1"/>
    <cellStyle name="Ausgabe 2 11" xfId="17245" hidden="1"/>
    <cellStyle name="Ausgabe 2 11" xfId="17298" hidden="1"/>
    <cellStyle name="Ausgabe 2 11" xfId="17308" hidden="1"/>
    <cellStyle name="Ausgabe 2 11" xfId="17343" hidden="1"/>
    <cellStyle name="Ausgabe 2 11" xfId="17410" hidden="1"/>
    <cellStyle name="Ausgabe 2 11" xfId="17608" hidden="1"/>
    <cellStyle name="Ausgabe 2 11" xfId="17661" hidden="1"/>
    <cellStyle name="Ausgabe 2 11" xfId="17671" hidden="1"/>
    <cellStyle name="Ausgabe 2 11" xfId="17706" hidden="1"/>
    <cellStyle name="Ausgabe 2 11" xfId="17561" hidden="1"/>
    <cellStyle name="Ausgabe 2 11" xfId="17755" hidden="1"/>
    <cellStyle name="Ausgabe 2 11" xfId="17808" hidden="1"/>
    <cellStyle name="Ausgabe 2 11" xfId="17818" hidden="1"/>
    <cellStyle name="Ausgabe 2 11" xfId="17853" hidden="1"/>
    <cellStyle name="Ausgabe 2 11" xfId="17595" hidden="1"/>
    <cellStyle name="Ausgabe 2 11" xfId="17896" hidden="1"/>
    <cellStyle name="Ausgabe 2 11" xfId="17949" hidden="1"/>
    <cellStyle name="Ausgabe 2 11" xfId="17959" hidden="1"/>
    <cellStyle name="Ausgabe 2 11" xfId="17994" hidden="1"/>
    <cellStyle name="Ausgabe 2 11" xfId="18029" hidden="1"/>
    <cellStyle name="Ausgabe 2 11" xfId="18113" hidden="1"/>
    <cellStyle name="Ausgabe 2 11" xfId="18166" hidden="1"/>
    <cellStyle name="Ausgabe 2 11" xfId="18176" hidden="1"/>
    <cellStyle name="Ausgabe 2 11" xfId="18211" hidden="1"/>
    <cellStyle name="Ausgabe 2 11" xfId="18261" hidden="1"/>
    <cellStyle name="Ausgabe 2 11" xfId="18405" hidden="1"/>
    <cellStyle name="Ausgabe 2 11" xfId="18458" hidden="1"/>
    <cellStyle name="Ausgabe 2 11" xfId="18468" hidden="1"/>
    <cellStyle name="Ausgabe 2 11" xfId="18503" hidden="1"/>
    <cellStyle name="Ausgabe 2 11" xfId="18381" hidden="1"/>
    <cellStyle name="Ausgabe 2 11" xfId="18547" hidden="1"/>
    <cellStyle name="Ausgabe 2 11" xfId="18600" hidden="1"/>
    <cellStyle name="Ausgabe 2 11" xfId="18610" hidden="1"/>
    <cellStyle name="Ausgabe 2 11" xfId="18645" hidden="1"/>
    <cellStyle name="Ausgabe 2 11" xfId="18878" hidden="1"/>
    <cellStyle name="Ausgabe 2 11" xfId="19045" hidden="1"/>
    <cellStyle name="Ausgabe 2 11" xfId="19098" hidden="1"/>
    <cellStyle name="Ausgabe 2 11" xfId="19108" hidden="1"/>
    <cellStyle name="Ausgabe 2 11" xfId="19143" hidden="1"/>
    <cellStyle name="Ausgabe 2 11" xfId="19217" hidden="1"/>
    <cellStyle name="Ausgabe 2 11" xfId="19415" hidden="1"/>
    <cellStyle name="Ausgabe 2 11" xfId="19468" hidden="1"/>
    <cellStyle name="Ausgabe 2 11" xfId="19478" hidden="1"/>
    <cellStyle name="Ausgabe 2 11" xfId="19513" hidden="1"/>
    <cellStyle name="Ausgabe 2 11" xfId="19368" hidden="1"/>
    <cellStyle name="Ausgabe 2 11" xfId="19562" hidden="1"/>
    <cellStyle name="Ausgabe 2 11" xfId="19615" hidden="1"/>
    <cellStyle name="Ausgabe 2 11" xfId="19625" hidden="1"/>
    <cellStyle name="Ausgabe 2 11" xfId="19660" hidden="1"/>
    <cellStyle name="Ausgabe 2 11" xfId="19402" hidden="1"/>
    <cellStyle name="Ausgabe 2 11" xfId="19703" hidden="1"/>
    <cellStyle name="Ausgabe 2 11" xfId="19756" hidden="1"/>
    <cellStyle name="Ausgabe 2 11" xfId="19766" hidden="1"/>
    <cellStyle name="Ausgabe 2 11" xfId="19801" hidden="1"/>
    <cellStyle name="Ausgabe 2 11" xfId="19836" hidden="1"/>
    <cellStyle name="Ausgabe 2 11" xfId="19920" hidden="1"/>
    <cellStyle name="Ausgabe 2 11" xfId="19973" hidden="1"/>
    <cellStyle name="Ausgabe 2 11" xfId="19983" hidden="1"/>
    <cellStyle name="Ausgabe 2 11" xfId="20018" hidden="1"/>
    <cellStyle name="Ausgabe 2 11" xfId="20068" hidden="1"/>
    <cellStyle name="Ausgabe 2 11" xfId="20212" hidden="1"/>
    <cellStyle name="Ausgabe 2 11" xfId="20265" hidden="1"/>
    <cellStyle name="Ausgabe 2 11" xfId="20275" hidden="1"/>
    <cellStyle name="Ausgabe 2 11" xfId="20310" hidden="1"/>
    <cellStyle name="Ausgabe 2 11" xfId="20188" hidden="1"/>
    <cellStyle name="Ausgabe 2 11" xfId="20354" hidden="1"/>
    <cellStyle name="Ausgabe 2 11" xfId="20407" hidden="1"/>
    <cellStyle name="Ausgabe 2 11" xfId="20417" hidden="1"/>
    <cellStyle name="Ausgabe 2 11" xfId="20452" hidden="1"/>
    <cellStyle name="Ausgabe 2 11" xfId="20487" hidden="1"/>
    <cellStyle name="Ausgabe 2 11" xfId="20571" hidden="1"/>
    <cellStyle name="Ausgabe 2 11" xfId="20624" hidden="1"/>
    <cellStyle name="Ausgabe 2 11" xfId="20634" hidden="1"/>
    <cellStyle name="Ausgabe 2 11" xfId="20669" hidden="1"/>
    <cellStyle name="Ausgabe 2 11" xfId="20724" hidden="1"/>
    <cellStyle name="Ausgabe 2 11" xfId="20962" hidden="1"/>
    <cellStyle name="Ausgabe 2 11" xfId="21015" hidden="1"/>
    <cellStyle name="Ausgabe 2 11" xfId="21025" hidden="1"/>
    <cellStyle name="Ausgabe 2 11" xfId="21060" hidden="1"/>
    <cellStyle name="Ausgabe 2 11" xfId="21127" hidden="1"/>
    <cellStyle name="Ausgabe 2 11" xfId="21271" hidden="1"/>
    <cellStyle name="Ausgabe 2 11" xfId="21324" hidden="1"/>
    <cellStyle name="Ausgabe 2 11" xfId="21334" hidden="1"/>
    <cellStyle name="Ausgabe 2 11" xfId="21369" hidden="1"/>
    <cellStyle name="Ausgabe 2 11" xfId="21247" hidden="1"/>
    <cellStyle name="Ausgabe 2 11" xfId="21415" hidden="1"/>
    <cellStyle name="Ausgabe 2 11" xfId="21468" hidden="1"/>
    <cellStyle name="Ausgabe 2 11" xfId="21478" hidden="1"/>
    <cellStyle name="Ausgabe 2 11" xfId="21513" hidden="1"/>
    <cellStyle name="Ausgabe 2 11" xfId="20951" hidden="1"/>
    <cellStyle name="Ausgabe 2 11" xfId="21572" hidden="1"/>
    <cellStyle name="Ausgabe 2 11" xfId="21625" hidden="1"/>
    <cellStyle name="Ausgabe 2 11" xfId="21635" hidden="1"/>
    <cellStyle name="Ausgabe 2 11" xfId="21670" hidden="1"/>
    <cellStyle name="Ausgabe 2 11" xfId="21743" hidden="1"/>
    <cellStyle name="Ausgabe 2 11" xfId="21942" hidden="1"/>
    <cellStyle name="Ausgabe 2 11" xfId="21995" hidden="1"/>
    <cellStyle name="Ausgabe 2 11" xfId="22005" hidden="1"/>
    <cellStyle name="Ausgabe 2 11" xfId="22040" hidden="1"/>
    <cellStyle name="Ausgabe 2 11" xfId="21894" hidden="1"/>
    <cellStyle name="Ausgabe 2 11" xfId="22091" hidden="1"/>
    <cellStyle name="Ausgabe 2 11" xfId="22144" hidden="1"/>
    <cellStyle name="Ausgabe 2 11" xfId="22154" hidden="1"/>
    <cellStyle name="Ausgabe 2 11" xfId="22189" hidden="1"/>
    <cellStyle name="Ausgabe 2 11" xfId="21929" hidden="1"/>
    <cellStyle name="Ausgabe 2 11" xfId="22234" hidden="1"/>
    <cellStyle name="Ausgabe 2 11" xfId="22287" hidden="1"/>
    <cellStyle name="Ausgabe 2 11" xfId="22297" hidden="1"/>
    <cellStyle name="Ausgabe 2 11" xfId="22332" hidden="1"/>
    <cellStyle name="Ausgabe 2 11" xfId="22369" hidden="1"/>
    <cellStyle name="Ausgabe 2 11" xfId="22453" hidden="1"/>
    <cellStyle name="Ausgabe 2 11" xfId="22506" hidden="1"/>
    <cellStyle name="Ausgabe 2 11" xfId="22516" hidden="1"/>
    <cellStyle name="Ausgabe 2 11" xfId="22551" hidden="1"/>
    <cellStyle name="Ausgabe 2 11" xfId="22601" hidden="1"/>
    <cellStyle name="Ausgabe 2 11" xfId="22745" hidden="1"/>
    <cellStyle name="Ausgabe 2 11" xfId="22798" hidden="1"/>
    <cellStyle name="Ausgabe 2 11" xfId="22808" hidden="1"/>
    <cellStyle name="Ausgabe 2 11" xfId="22843" hidden="1"/>
    <cellStyle name="Ausgabe 2 11" xfId="22721" hidden="1"/>
    <cellStyle name="Ausgabe 2 11" xfId="22887" hidden="1"/>
    <cellStyle name="Ausgabe 2 11" xfId="22940" hidden="1"/>
    <cellStyle name="Ausgabe 2 11" xfId="22950" hidden="1"/>
    <cellStyle name="Ausgabe 2 11" xfId="22985" hidden="1"/>
    <cellStyle name="Ausgabe 2 11" xfId="21555" hidden="1"/>
    <cellStyle name="Ausgabe 2 11" xfId="23027" hidden="1"/>
    <cellStyle name="Ausgabe 2 11" xfId="23080" hidden="1"/>
    <cellStyle name="Ausgabe 2 11" xfId="23090" hidden="1"/>
    <cellStyle name="Ausgabe 2 11" xfId="23125" hidden="1"/>
    <cellStyle name="Ausgabe 2 11" xfId="23196" hidden="1"/>
    <cellStyle name="Ausgabe 2 11" xfId="23394" hidden="1"/>
    <cellStyle name="Ausgabe 2 11" xfId="23447" hidden="1"/>
    <cellStyle name="Ausgabe 2 11" xfId="23457" hidden="1"/>
    <cellStyle name="Ausgabe 2 11" xfId="23492" hidden="1"/>
    <cellStyle name="Ausgabe 2 11" xfId="23347" hidden="1"/>
    <cellStyle name="Ausgabe 2 11" xfId="23543" hidden="1"/>
    <cellStyle name="Ausgabe 2 11" xfId="23596" hidden="1"/>
    <cellStyle name="Ausgabe 2 11" xfId="23606" hidden="1"/>
    <cellStyle name="Ausgabe 2 11" xfId="23641" hidden="1"/>
    <cellStyle name="Ausgabe 2 11" xfId="23381" hidden="1"/>
    <cellStyle name="Ausgabe 2 11" xfId="23686" hidden="1"/>
    <cellStyle name="Ausgabe 2 11" xfId="23739" hidden="1"/>
    <cellStyle name="Ausgabe 2 11" xfId="23749" hidden="1"/>
    <cellStyle name="Ausgabe 2 11" xfId="23784" hidden="1"/>
    <cellStyle name="Ausgabe 2 11" xfId="23820" hidden="1"/>
    <cellStyle name="Ausgabe 2 11" xfId="23904" hidden="1"/>
    <cellStyle name="Ausgabe 2 11" xfId="23957" hidden="1"/>
    <cellStyle name="Ausgabe 2 11" xfId="23967" hidden="1"/>
    <cellStyle name="Ausgabe 2 11" xfId="24002" hidden="1"/>
    <cellStyle name="Ausgabe 2 11" xfId="24052" hidden="1"/>
    <cellStyle name="Ausgabe 2 11" xfId="24196" hidden="1"/>
    <cellStyle name="Ausgabe 2 11" xfId="24249" hidden="1"/>
    <cellStyle name="Ausgabe 2 11" xfId="24259" hidden="1"/>
    <cellStyle name="Ausgabe 2 11" xfId="24294" hidden="1"/>
    <cellStyle name="Ausgabe 2 11" xfId="24172" hidden="1"/>
    <cellStyle name="Ausgabe 2 11" xfId="24338" hidden="1"/>
    <cellStyle name="Ausgabe 2 11" xfId="24391" hidden="1"/>
    <cellStyle name="Ausgabe 2 11" xfId="24401" hidden="1"/>
    <cellStyle name="Ausgabe 2 11" xfId="24436" hidden="1"/>
    <cellStyle name="Ausgabe 2 11" xfId="20941" hidden="1"/>
    <cellStyle name="Ausgabe 2 11" xfId="24478" hidden="1"/>
    <cellStyle name="Ausgabe 2 11" xfId="24531" hidden="1"/>
    <cellStyle name="Ausgabe 2 11" xfId="24541" hidden="1"/>
    <cellStyle name="Ausgabe 2 11" xfId="24576" hidden="1"/>
    <cellStyle name="Ausgabe 2 11" xfId="24643" hidden="1"/>
    <cellStyle name="Ausgabe 2 11" xfId="24841" hidden="1"/>
    <cellStyle name="Ausgabe 2 11" xfId="24894" hidden="1"/>
    <cellStyle name="Ausgabe 2 11" xfId="24904" hidden="1"/>
    <cellStyle name="Ausgabe 2 11" xfId="24939" hidden="1"/>
    <cellStyle name="Ausgabe 2 11" xfId="24794" hidden="1"/>
    <cellStyle name="Ausgabe 2 11" xfId="24988" hidden="1"/>
    <cellStyle name="Ausgabe 2 11" xfId="25041" hidden="1"/>
    <cellStyle name="Ausgabe 2 11" xfId="25051" hidden="1"/>
    <cellStyle name="Ausgabe 2 11" xfId="25086" hidden="1"/>
    <cellStyle name="Ausgabe 2 11" xfId="24828" hidden="1"/>
    <cellStyle name="Ausgabe 2 11" xfId="25129" hidden="1"/>
    <cellStyle name="Ausgabe 2 11" xfId="25182" hidden="1"/>
    <cellStyle name="Ausgabe 2 11" xfId="25192" hidden="1"/>
    <cellStyle name="Ausgabe 2 11" xfId="25227" hidden="1"/>
    <cellStyle name="Ausgabe 2 11" xfId="25262" hidden="1"/>
    <cellStyle name="Ausgabe 2 11" xfId="25346" hidden="1"/>
    <cellStyle name="Ausgabe 2 11" xfId="25399" hidden="1"/>
    <cellStyle name="Ausgabe 2 11" xfId="25409" hidden="1"/>
    <cellStyle name="Ausgabe 2 11" xfId="25444" hidden="1"/>
    <cellStyle name="Ausgabe 2 11" xfId="25494" hidden="1"/>
    <cellStyle name="Ausgabe 2 11" xfId="25638" hidden="1"/>
    <cellStyle name="Ausgabe 2 11" xfId="25691" hidden="1"/>
    <cellStyle name="Ausgabe 2 11" xfId="25701" hidden="1"/>
    <cellStyle name="Ausgabe 2 11" xfId="25736" hidden="1"/>
    <cellStyle name="Ausgabe 2 11" xfId="25614" hidden="1"/>
    <cellStyle name="Ausgabe 2 11" xfId="25780" hidden="1"/>
    <cellStyle name="Ausgabe 2 11" xfId="25833" hidden="1"/>
    <cellStyle name="Ausgabe 2 11" xfId="25843" hidden="1"/>
    <cellStyle name="Ausgabe 2 11" xfId="25878" hidden="1"/>
    <cellStyle name="Ausgabe 2 11" xfId="25915" hidden="1"/>
    <cellStyle name="Ausgabe 2 11" xfId="26073" hidden="1"/>
    <cellStyle name="Ausgabe 2 11" xfId="26126" hidden="1"/>
    <cellStyle name="Ausgabe 2 11" xfId="26136" hidden="1"/>
    <cellStyle name="Ausgabe 2 11" xfId="26171" hidden="1"/>
    <cellStyle name="Ausgabe 2 11" xfId="26239" hidden="1"/>
    <cellStyle name="Ausgabe 2 11" xfId="26437" hidden="1"/>
    <cellStyle name="Ausgabe 2 11" xfId="26490" hidden="1"/>
    <cellStyle name="Ausgabe 2 11" xfId="26500" hidden="1"/>
    <cellStyle name="Ausgabe 2 11" xfId="26535" hidden="1"/>
    <cellStyle name="Ausgabe 2 11" xfId="26390" hidden="1"/>
    <cellStyle name="Ausgabe 2 11" xfId="26584" hidden="1"/>
    <cellStyle name="Ausgabe 2 11" xfId="26637" hidden="1"/>
    <cellStyle name="Ausgabe 2 11" xfId="26647" hidden="1"/>
    <cellStyle name="Ausgabe 2 11" xfId="26682" hidden="1"/>
    <cellStyle name="Ausgabe 2 11" xfId="26424" hidden="1"/>
    <cellStyle name="Ausgabe 2 11" xfId="26725" hidden="1"/>
    <cellStyle name="Ausgabe 2 11" xfId="26778" hidden="1"/>
    <cellStyle name="Ausgabe 2 11" xfId="26788" hidden="1"/>
    <cellStyle name="Ausgabe 2 11" xfId="26823" hidden="1"/>
    <cellStyle name="Ausgabe 2 11" xfId="26858" hidden="1"/>
    <cellStyle name="Ausgabe 2 11" xfId="26942" hidden="1"/>
    <cellStyle name="Ausgabe 2 11" xfId="26995" hidden="1"/>
    <cellStyle name="Ausgabe 2 11" xfId="27005" hidden="1"/>
    <cellStyle name="Ausgabe 2 11" xfId="27040" hidden="1"/>
    <cellStyle name="Ausgabe 2 11" xfId="27090" hidden="1"/>
    <cellStyle name="Ausgabe 2 11" xfId="27234" hidden="1"/>
    <cellStyle name="Ausgabe 2 11" xfId="27287" hidden="1"/>
    <cellStyle name="Ausgabe 2 11" xfId="27297" hidden="1"/>
    <cellStyle name="Ausgabe 2 11" xfId="27332" hidden="1"/>
    <cellStyle name="Ausgabe 2 11" xfId="27210" hidden="1"/>
    <cellStyle name="Ausgabe 2 11" xfId="27376" hidden="1"/>
    <cellStyle name="Ausgabe 2 11" xfId="27429" hidden="1"/>
    <cellStyle name="Ausgabe 2 11" xfId="27439" hidden="1"/>
    <cellStyle name="Ausgabe 2 11" xfId="27474" hidden="1"/>
    <cellStyle name="Ausgabe 2 11" xfId="26063" hidden="1"/>
    <cellStyle name="Ausgabe 2 11" xfId="27516" hidden="1"/>
    <cellStyle name="Ausgabe 2 11" xfId="27569" hidden="1"/>
    <cellStyle name="Ausgabe 2 11" xfId="27579" hidden="1"/>
    <cellStyle name="Ausgabe 2 11" xfId="27614" hidden="1"/>
    <cellStyle name="Ausgabe 2 11" xfId="27681" hidden="1"/>
    <cellStyle name="Ausgabe 2 11" xfId="27879" hidden="1"/>
    <cellStyle name="Ausgabe 2 11" xfId="27932" hidden="1"/>
    <cellStyle name="Ausgabe 2 11" xfId="27942" hidden="1"/>
    <cellStyle name="Ausgabe 2 11" xfId="27977" hidden="1"/>
    <cellStyle name="Ausgabe 2 11" xfId="27832" hidden="1"/>
    <cellStyle name="Ausgabe 2 11" xfId="28026" hidden="1"/>
    <cellStyle name="Ausgabe 2 11" xfId="28079" hidden="1"/>
    <cellStyle name="Ausgabe 2 11" xfId="28089" hidden="1"/>
    <cellStyle name="Ausgabe 2 11" xfId="28124" hidden="1"/>
    <cellStyle name="Ausgabe 2 11" xfId="27866" hidden="1"/>
    <cellStyle name="Ausgabe 2 11" xfId="28167" hidden="1"/>
    <cellStyle name="Ausgabe 2 11" xfId="28220" hidden="1"/>
    <cellStyle name="Ausgabe 2 11" xfId="28230" hidden="1"/>
    <cellStyle name="Ausgabe 2 11" xfId="28265" hidden="1"/>
    <cellStyle name="Ausgabe 2 11" xfId="28300" hidden="1"/>
    <cellStyle name="Ausgabe 2 11" xfId="28384" hidden="1"/>
    <cellStyle name="Ausgabe 2 11" xfId="28437" hidden="1"/>
    <cellStyle name="Ausgabe 2 11" xfId="28447" hidden="1"/>
    <cellStyle name="Ausgabe 2 11" xfId="28482" hidden="1"/>
    <cellStyle name="Ausgabe 2 11" xfId="28532" hidden="1"/>
    <cellStyle name="Ausgabe 2 11" xfId="28676" hidden="1"/>
    <cellStyle name="Ausgabe 2 11" xfId="28729" hidden="1"/>
    <cellStyle name="Ausgabe 2 11" xfId="28739" hidden="1"/>
    <cellStyle name="Ausgabe 2 11" xfId="28774" hidden="1"/>
    <cellStyle name="Ausgabe 2 11" xfId="28652" hidden="1"/>
    <cellStyle name="Ausgabe 2 11" xfId="28818" hidden="1"/>
    <cellStyle name="Ausgabe 2 11" xfId="28871" hidden="1"/>
    <cellStyle name="Ausgabe 2 11" xfId="28881" hidden="1"/>
    <cellStyle name="Ausgabe 2 11" xfId="28916" hidden="1"/>
    <cellStyle name="Ausgabe 2 11" xfId="28952" hidden="1"/>
    <cellStyle name="Ausgabe 2 11" xfId="29036" hidden="1"/>
    <cellStyle name="Ausgabe 2 11" xfId="29089" hidden="1"/>
    <cellStyle name="Ausgabe 2 11" xfId="29099" hidden="1"/>
    <cellStyle name="Ausgabe 2 11" xfId="29134" hidden="1"/>
    <cellStyle name="Ausgabe 2 11" xfId="29201" hidden="1"/>
    <cellStyle name="Ausgabe 2 11" xfId="29399" hidden="1"/>
    <cellStyle name="Ausgabe 2 11" xfId="29452" hidden="1"/>
    <cellStyle name="Ausgabe 2 11" xfId="29462" hidden="1"/>
    <cellStyle name="Ausgabe 2 11" xfId="29497" hidden="1"/>
    <cellStyle name="Ausgabe 2 11" xfId="29352" hidden="1"/>
    <cellStyle name="Ausgabe 2 11" xfId="29546" hidden="1"/>
    <cellStyle name="Ausgabe 2 11" xfId="29599" hidden="1"/>
    <cellStyle name="Ausgabe 2 11" xfId="29609" hidden="1"/>
    <cellStyle name="Ausgabe 2 11" xfId="29644" hidden="1"/>
    <cellStyle name="Ausgabe 2 11" xfId="29386" hidden="1"/>
    <cellStyle name="Ausgabe 2 11" xfId="29687" hidden="1"/>
    <cellStyle name="Ausgabe 2 11" xfId="29740" hidden="1"/>
    <cellStyle name="Ausgabe 2 11" xfId="29750" hidden="1"/>
    <cellStyle name="Ausgabe 2 11" xfId="29785" hidden="1"/>
    <cellStyle name="Ausgabe 2 11" xfId="29820" hidden="1"/>
    <cellStyle name="Ausgabe 2 11" xfId="29904" hidden="1"/>
    <cellStyle name="Ausgabe 2 11" xfId="29957" hidden="1"/>
    <cellStyle name="Ausgabe 2 11" xfId="29967" hidden="1"/>
    <cellStyle name="Ausgabe 2 11" xfId="30002" hidden="1"/>
    <cellStyle name="Ausgabe 2 11" xfId="30052" hidden="1"/>
    <cellStyle name="Ausgabe 2 11" xfId="30196" hidden="1"/>
    <cellStyle name="Ausgabe 2 11" xfId="30249" hidden="1"/>
    <cellStyle name="Ausgabe 2 11" xfId="30259" hidden="1"/>
    <cellStyle name="Ausgabe 2 11" xfId="30294" hidden="1"/>
    <cellStyle name="Ausgabe 2 11" xfId="30172" hidden="1"/>
    <cellStyle name="Ausgabe 2 11" xfId="30338" hidden="1"/>
    <cellStyle name="Ausgabe 2 11" xfId="30391" hidden="1"/>
    <cellStyle name="Ausgabe 2 11" xfId="30401" hidden="1"/>
    <cellStyle name="Ausgabe 2 11" xfId="30436" hidden="1"/>
    <cellStyle name="Ausgabe 2 11" xfId="30471" hidden="1"/>
    <cellStyle name="Ausgabe 2 11" xfId="30555" hidden="1"/>
    <cellStyle name="Ausgabe 2 11" xfId="30608" hidden="1"/>
    <cellStyle name="Ausgabe 2 11" xfId="30618" hidden="1"/>
    <cellStyle name="Ausgabe 2 11" xfId="30653" hidden="1"/>
    <cellStyle name="Ausgabe 2 11" xfId="30708" hidden="1"/>
    <cellStyle name="Ausgabe 2 11" xfId="30946" hidden="1"/>
    <cellStyle name="Ausgabe 2 11" xfId="30999" hidden="1"/>
    <cellStyle name="Ausgabe 2 11" xfId="31009" hidden="1"/>
    <cellStyle name="Ausgabe 2 11" xfId="31044" hidden="1"/>
    <cellStyle name="Ausgabe 2 11" xfId="31111" hidden="1"/>
    <cellStyle name="Ausgabe 2 11" xfId="31255" hidden="1"/>
    <cellStyle name="Ausgabe 2 11" xfId="31308" hidden="1"/>
    <cellStyle name="Ausgabe 2 11" xfId="31318" hidden="1"/>
    <cellStyle name="Ausgabe 2 11" xfId="31353" hidden="1"/>
    <cellStyle name="Ausgabe 2 11" xfId="31231" hidden="1"/>
    <cellStyle name="Ausgabe 2 11" xfId="31399" hidden="1"/>
    <cellStyle name="Ausgabe 2 11" xfId="31452" hidden="1"/>
    <cellStyle name="Ausgabe 2 11" xfId="31462" hidden="1"/>
    <cellStyle name="Ausgabe 2 11" xfId="31497" hidden="1"/>
    <cellStyle name="Ausgabe 2 11" xfId="30935" hidden="1"/>
    <cellStyle name="Ausgabe 2 11" xfId="31556" hidden="1"/>
    <cellStyle name="Ausgabe 2 11" xfId="31609" hidden="1"/>
    <cellStyle name="Ausgabe 2 11" xfId="31619" hidden="1"/>
    <cellStyle name="Ausgabe 2 11" xfId="31654" hidden="1"/>
    <cellStyle name="Ausgabe 2 11" xfId="31727" hidden="1"/>
    <cellStyle name="Ausgabe 2 11" xfId="31926" hidden="1"/>
    <cellStyle name="Ausgabe 2 11" xfId="31979" hidden="1"/>
    <cellStyle name="Ausgabe 2 11" xfId="31989" hidden="1"/>
    <cellStyle name="Ausgabe 2 11" xfId="32024" hidden="1"/>
    <cellStyle name="Ausgabe 2 11" xfId="31878" hidden="1"/>
    <cellStyle name="Ausgabe 2 11" xfId="32075" hidden="1"/>
    <cellStyle name="Ausgabe 2 11" xfId="32128" hidden="1"/>
    <cellStyle name="Ausgabe 2 11" xfId="32138" hidden="1"/>
    <cellStyle name="Ausgabe 2 11" xfId="32173" hidden="1"/>
    <cellStyle name="Ausgabe 2 11" xfId="31913" hidden="1"/>
    <cellStyle name="Ausgabe 2 11" xfId="32218" hidden="1"/>
    <cellStyle name="Ausgabe 2 11" xfId="32271" hidden="1"/>
    <cellStyle name="Ausgabe 2 11" xfId="32281" hidden="1"/>
    <cellStyle name="Ausgabe 2 11" xfId="32316" hidden="1"/>
    <cellStyle name="Ausgabe 2 11" xfId="32353" hidden="1"/>
    <cellStyle name="Ausgabe 2 11" xfId="32437" hidden="1"/>
    <cellStyle name="Ausgabe 2 11" xfId="32490" hidden="1"/>
    <cellStyle name="Ausgabe 2 11" xfId="32500" hidden="1"/>
    <cellStyle name="Ausgabe 2 11" xfId="32535" hidden="1"/>
    <cellStyle name="Ausgabe 2 11" xfId="32585" hidden="1"/>
    <cellStyle name="Ausgabe 2 11" xfId="32729" hidden="1"/>
    <cellStyle name="Ausgabe 2 11" xfId="32782" hidden="1"/>
    <cellStyle name="Ausgabe 2 11" xfId="32792" hidden="1"/>
    <cellStyle name="Ausgabe 2 11" xfId="32827" hidden="1"/>
    <cellStyle name="Ausgabe 2 11" xfId="32705" hidden="1"/>
    <cellStyle name="Ausgabe 2 11" xfId="32871" hidden="1"/>
    <cellStyle name="Ausgabe 2 11" xfId="32924" hidden="1"/>
    <cellStyle name="Ausgabe 2 11" xfId="32934" hidden="1"/>
    <cellStyle name="Ausgabe 2 11" xfId="32969" hidden="1"/>
    <cellStyle name="Ausgabe 2 11" xfId="31539" hidden="1"/>
    <cellStyle name="Ausgabe 2 11" xfId="33011" hidden="1"/>
    <cellStyle name="Ausgabe 2 11" xfId="33064" hidden="1"/>
    <cellStyle name="Ausgabe 2 11" xfId="33074" hidden="1"/>
    <cellStyle name="Ausgabe 2 11" xfId="33109" hidden="1"/>
    <cellStyle name="Ausgabe 2 11" xfId="33179" hidden="1"/>
    <cellStyle name="Ausgabe 2 11" xfId="33377" hidden="1"/>
    <cellStyle name="Ausgabe 2 11" xfId="33430" hidden="1"/>
    <cellStyle name="Ausgabe 2 11" xfId="33440" hidden="1"/>
    <cellStyle name="Ausgabe 2 11" xfId="33475" hidden="1"/>
    <cellStyle name="Ausgabe 2 11" xfId="33330" hidden="1"/>
    <cellStyle name="Ausgabe 2 11" xfId="33526" hidden="1"/>
    <cellStyle name="Ausgabe 2 11" xfId="33579" hidden="1"/>
    <cellStyle name="Ausgabe 2 11" xfId="33589" hidden="1"/>
    <cellStyle name="Ausgabe 2 11" xfId="33624" hidden="1"/>
    <cellStyle name="Ausgabe 2 11" xfId="33364" hidden="1"/>
    <cellStyle name="Ausgabe 2 11" xfId="33669" hidden="1"/>
    <cellStyle name="Ausgabe 2 11" xfId="33722" hidden="1"/>
    <cellStyle name="Ausgabe 2 11" xfId="33732" hidden="1"/>
    <cellStyle name="Ausgabe 2 11" xfId="33767" hidden="1"/>
    <cellStyle name="Ausgabe 2 11" xfId="33803" hidden="1"/>
    <cellStyle name="Ausgabe 2 11" xfId="33887" hidden="1"/>
    <cellStyle name="Ausgabe 2 11" xfId="33940" hidden="1"/>
    <cellStyle name="Ausgabe 2 11" xfId="33950" hidden="1"/>
    <cellStyle name="Ausgabe 2 11" xfId="33985" hidden="1"/>
    <cellStyle name="Ausgabe 2 11" xfId="34035" hidden="1"/>
    <cellStyle name="Ausgabe 2 11" xfId="34179" hidden="1"/>
    <cellStyle name="Ausgabe 2 11" xfId="34232" hidden="1"/>
    <cellStyle name="Ausgabe 2 11" xfId="34242" hidden="1"/>
    <cellStyle name="Ausgabe 2 11" xfId="34277" hidden="1"/>
    <cellStyle name="Ausgabe 2 11" xfId="34155" hidden="1"/>
    <cellStyle name="Ausgabe 2 11" xfId="34321" hidden="1"/>
    <cellStyle name="Ausgabe 2 11" xfId="34374" hidden="1"/>
    <cellStyle name="Ausgabe 2 11" xfId="34384" hidden="1"/>
    <cellStyle name="Ausgabe 2 11" xfId="34419" hidden="1"/>
    <cellStyle name="Ausgabe 2 11" xfId="30925" hidden="1"/>
    <cellStyle name="Ausgabe 2 11" xfId="34461" hidden="1"/>
    <cellStyle name="Ausgabe 2 11" xfId="34514" hidden="1"/>
    <cellStyle name="Ausgabe 2 11" xfId="34524" hidden="1"/>
    <cellStyle name="Ausgabe 2 11" xfId="34559" hidden="1"/>
    <cellStyle name="Ausgabe 2 11" xfId="34626" hidden="1"/>
    <cellStyle name="Ausgabe 2 11" xfId="34824" hidden="1"/>
    <cellStyle name="Ausgabe 2 11" xfId="34877" hidden="1"/>
    <cellStyle name="Ausgabe 2 11" xfId="34887" hidden="1"/>
    <cellStyle name="Ausgabe 2 11" xfId="34922" hidden="1"/>
    <cellStyle name="Ausgabe 2 11" xfId="34777" hidden="1"/>
    <cellStyle name="Ausgabe 2 11" xfId="34971" hidden="1"/>
    <cellStyle name="Ausgabe 2 11" xfId="35024" hidden="1"/>
    <cellStyle name="Ausgabe 2 11" xfId="35034" hidden="1"/>
    <cellStyle name="Ausgabe 2 11" xfId="35069" hidden="1"/>
    <cellStyle name="Ausgabe 2 11" xfId="34811" hidden="1"/>
    <cellStyle name="Ausgabe 2 11" xfId="35112" hidden="1"/>
    <cellStyle name="Ausgabe 2 11" xfId="35165" hidden="1"/>
    <cellStyle name="Ausgabe 2 11" xfId="35175" hidden="1"/>
    <cellStyle name="Ausgabe 2 11" xfId="35210" hidden="1"/>
    <cellStyle name="Ausgabe 2 11" xfId="35245" hidden="1"/>
    <cellStyle name="Ausgabe 2 11" xfId="35329" hidden="1"/>
    <cellStyle name="Ausgabe 2 11" xfId="35382" hidden="1"/>
    <cellStyle name="Ausgabe 2 11" xfId="35392" hidden="1"/>
    <cellStyle name="Ausgabe 2 11" xfId="35427" hidden="1"/>
    <cellStyle name="Ausgabe 2 11" xfId="35477" hidden="1"/>
    <cellStyle name="Ausgabe 2 11" xfId="35621" hidden="1"/>
    <cellStyle name="Ausgabe 2 11" xfId="35674" hidden="1"/>
    <cellStyle name="Ausgabe 2 11" xfId="35684" hidden="1"/>
    <cellStyle name="Ausgabe 2 11" xfId="35719" hidden="1"/>
    <cellStyle name="Ausgabe 2 11" xfId="35597" hidden="1"/>
    <cellStyle name="Ausgabe 2 11" xfId="35763" hidden="1"/>
    <cellStyle name="Ausgabe 2 11" xfId="35816" hidden="1"/>
    <cellStyle name="Ausgabe 2 11" xfId="35826" hidden="1"/>
    <cellStyle name="Ausgabe 2 11" xfId="35861" hidden="1"/>
    <cellStyle name="Ausgabe 2 11" xfId="35898" hidden="1"/>
    <cellStyle name="Ausgabe 2 11" xfId="36056" hidden="1"/>
    <cellStyle name="Ausgabe 2 11" xfId="36109" hidden="1"/>
    <cellStyle name="Ausgabe 2 11" xfId="36119" hidden="1"/>
    <cellStyle name="Ausgabe 2 11" xfId="36154" hidden="1"/>
    <cellStyle name="Ausgabe 2 11" xfId="36222" hidden="1"/>
    <cellStyle name="Ausgabe 2 11" xfId="36420" hidden="1"/>
    <cellStyle name="Ausgabe 2 11" xfId="36473" hidden="1"/>
    <cellStyle name="Ausgabe 2 11" xfId="36483" hidden="1"/>
    <cellStyle name="Ausgabe 2 11" xfId="36518" hidden="1"/>
    <cellStyle name="Ausgabe 2 11" xfId="36373" hidden="1"/>
    <cellStyle name="Ausgabe 2 11" xfId="36567" hidden="1"/>
    <cellStyle name="Ausgabe 2 11" xfId="36620" hidden="1"/>
    <cellStyle name="Ausgabe 2 11" xfId="36630" hidden="1"/>
    <cellStyle name="Ausgabe 2 11" xfId="36665" hidden="1"/>
    <cellStyle name="Ausgabe 2 11" xfId="36407" hidden="1"/>
    <cellStyle name="Ausgabe 2 11" xfId="36708" hidden="1"/>
    <cellStyle name="Ausgabe 2 11" xfId="36761" hidden="1"/>
    <cellStyle name="Ausgabe 2 11" xfId="36771" hidden="1"/>
    <cellStyle name="Ausgabe 2 11" xfId="36806" hidden="1"/>
    <cellStyle name="Ausgabe 2 11" xfId="36841" hidden="1"/>
    <cellStyle name="Ausgabe 2 11" xfId="36925" hidden="1"/>
    <cellStyle name="Ausgabe 2 11" xfId="36978" hidden="1"/>
    <cellStyle name="Ausgabe 2 11" xfId="36988" hidden="1"/>
    <cellStyle name="Ausgabe 2 11" xfId="37023" hidden="1"/>
    <cellStyle name="Ausgabe 2 11" xfId="37073" hidden="1"/>
    <cellStyle name="Ausgabe 2 11" xfId="37217" hidden="1"/>
    <cellStyle name="Ausgabe 2 11" xfId="37270" hidden="1"/>
    <cellStyle name="Ausgabe 2 11" xfId="37280" hidden="1"/>
    <cellStyle name="Ausgabe 2 11" xfId="37315" hidden="1"/>
    <cellStyle name="Ausgabe 2 11" xfId="37193" hidden="1"/>
    <cellStyle name="Ausgabe 2 11" xfId="37359" hidden="1"/>
    <cellStyle name="Ausgabe 2 11" xfId="37412" hidden="1"/>
    <cellStyle name="Ausgabe 2 11" xfId="37422" hidden="1"/>
    <cellStyle name="Ausgabe 2 11" xfId="37457" hidden="1"/>
    <cellStyle name="Ausgabe 2 11" xfId="36046" hidden="1"/>
    <cellStyle name="Ausgabe 2 11" xfId="37499" hidden="1"/>
    <cellStyle name="Ausgabe 2 11" xfId="37552" hidden="1"/>
    <cellStyle name="Ausgabe 2 11" xfId="37562" hidden="1"/>
    <cellStyle name="Ausgabe 2 11" xfId="37597" hidden="1"/>
    <cellStyle name="Ausgabe 2 11" xfId="37664" hidden="1"/>
    <cellStyle name="Ausgabe 2 11" xfId="37862" hidden="1"/>
    <cellStyle name="Ausgabe 2 11" xfId="37915" hidden="1"/>
    <cellStyle name="Ausgabe 2 11" xfId="37925" hidden="1"/>
    <cellStyle name="Ausgabe 2 11" xfId="37960" hidden="1"/>
    <cellStyle name="Ausgabe 2 11" xfId="37815" hidden="1"/>
    <cellStyle name="Ausgabe 2 11" xfId="38009" hidden="1"/>
    <cellStyle name="Ausgabe 2 11" xfId="38062" hidden="1"/>
    <cellStyle name="Ausgabe 2 11" xfId="38072" hidden="1"/>
    <cellStyle name="Ausgabe 2 11" xfId="38107" hidden="1"/>
    <cellStyle name="Ausgabe 2 11" xfId="37849" hidden="1"/>
    <cellStyle name="Ausgabe 2 11" xfId="38150" hidden="1"/>
    <cellStyle name="Ausgabe 2 11" xfId="38203" hidden="1"/>
    <cellStyle name="Ausgabe 2 11" xfId="38213" hidden="1"/>
    <cellStyle name="Ausgabe 2 11" xfId="38248" hidden="1"/>
    <cellStyle name="Ausgabe 2 11" xfId="38283" hidden="1"/>
    <cellStyle name="Ausgabe 2 11" xfId="38367" hidden="1"/>
    <cellStyle name="Ausgabe 2 11" xfId="38420" hidden="1"/>
    <cellStyle name="Ausgabe 2 11" xfId="38430" hidden="1"/>
    <cellStyle name="Ausgabe 2 11" xfId="38465" hidden="1"/>
    <cellStyle name="Ausgabe 2 11" xfId="38515" hidden="1"/>
    <cellStyle name="Ausgabe 2 11" xfId="38659" hidden="1"/>
    <cellStyle name="Ausgabe 2 11" xfId="38712" hidden="1"/>
    <cellStyle name="Ausgabe 2 11" xfId="38722" hidden="1"/>
    <cellStyle name="Ausgabe 2 11" xfId="38757" hidden="1"/>
    <cellStyle name="Ausgabe 2 11" xfId="38635" hidden="1"/>
    <cellStyle name="Ausgabe 2 11" xfId="38801" hidden="1"/>
    <cellStyle name="Ausgabe 2 11" xfId="38854" hidden="1"/>
    <cellStyle name="Ausgabe 2 11" xfId="38864" hidden="1"/>
    <cellStyle name="Ausgabe 2 11" xfId="38899" hidden="1"/>
    <cellStyle name="Ausgabe 2 11" xfId="38935" hidden="1"/>
    <cellStyle name="Ausgabe 2 11" xfId="39039" hidden="1"/>
    <cellStyle name="Ausgabe 2 11" xfId="39092" hidden="1"/>
    <cellStyle name="Ausgabe 2 11" xfId="39102" hidden="1"/>
    <cellStyle name="Ausgabe 2 11" xfId="39137" hidden="1"/>
    <cellStyle name="Ausgabe 2 11" xfId="39204" hidden="1"/>
    <cellStyle name="Ausgabe 2 11" xfId="39402" hidden="1"/>
    <cellStyle name="Ausgabe 2 11" xfId="39455" hidden="1"/>
    <cellStyle name="Ausgabe 2 11" xfId="39465" hidden="1"/>
    <cellStyle name="Ausgabe 2 11" xfId="39500" hidden="1"/>
    <cellStyle name="Ausgabe 2 11" xfId="39355" hidden="1"/>
    <cellStyle name="Ausgabe 2 11" xfId="39549" hidden="1"/>
    <cellStyle name="Ausgabe 2 11" xfId="39602" hidden="1"/>
    <cellStyle name="Ausgabe 2 11" xfId="39612" hidden="1"/>
    <cellStyle name="Ausgabe 2 11" xfId="39647" hidden="1"/>
    <cellStyle name="Ausgabe 2 11" xfId="39389" hidden="1"/>
    <cellStyle name="Ausgabe 2 11" xfId="39690" hidden="1"/>
    <cellStyle name="Ausgabe 2 11" xfId="39743" hidden="1"/>
    <cellStyle name="Ausgabe 2 11" xfId="39753" hidden="1"/>
    <cellStyle name="Ausgabe 2 11" xfId="39788" hidden="1"/>
    <cellStyle name="Ausgabe 2 11" xfId="39823" hidden="1"/>
    <cellStyle name="Ausgabe 2 11" xfId="39907" hidden="1"/>
    <cellStyle name="Ausgabe 2 11" xfId="39960" hidden="1"/>
    <cellStyle name="Ausgabe 2 11" xfId="39970" hidden="1"/>
    <cellStyle name="Ausgabe 2 11" xfId="40005" hidden="1"/>
    <cellStyle name="Ausgabe 2 11" xfId="40055" hidden="1"/>
    <cellStyle name="Ausgabe 2 11" xfId="40199" hidden="1"/>
    <cellStyle name="Ausgabe 2 11" xfId="40252" hidden="1"/>
    <cellStyle name="Ausgabe 2 11" xfId="40262" hidden="1"/>
    <cellStyle name="Ausgabe 2 11" xfId="40297" hidden="1"/>
    <cellStyle name="Ausgabe 2 11" xfId="40175" hidden="1"/>
    <cellStyle name="Ausgabe 2 11" xfId="40341" hidden="1"/>
    <cellStyle name="Ausgabe 2 11" xfId="40394" hidden="1"/>
    <cellStyle name="Ausgabe 2 11" xfId="40404" hidden="1"/>
    <cellStyle name="Ausgabe 2 11" xfId="40439" hidden="1"/>
    <cellStyle name="Ausgabe 2 11" xfId="40474" hidden="1"/>
    <cellStyle name="Ausgabe 2 11" xfId="40558" hidden="1"/>
    <cellStyle name="Ausgabe 2 11" xfId="40611" hidden="1"/>
    <cellStyle name="Ausgabe 2 11" xfId="40621" hidden="1"/>
    <cellStyle name="Ausgabe 2 11" xfId="40656" hidden="1"/>
    <cellStyle name="Ausgabe 2 11" xfId="40711" hidden="1"/>
    <cellStyle name="Ausgabe 2 11" xfId="40949" hidden="1"/>
    <cellStyle name="Ausgabe 2 11" xfId="41002" hidden="1"/>
    <cellStyle name="Ausgabe 2 11" xfId="41012" hidden="1"/>
    <cellStyle name="Ausgabe 2 11" xfId="41047" hidden="1"/>
    <cellStyle name="Ausgabe 2 11" xfId="41114" hidden="1"/>
    <cellStyle name="Ausgabe 2 11" xfId="41258" hidden="1"/>
    <cellStyle name="Ausgabe 2 11" xfId="41311" hidden="1"/>
    <cellStyle name="Ausgabe 2 11" xfId="41321" hidden="1"/>
    <cellStyle name="Ausgabe 2 11" xfId="41356" hidden="1"/>
    <cellStyle name="Ausgabe 2 11" xfId="41234" hidden="1"/>
    <cellStyle name="Ausgabe 2 11" xfId="41402" hidden="1"/>
    <cellStyle name="Ausgabe 2 11" xfId="41455" hidden="1"/>
    <cellStyle name="Ausgabe 2 11" xfId="41465" hidden="1"/>
    <cellStyle name="Ausgabe 2 11" xfId="41500" hidden="1"/>
    <cellStyle name="Ausgabe 2 11" xfId="40938" hidden="1"/>
    <cellStyle name="Ausgabe 2 11" xfId="41559" hidden="1"/>
    <cellStyle name="Ausgabe 2 11" xfId="41612" hidden="1"/>
    <cellStyle name="Ausgabe 2 11" xfId="41622" hidden="1"/>
    <cellStyle name="Ausgabe 2 11" xfId="41657" hidden="1"/>
    <cellStyle name="Ausgabe 2 11" xfId="41730" hidden="1"/>
    <cellStyle name="Ausgabe 2 11" xfId="41929" hidden="1"/>
    <cellStyle name="Ausgabe 2 11" xfId="41982" hidden="1"/>
    <cellStyle name="Ausgabe 2 11" xfId="41992" hidden="1"/>
    <cellStyle name="Ausgabe 2 11" xfId="42027" hidden="1"/>
    <cellStyle name="Ausgabe 2 11" xfId="41881" hidden="1"/>
    <cellStyle name="Ausgabe 2 11" xfId="42078" hidden="1"/>
    <cellStyle name="Ausgabe 2 11" xfId="42131" hidden="1"/>
    <cellStyle name="Ausgabe 2 11" xfId="42141" hidden="1"/>
    <cellStyle name="Ausgabe 2 11" xfId="42176" hidden="1"/>
    <cellStyle name="Ausgabe 2 11" xfId="41916" hidden="1"/>
    <cellStyle name="Ausgabe 2 11" xfId="42221" hidden="1"/>
    <cellStyle name="Ausgabe 2 11" xfId="42274" hidden="1"/>
    <cellStyle name="Ausgabe 2 11" xfId="42284" hidden="1"/>
    <cellStyle name="Ausgabe 2 11" xfId="42319" hidden="1"/>
    <cellStyle name="Ausgabe 2 11" xfId="42356" hidden="1"/>
    <cellStyle name="Ausgabe 2 11" xfId="42440" hidden="1"/>
    <cellStyle name="Ausgabe 2 11" xfId="42493" hidden="1"/>
    <cellStyle name="Ausgabe 2 11" xfId="42503" hidden="1"/>
    <cellStyle name="Ausgabe 2 11" xfId="42538" hidden="1"/>
    <cellStyle name="Ausgabe 2 11" xfId="42588" hidden="1"/>
    <cellStyle name="Ausgabe 2 11" xfId="42732" hidden="1"/>
    <cellStyle name="Ausgabe 2 11" xfId="42785" hidden="1"/>
    <cellStyle name="Ausgabe 2 11" xfId="42795" hidden="1"/>
    <cellStyle name="Ausgabe 2 11" xfId="42830" hidden="1"/>
    <cellStyle name="Ausgabe 2 11" xfId="42708" hidden="1"/>
    <cellStyle name="Ausgabe 2 11" xfId="42874" hidden="1"/>
    <cellStyle name="Ausgabe 2 11" xfId="42927" hidden="1"/>
    <cellStyle name="Ausgabe 2 11" xfId="42937" hidden="1"/>
    <cellStyle name="Ausgabe 2 11" xfId="42972" hidden="1"/>
    <cellStyle name="Ausgabe 2 11" xfId="41542" hidden="1"/>
    <cellStyle name="Ausgabe 2 11" xfId="43014" hidden="1"/>
    <cellStyle name="Ausgabe 2 11" xfId="43067" hidden="1"/>
    <cellStyle name="Ausgabe 2 11" xfId="43077" hidden="1"/>
    <cellStyle name="Ausgabe 2 11" xfId="43112" hidden="1"/>
    <cellStyle name="Ausgabe 2 11" xfId="43182" hidden="1"/>
    <cellStyle name="Ausgabe 2 11" xfId="43380" hidden="1"/>
    <cellStyle name="Ausgabe 2 11" xfId="43433" hidden="1"/>
    <cellStyle name="Ausgabe 2 11" xfId="43443" hidden="1"/>
    <cellStyle name="Ausgabe 2 11" xfId="43478" hidden="1"/>
    <cellStyle name="Ausgabe 2 11" xfId="43333" hidden="1"/>
    <cellStyle name="Ausgabe 2 11" xfId="43529" hidden="1"/>
    <cellStyle name="Ausgabe 2 11" xfId="43582" hidden="1"/>
    <cellStyle name="Ausgabe 2 11" xfId="43592" hidden="1"/>
    <cellStyle name="Ausgabe 2 11" xfId="43627" hidden="1"/>
    <cellStyle name="Ausgabe 2 11" xfId="43367" hidden="1"/>
    <cellStyle name="Ausgabe 2 11" xfId="43672" hidden="1"/>
    <cellStyle name="Ausgabe 2 11" xfId="43725" hidden="1"/>
    <cellStyle name="Ausgabe 2 11" xfId="43735" hidden="1"/>
    <cellStyle name="Ausgabe 2 11" xfId="43770" hidden="1"/>
    <cellStyle name="Ausgabe 2 11" xfId="43806" hidden="1"/>
    <cellStyle name="Ausgabe 2 11" xfId="43890" hidden="1"/>
    <cellStyle name="Ausgabe 2 11" xfId="43943" hidden="1"/>
    <cellStyle name="Ausgabe 2 11" xfId="43953" hidden="1"/>
    <cellStyle name="Ausgabe 2 11" xfId="43988" hidden="1"/>
    <cellStyle name="Ausgabe 2 11" xfId="44038" hidden="1"/>
    <cellStyle name="Ausgabe 2 11" xfId="44182" hidden="1"/>
    <cellStyle name="Ausgabe 2 11" xfId="44235" hidden="1"/>
    <cellStyle name="Ausgabe 2 11" xfId="44245" hidden="1"/>
    <cellStyle name="Ausgabe 2 11" xfId="44280" hidden="1"/>
    <cellStyle name="Ausgabe 2 11" xfId="44158" hidden="1"/>
    <cellStyle name="Ausgabe 2 11" xfId="44324" hidden="1"/>
    <cellStyle name="Ausgabe 2 11" xfId="44377" hidden="1"/>
    <cellStyle name="Ausgabe 2 11" xfId="44387" hidden="1"/>
    <cellStyle name="Ausgabe 2 11" xfId="44422" hidden="1"/>
    <cellStyle name="Ausgabe 2 11" xfId="40928" hidden="1"/>
    <cellStyle name="Ausgabe 2 11" xfId="44464" hidden="1"/>
    <cellStyle name="Ausgabe 2 11" xfId="44517" hidden="1"/>
    <cellStyle name="Ausgabe 2 11" xfId="44527" hidden="1"/>
    <cellStyle name="Ausgabe 2 11" xfId="44562" hidden="1"/>
    <cellStyle name="Ausgabe 2 11" xfId="44629" hidden="1"/>
    <cellStyle name="Ausgabe 2 11" xfId="44827" hidden="1"/>
    <cellStyle name="Ausgabe 2 11" xfId="44880" hidden="1"/>
    <cellStyle name="Ausgabe 2 11" xfId="44890" hidden="1"/>
    <cellStyle name="Ausgabe 2 11" xfId="44925" hidden="1"/>
    <cellStyle name="Ausgabe 2 11" xfId="44780" hidden="1"/>
    <cellStyle name="Ausgabe 2 11" xfId="44974" hidden="1"/>
    <cellStyle name="Ausgabe 2 11" xfId="45027" hidden="1"/>
    <cellStyle name="Ausgabe 2 11" xfId="45037" hidden="1"/>
    <cellStyle name="Ausgabe 2 11" xfId="45072" hidden="1"/>
    <cellStyle name="Ausgabe 2 11" xfId="44814" hidden="1"/>
    <cellStyle name="Ausgabe 2 11" xfId="45115" hidden="1"/>
    <cellStyle name="Ausgabe 2 11" xfId="45168" hidden="1"/>
    <cellStyle name="Ausgabe 2 11" xfId="45178" hidden="1"/>
    <cellStyle name="Ausgabe 2 11" xfId="45213" hidden="1"/>
    <cellStyle name="Ausgabe 2 11" xfId="45248" hidden="1"/>
    <cellStyle name="Ausgabe 2 11" xfId="45332" hidden="1"/>
    <cellStyle name="Ausgabe 2 11" xfId="45385" hidden="1"/>
    <cellStyle name="Ausgabe 2 11" xfId="45395" hidden="1"/>
    <cellStyle name="Ausgabe 2 11" xfId="45430" hidden="1"/>
    <cellStyle name="Ausgabe 2 11" xfId="45480" hidden="1"/>
    <cellStyle name="Ausgabe 2 11" xfId="45624" hidden="1"/>
    <cellStyle name="Ausgabe 2 11" xfId="45677" hidden="1"/>
    <cellStyle name="Ausgabe 2 11" xfId="45687" hidden="1"/>
    <cellStyle name="Ausgabe 2 11" xfId="45722" hidden="1"/>
    <cellStyle name="Ausgabe 2 11" xfId="45600" hidden="1"/>
    <cellStyle name="Ausgabe 2 11" xfId="45766" hidden="1"/>
    <cellStyle name="Ausgabe 2 11" xfId="45819" hidden="1"/>
    <cellStyle name="Ausgabe 2 11" xfId="45829" hidden="1"/>
    <cellStyle name="Ausgabe 2 11" xfId="45864" hidden="1"/>
    <cellStyle name="Ausgabe 2 11" xfId="45901" hidden="1"/>
    <cellStyle name="Ausgabe 2 11" xfId="46059" hidden="1"/>
    <cellStyle name="Ausgabe 2 11" xfId="46112" hidden="1"/>
    <cellStyle name="Ausgabe 2 11" xfId="46122" hidden="1"/>
    <cellStyle name="Ausgabe 2 11" xfId="46157" hidden="1"/>
    <cellStyle name="Ausgabe 2 11" xfId="46225" hidden="1"/>
    <cellStyle name="Ausgabe 2 11" xfId="46423" hidden="1"/>
    <cellStyle name="Ausgabe 2 11" xfId="46476" hidden="1"/>
    <cellStyle name="Ausgabe 2 11" xfId="46486" hidden="1"/>
    <cellStyle name="Ausgabe 2 11" xfId="46521" hidden="1"/>
    <cellStyle name="Ausgabe 2 11" xfId="46376" hidden="1"/>
    <cellStyle name="Ausgabe 2 11" xfId="46570" hidden="1"/>
    <cellStyle name="Ausgabe 2 11" xfId="46623" hidden="1"/>
    <cellStyle name="Ausgabe 2 11" xfId="46633" hidden="1"/>
    <cellStyle name="Ausgabe 2 11" xfId="46668" hidden="1"/>
    <cellStyle name="Ausgabe 2 11" xfId="46410" hidden="1"/>
    <cellStyle name="Ausgabe 2 11" xfId="46711" hidden="1"/>
    <cellStyle name="Ausgabe 2 11" xfId="46764" hidden="1"/>
    <cellStyle name="Ausgabe 2 11" xfId="46774" hidden="1"/>
    <cellStyle name="Ausgabe 2 11" xfId="46809" hidden="1"/>
    <cellStyle name="Ausgabe 2 11" xfId="46844" hidden="1"/>
    <cellStyle name="Ausgabe 2 11" xfId="46928" hidden="1"/>
    <cellStyle name="Ausgabe 2 11" xfId="46981" hidden="1"/>
    <cellStyle name="Ausgabe 2 11" xfId="46991" hidden="1"/>
    <cellStyle name="Ausgabe 2 11" xfId="47026" hidden="1"/>
    <cellStyle name="Ausgabe 2 11" xfId="47076" hidden="1"/>
    <cellStyle name="Ausgabe 2 11" xfId="47220" hidden="1"/>
    <cellStyle name="Ausgabe 2 11" xfId="47273" hidden="1"/>
    <cellStyle name="Ausgabe 2 11" xfId="47283" hidden="1"/>
    <cellStyle name="Ausgabe 2 11" xfId="47318" hidden="1"/>
    <cellStyle name="Ausgabe 2 11" xfId="47196" hidden="1"/>
    <cellStyle name="Ausgabe 2 11" xfId="47362" hidden="1"/>
    <cellStyle name="Ausgabe 2 11" xfId="47415" hidden="1"/>
    <cellStyle name="Ausgabe 2 11" xfId="47425" hidden="1"/>
    <cellStyle name="Ausgabe 2 11" xfId="47460" hidden="1"/>
    <cellStyle name="Ausgabe 2 11" xfId="46049" hidden="1"/>
    <cellStyle name="Ausgabe 2 11" xfId="47502" hidden="1"/>
    <cellStyle name="Ausgabe 2 11" xfId="47555" hidden="1"/>
    <cellStyle name="Ausgabe 2 11" xfId="47565" hidden="1"/>
    <cellStyle name="Ausgabe 2 11" xfId="47600" hidden="1"/>
    <cellStyle name="Ausgabe 2 11" xfId="47667" hidden="1"/>
    <cellStyle name="Ausgabe 2 11" xfId="47865" hidden="1"/>
    <cellStyle name="Ausgabe 2 11" xfId="47918" hidden="1"/>
    <cellStyle name="Ausgabe 2 11" xfId="47928" hidden="1"/>
    <cellStyle name="Ausgabe 2 11" xfId="47963" hidden="1"/>
    <cellStyle name="Ausgabe 2 11" xfId="47818" hidden="1"/>
    <cellStyle name="Ausgabe 2 11" xfId="48012" hidden="1"/>
    <cellStyle name="Ausgabe 2 11" xfId="48065" hidden="1"/>
    <cellStyle name="Ausgabe 2 11" xfId="48075" hidden="1"/>
    <cellStyle name="Ausgabe 2 11" xfId="48110" hidden="1"/>
    <cellStyle name="Ausgabe 2 11" xfId="47852" hidden="1"/>
    <cellStyle name="Ausgabe 2 11" xfId="48153" hidden="1"/>
    <cellStyle name="Ausgabe 2 11" xfId="48206" hidden="1"/>
    <cellStyle name="Ausgabe 2 11" xfId="48216" hidden="1"/>
    <cellStyle name="Ausgabe 2 11" xfId="48251" hidden="1"/>
    <cellStyle name="Ausgabe 2 11" xfId="48286" hidden="1"/>
    <cellStyle name="Ausgabe 2 11" xfId="48370" hidden="1"/>
    <cellStyle name="Ausgabe 2 11" xfId="48423" hidden="1"/>
    <cellStyle name="Ausgabe 2 11" xfId="48433" hidden="1"/>
    <cellStyle name="Ausgabe 2 11" xfId="48468" hidden="1"/>
    <cellStyle name="Ausgabe 2 11" xfId="48518" hidden="1"/>
    <cellStyle name="Ausgabe 2 11" xfId="48662" hidden="1"/>
    <cellStyle name="Ausgabe 2 11" xfId="48715" hidden="1"/>
    <cellStyle name="Ausgabe 2 11" xfId="48725" hidden="1"/>
    <cellStyle name="Ausgabe 2 11" xfId="48760" hidden="1"/>
    <cellStyle name="Ausgabe 2 11" xfId="48638" hidden="1"/>
    <cellStyle name="Ausgabe 2 11" xfId="48804" hidden="1"/>
    <cellStyle name="Ausgabe 2 11" xfId="48857" hidden="1"/>
    <cellStyle name="Ausgabe 2 11" xfId="48867" hidden="1"/>
    <cellStyle name="Ausgabe 2 11" xfId="48902" hidden="1"/>
    <cellStyle name="Ausgabe 2 11" xfId="48937" hidden="1"/>
    <cellStyle name="Ausgabe 2 11" xfId="49021" hidden="1"/>
    <cellStyle name="Ausgabe 2 11" xfId="49074" hidden="1"/>
    <cellStyle name="Ausgabe 2 11" xfId="49084" hidden="1"/>
    <cellStyle name="Ausgabe 2 11" xfId="49119" hidden="1"/>
    <cellStyle name="Ausgabe 2 11" xfId="49186" hidden="1"/>
    <cellStyle name="Ausgabe 2 11" xfId="49384" hidden="1"/>
    <cellStyle name="Ausgabe 2 11" xfId="49437" hidden="1"/>
    <cellStyle name="Ausgabe 2 11" xfId="49447" hidden="1"/>
    <cellStyle name="Ausgabe 2 11" xfId="49482" hidden="1"/>
    <cellStyle name="Ausgabe 2 11" xfId="49337" hidden="1"/>
    <cellStyle name="Ausgabe 2 11" xfId="49531" hidden="1"/>
    <cellStyle name="Ausgabe 2 11" xfId="49584" hidden="1"/>
    <cellStyle name="Ausgabe 2 11" xfId="49594" hidden="1"/>
    <cellStyle name="Ausgabe 2 11" xfId="49629" hidden="1"/>
    <cellStyle name="Ausgabe 2 11" xfId="49371" hidden="1"/>
    <cellStyle name="Ausgabe 2 11" xfId="49672" hidden="1"/>
    <cellStyle name="Ausgabe 2 11" xfId="49725" hidden="1"/>
    <cellStyle name="Ausgabe 2 11" xfId="49735" hidden="1"/>
    <cellStyle name="Ausgabe 2 11" xfId="49770" hidden="1"/>
    <cellStyle name="Ausgabe 2 11" xfId="49805" hidden="1"/>
    <cellStyle name="Ausgabe 2 11" xfId="49889" hidden="1"/>
    <cellStyle name="Ausgabe 2 11" xfId="49942" hidden="1"/>
    <cellStyle name="Ausgabe 2 11" xfId="49952" hidden="1"/>
    <cellStyle name="Ausgabe 2 11" xfId="49987" hidden="1"/>
    <cellStyle name="Ausgabe 2 11" xfId="50037" hidden="1"/>
    <cellStyle name="Ausgabe 2 11" xfId="50181" hidden="1"/>
    <cellStyle name="Ausgabe 2 11" xfId="50234" hidden="1"/>
    <cellStyle name="Ausgabe 2 11" xfId="50244" hidden="1"/>
    <cellStyle name="Ausgabe 2 11" xfId="50279" hidden="1"/>
    <cellStyle name="Ausgabe 2 11" xfId="50157" hidden="1"/>
    <cellStyle name="Ausgabe 2 11" xfId="50323" hidden="1"/>
    <cellStyle name="Ausgabe 2 11" xfId="50376" hidden="1"/>
    <cellStyle name="Ausgabe 2 11" xfId="50386" hidden="1"/>
    <cellStyle name="Ausgabe 2 11" xfId="50421" hidden="1"/>
    <cellStyle name="Ausgabe 2 11" xfId="50456" hidden="1"/>
    <cellStyle name="Ausgabe 2 11" xfId="50540" hidden="1"/>
    <cellStyle name="Ausgabe 2 11" xfId="50593" hidden="1"/>
    <cellStyle name="Ausgabe 2 11" xfId="50603" hidden="1"/>
    <cellStyle name="Ausgabe 2 11" xfId="50638" hidden="1"/>
    <cellStyle name="Ausgabe 2 11" xfId="50693" hidden="1"/>
    <cellStyle name="Ausgabe 2 11" xfId="50931" hidden="1"/>
    <cellStyle name="Ausgabe 2 11" xfId="50984" hidden="1"/>
    <cellStyle name="Ausgabe 2 11" xfId="50994" hidden="1"/>
    <cellStyle name="Ausgabe 2 11" xfId="51029" hidden="1"/>
    <cellStyle name="Ausgabe 2 11" xfId="51096" hidden="1"/>
    <cellStyle name="Ausgabe 2 11" xfId="51240" hidden="1"/>
    <cellStyle name="Ausgabe 2 11" xfId="51293" hidden="1"/>
    <cellStyle name="Ausgabe 2 11" xfId="51303" hidden="1"/>
    <cellStyle name="Ausgabe 2 11" xfId="51338" hidden="1"/>
    <cellStyle name="Ausgabe 2 11" xfId="51216" hidden="1"/>
    <cellStyle name="Ausgabe 2 11" xfId="51384" hidden="1"/>
    <cellStyle name="Ausgabe 2 11" xfId="51437" hidden="1"/>
    <cellStyle name="Ausgabe 2 11" xfId="51447" hidden="1"/>
    <cellStyle name="Ausgabe 2 11" xfId="51482" hidden="1"/>
    <cellStyle name="Ausgabe 2 11" xfId="50920" hidden="1"/>
    <cellStyle name="Ausgabe 2 11" xfId="51541" hidden="1"/>
    <cellStyle name="Ausgabe 2 11" xfId="51594" hidden="1"/>
    <cellStyle name="Ausgabe 2 11" xfId="51604" hidden="1"/>
    <cellStyle name="Ausgabe 2 11" xfId="51639" hidden="1"/>
    <cellStyle name="Ausgabe 2 11" xfId="51712" hidden="1"/>
    <cellStyle name="Ausgabe 2 11" xfId="51911" hidden="1"/>
    <cellStyle name="Ausgabe 2 11" xfId="51964" hidden="1"/>
    <cellStyle name="Ausgabe 2 11" xfId="51974" hidden="1"/>
    <cellStyle name="Ausgabe 2 11" xfId="52009" hidden="1"/>
    <cellStyle name="Ausgabe 2 11" xfId="51863" hidden="1"/>
    <cellStyle name="Ausgabe 2 11" xfId="52060" hidden="1"/>
    <cellStyle name="Ausgabe 2 11" xfId="52113" hidden="1"/>
    <cellStyle name="Ausgabe 2 11" xfId="52123" hidden="1"/>
    <cellStyle name="Ausgabe 2 11" xfId="52158" hidden="1"/>
    <cellStyle name="Ausgabe 2 11" xfId="51898" hidden="1"/>
    <cellStyle name="Ausgabe 2 11" xfId="52203" hidden="1"/>
    <cellStyle name="Ausgabe 2 11" xfId="52256" hidden="1"/>
    <cellStyle name="Ausgabe 2 11" xfId="52266" hidden="1"/>
    <cellStyle name="Ausgabe 2 11" xfId="52301" hidden="1"/>
    <cellStyle name="Ausgabe 2 11" xfId="52338" hidden="1"/>
    <cellStyle name="Ausgabe 2 11" xfId="52422" hidden="1"/>
    <cellStyle name="Ausgabe 2 11" xfId="52475" hidden="1"/>
    <cellStyle name="Ausgabe 2 11" xfId="52485" hidden="1"/>
    <cellStyle name="Ausgabe 2 11" xfId="52520" hidden="1"/>
    <cellStyle name="Ausgabe 2 11" xfId="52570" hidden="1"/>
    <cellStyle name="Ausgabe 2 11" xfId="52714" hidden="1"/>
    <cellStyle name="Ausgabe 2 11" xfId="52767" hidden="1"/>
    <cellStyle name="Ausgabe 2 11" xfId="52777" hidden="1"/>
    <cellStyle name="Ausgabe 2 11" xfId="52812" hidden="1"/>
    <cellStyle name="Ausgabe 2 11" xfId="52690" hidden="1"/>
    <cellStyle name="Ausgabe 2 11" xfId="52856" hidden="1"/>
    <cellStyle name="Ausgabe 2 11" xfId="52909" hidden="1"/>
    <cellStyle name="Ausgabe 2 11" xfId="52919" hidden="1"/>
    <cellStyle name="Ausgabe 2 11" xfId="52954" hidden="1"/>
    <cellStyle name="Ausgabe 2 11" xfId="51524" hidden="1"/>
    <cellStyle name="Ausgabe 2 11" xfId="52996" hidden="1"/>
    <cellStyle name="Ausgabe 2 11" xfId="53049" hidden="1"/>
    <cellStyle name="Ausgabe 2 11" xfId="53059" hidden="1"/>
    <cellStyle name="Ausgabe 2 11" xfId="53094" hidden="1"/>
    <cellStyle name="Ausgabe 2 11" xfId="53164" hidden="1"/>
    <cellStyle name="Ausgabe 2 11" xfId="53362" hidden="1"/>
    <cellStyle name="Ausgabe 2 11" xfId="53415" hidden="1"/>
    <cellStyle name="Ausgabe 2 11" xfId="53425" hidden="1"/>
    <cellStyle name="Ausgabe 2 11" xfId="53460" hidden="1"/>
    <cellStyle name="Ausgabe 2 11" xfId="53315" hidden="1"/>
    <cellStyle name="Ausgabe 2 11" xfId="53511" hidden="1"/>
    <cellStyle name="Ausgabe 2 11" xfId="53564" hidden="1"/>
    <cellStyle name="Ausgabe 2 11" xfId="53574" hidden="1"/>
    <cellStyle name="Ausgabe 2 11" xfId="53609" hidden="1"/>
    <cellStyle name="Ausgabe 2 11" xfId="53349" hidden="1"/>
    <cellStyle name="Ausgabe 2 11" xfId="53654" hidden="1"/>
    <cellStyle name="Ausgabe 2 11" xfId="53707" hidden="1"/>
    <cellStyle name="Ausgabe 2 11" xfId="53717" hidden="1"/>
    <cellStyle name="Ausgabe 2 11" xfId="53752" hidden="1"/>
    <cellStyle name="Ausgabe 2 11" xfId="53788" hidden="1"/>
    <cellStyle name="Ausgabe 2 11" xfId="53872" hidden="1"/>
    <cellStyle name="Ausgabe 2 11" xfId="53925" hidden="1"/>
    <cellStyle name="Ausgabe 2 11" xfId="53935" hidden="1"/>
    <cellStyle name="Ausgabe 2 11" xfId="53970" hidden="1"/>
    <cellStyle name="Ausgabe 2 11" xfId="54020" hidden="1"/>
    <cellStyle name="Ausgabe 2 11" xfId="54164" hidden="1"/>
    <cellStyle name="Ausgabe 2 11" xfId="54217" hidden="1"/>
    <cellStyle name="Ausgabe 2 11" xfId="54227" hidden="1"/>
    <cellStyle name="Ausgabe 2 11" xfId="54262" hidden="1"/>
    <cellStyle name="Ausgabe 2 11" xfId="54140" hidden="1"/>
    <cellStyle name="Ausgabe 2 11" xfId="54306" hidden="1"/>
    <cellStyle name="Ausgabe 2 11" xfId="54359" hidden="1"/>
    <cellStyle name="Ausgabe 2 11" xfId="54369" hidden="1"/>
    <cellStyle name="Ausgabe 2 11" xfId="54404" hidden="1"/>
    <cellStyle name="Ausgabe 2 11" xfId="50910" hidden="1"/>
    <cellStyle name="Ausgabe 2 11" xfId="54446" hidden="1"/>
    <cellStyle name="Ausgabe 2 11" xfId="54499" hidden="1"/>
    <cellStyle name="Ausgabe 2 11" xfId="54509" hidden="1"/>
    <cellStyle name="Ausgabe 2 11" xfId="54544" hidden="1"/>
    <cellStyle name="Ausgabe 2 11" xfId="54611" hidden="1"/>
    <cellStyle name="Ausgabe 2 11" xfId="54809" hidden="1"/>
    <cellStyle name="Ausgabe 2 11" xfId="54862" hidden="1"/>
    <cellStyle name="Ausgabe 2 11" xfId="54872" hidden="1"/>
    <cellStyle name="Ausgabe 2 11" xfId="54907" hidden="1"/>
    <cellStyle name="Ausgabe 2 11" xfId="54762" hidden="1"/>
    <cellStyle name="Ausgabe 2 11" xfId="54956" hidden="1"/>
    <cellStyle name="Ausgabe 2 11" xfId="55009" hidden="1"/>
    <cellStyle name="Ausgabe 2 11" xfId="55019" hidden="1"/>
    <cellStyle name="Ausgabe 2 11" xfId="55054" hidden="1"/>
    <cellStyle name="Ausgabe 2 11" xfId="54796" hidden="1"/>
    <cellStyle name="Ausgabe 2 11" xfId="55097" hidden="1"/>
    <cellStyle name="Ausgabe 2 11" xfId="55150" hidden="1"/>
    <cellStyle name="Ausgabe 2 11" xfId="55160" hidden="1"/>
    <cellStyle name="Ausgabe 2 11" xfId="55195" hidden="1"/>
    <cellStyle name="Ausgabe 2 11" xfId="55230" hidden="1"/>
    <cellStyle name="Ausgabe 2 11" xfId="55314" hidden="1"/>
    <cellStyle name="Ausgabe 2 11" xfId="55367" hidden="1"/>
    <cellStyle name="Ausgabe 2 11" xfId="55377" hidden="1"/>
    <cellStyle name="Ausgabe 2 11" xfId="55412" hidden="1"/>
    <cellStyle name="Ausgabe 2 11" xfId="55462" hidden="1"/>
    <cellStyle name="Ausgabe 2 11" xfId="55606" hidden="1"/>
    <cellStyle name="Ausgabe 2 11" xfId="55659" hidden="1"/>
    <cellStyle name="Ausgabe 2 11" xfId="55669" hidden="1"/>
    <cellStyle name="Ausgabe 2 11" xfId="55704" hidden="1"/>
    <cellStyle name="Ausgabe 2 11" xfId="55582" hidden="1"/>
    <cellStyle name="Ausgabe 2 11" xfId="55748" hidden="1"/>
    <cellStyle name="Ausgabe 2 11" xfId="55801" hidden="1"/>
    <cellStyle name="Ausgabe 2 11" xfId="55811" hidden="1"/>
    <cellStyle name="Ausgabe 2 11" xfId="55846" hidden="1"/>
    <cellStyle name="Ausgabe 2 11" xfId="55883" hidden="1"/>
    <cellStyle name="Ausgabe 2 11" xfId="56041" hidden="1"/>
    <cellStyle name="Ausgabe 2 11" xfId="56094" hidden="1"/>
    <cellStyle name="Ausgabe 2 11" xfId="56104" hidden="1"/>
    <cellStyle name="Ausgabe 2 11" xfId="56139" hidden="1"/>
    <cellStyle name="Ausgabe 2 11" xfId="56207" hidden="1"/>
    <cellStyle name="Ausgabe 2 11" xfId="56405" hidden="1"/>
    <cellStyle name="Ausgabe 2 11" xfId="56458" hidden="1"/>
    <cellStyle name="Ausgabe 2 11" xfId="56468" hidden="1"/>
    <cellStyle name="Ausgabe 2 11" xfId="56503" hidden="1"/>
    <cellStyle name="Ausgabe 2 11" xfId="56358" hidden="1"/>
    <cellStyle name="Ausgabe 2 11" xfId="56552" hidden="1"/>
    <cellStyle name="Ausgabe 2 11" xfId="56605" hidden="1"/>
    <cellStyle name="Ausgabe 2 11" xfId="56615" hidden="1"/>
    <cellStyle name="Ausgabe 2 11" xfId="56650" hidden="1"/>
    <cellStyle name="Ausgabe 2 11" xfId="56392" hidden="1"/>
    <cellStyle name="Ausgabe 2 11" xfId="56693" hidden="1"/>
    <cellStyle name="Ausgabe 2 11" xfId="56746" hidden="1"/>
    <cellStyle name="Ausgabe 2 11" xfId="56756" hidden="1"/>
    <cellStyle name="Ausgabe 2 11" xfId="56791" hidden="1"/>
    <cellStyle name="Ausgabe 2 11" xfId="56826" hidden="1"/>
    <cellStyle name="Ausgabe 2 11" xfId="56910" hidden="1"/>
    <cellStyle name="Ausgabe 2 11" xfId="56963" hidden="1"/>
    <cellStyle name="Ausgabe 2 11" xfId="56973" hidden="1"/>
    <cellStyle name="Ausgabe 2 11" xfId="57008" hidden="1"/>
    <cellStyle name="Ausgabe 2 11" xfId="57058" hidden="1"/>
    <cellStyle name="Ausgabe 2 11" xfId="57202" hidden="1"/>
    <cellStyle name="Ausgabe 2 11" xfId="57255" hidden="1"/>
    <cellStyle name="Ausgabe 2 11" xfId="57265" hidden="1"/>
    <cellStyle name="Ausgabe 2 11" xfId="57300" hidden="1"/>
    <cellStyle name="Ausgabe 2 11" xfId="57178" hidden="1"/>
    <cellStyle name="Ausgabe 2 11" xfId="57344" hidden="1"/>
    <cellStyle name="Ausgabe 2 11" xfId="57397" hidden="1"/>
    <cellStyle name="Ausgabe 2 11" xfId="57407" hidden="1"/>
    <cellStyle name="Ausgabe 2 11" xfId="57442" hidden="1"/>
    <cellStyle name="Ausgabe 2 11" xfId="56031" hidden="1"/>
    <cellStyle name="Ausgabe 2 11" xfId="57484" hidden="1"/>
    <cellStyle name="Ausgabe 2 11" xfId="57537" hidden="1"/>
    <cellStyle name="Ausgabe 2 11" xfId="57547" hidden="1"/>
    <cellStyle name="Ausgabe 2 11" xfId="57582" hidden="1"/>
    <cellStyle name="Ausgabe 2 11" xfId="57649" hidden="1"/>
    <cellStyle name="Ausgabe 2 11" xfId="57847" hidden="1"/>
    <cellStyle name="Ausgabe 2 11" xfId="57900" hidden="1"/>
    <cellStyle name="Ausgabe 2 11" xfId="57910" hidden="1"/>
    <cellStyle name="Ausgabe 2 11" xfId="57945" hidden="1"/>
    <cellStyle name="Ausgabe 2 11" xfId="57800" hidden="1"/>
    <cellStyle name="Ausgabe 2 11" xfId="57994" hidden="1"/>
    <cellStyle name="Ausgabe 2 11" xfId="58047" hidden="1"/>
    <cellStyle name="Ausgabe 2 11" xfId="58057" hidden="1"/>
    <cellStyle name="Ausgabe 2 11" xfId="58092" hidden="1"/>
    <cellStyle name="Ausgabe 2 11" xfId="57834" hidden="1"/>
    <cellStyle name="Ausgabe 2 11" xfId="58135" hidden="1"/>
    <cellStyle name="Ausgabe 2 11" xfId="58188" hidden="1"/>
    <cellStyle name="Ausgabe 2 11" xfId="58198" hidden="1"/>
    <cellStyle name="Ausgabe 2 11" xfId="58233" hidden="1"/>
    <cellStyle name="Ausgabe 2 11" xfId="58268" hidden="1"/>
    <cellStyle name="Ausgabe 2 11" xfId="58352" hidden="1"/>
    <cellStyle name="Ausgabe 2 11" xfId="58405" hidden="1"/>
    <cellStyle name="Ausgabe 2 11" xfId="58415" hidden="1"/>
    <cellStyle name="Ausgabe 2 11" xfId="58450" hidden="1"/>
    <cellStyle name="Ausgabe 2 11" xfId="58500" hidden="1"/>
    <cellStyle name="Ausgabe 2 11" xfId="58644" hidden="1"/>
    <cellStyle name="Ausgabe 2 11" xfId="58697" hidden="1"/>
    <cellStyle name="Ausgabe 2 11" xfId="58707" hidden="1"/>
    <cellStyle name="Ausgabe 2 11" xfId="58742" hidden="1"/>
    <cellStyle name="Ausgabe 2 11" xfId="58620" hidden="1"/>
    <cellStyle name="Ausgabe 2 11" xfId="58786" hidden="1"/>
    <cellStyle name="Ausgabe 2 11" xfId="58839" hidden="1"/>
    <cellStyle name="Ausgabe 2 11" xfId="58849" hidden="1"/>
    <cellStyle name="Ausgabe 2 11" xfId="58884" hidden="1"/>
    <cellStyle name="Ausgabe 2 11" xfId="18862"/>
    <cellStyle name="Ausgabe 2 12" xfId="127" hidden="1"/>
    <cellStyle name="Ausgabe 2 12" xfId="533" hidden="1"/>
    <cellStyle name="Ausgabe 2 12" xfId="584" hidden="1"/>
    <cellStyle name="Ausgabe 2 12" xfId="596" hidden="1"/>
    <cellStyle name="Ausgabe 2 12" xfId="631" hidden="1"/>
    <cellStyle name="Ausgabe 2 12" xfId="743" hidden="1"/>
    <cellStyle name="Ausgabe 2 12" xfId="941" hidden="1"/>
    <cellStyle name="Ausgabe 2 12" xfId="992" hidden="1"/>
    <cellStyle name="Ausgabe 2 12" xfId="1004" hidden="1"/>
    <cellStyle name="Ausgabe 2 12" xfId="1039" hidden="1"/>
    <cellStyle name="Ausgabe 2 12" xfId="892" hidden="1"/>
    <cellStyle name="Ausgabe 2 12" xfId="1088" hidden="1"/>
    <cellStyle name="Ausgabe 2 12" xfId="1139" hidden="1"/>
    <cellStyle name="Ausgabe 2 12" xfId="1151" hidden="1"/>
    <cellStyle name="Ausgabe 2 12" xfId="1186" hidden="1"/>
    <cellStyle name="Ausgabe 2 12" xfId="919" hidden="1"/>
    <cellStyle name="Ausgabe 2 12" xfId="1229" hidden="1"/>
    <cellStyle name="Ausgabe 2 12" xfId="1280" hidden="1"/>
    <cellStyle name="Ausgabe 2 12" xfId="1292" hidden="1"/>
    <cellStyle name="Ausgabe 2 12" xfId="1327" hidden="1"/>
    <cellStyle name="Ausgabe 2 12" xfId="1362" hidden="1"/>
    <cellStyle name="Ausgabe 2 12" xfId="1446" hidden="1"/>
    <cellStyle name="Ausgabe 2 12" xfId="1497" hidden="1"/>
    <cellStyle name="Ausgabe 2 12" xfId="1509" hidden="1"/>
    <cellStyle name="Ausgabe 2 12" xfId="1544" hidden="1"/>
    <cellStyle name="Ausgabe 2 12" xfId="1594" hidden="1"/>
    <cellStyle name="Ausgabe 2 12" xfId="1738" hidden="1"/>
    <cellStyle name="Ausgabe 2 12" xfId="1789" hidden="1"/>
    <cellStyle name="Ausgabe 2 12" xfId="1801" hidden="1"/>
    <cellStyle name="Ausgabe 2 12" xfId="1836" hidden="1"/>
    <cellStyle name="Ausgabe 2 12" xfId="1712" hidden="1"/>
    <cellStyle name="Ausgabe 2 12" xfId="1880" hidden="1"/>
    <cellStyle name="Ausgabe 2 12" xfId="1931" hidden="1"/>
    <cellStyle name="Ausgabe 2 12" xfId="1943" hidden="1"/>
    <cellStyle name="Ausgabe 2 12" xfId="1978" hidden="1"/>
    <cellStyle name="Ausgabe 2 12" xfId="2050" hidden="1"/>
    <cellStyle name="Ausgabe 2 12" xfId="2411" hidden="1"/>
    <cellStyle name="Ausgabe 2 12" xfId="2462" hidden="1"/>
    <cellStyle name="Ausgabe 2 12" xfId="2474" hidden="1"/>
    <cellStyle name="Ausgabe 2 12" xfId="2509" hidden="1"/>
    <cellStyle name="Ausgabe 2 12" xfId="2613" hidden="1"/>
    <cellStyle name="Ausgabe 2 12" xfId="2811" hidden="1"/>
    <cellStyle name="Ausgabe 2 12" xfId="2862" hidden="1"/>
    <cellStyle name="Ausgabe 2 12" xfId="2874" hidden="1"/>
    <cellStyle name="Ausgabe 2 12" xfId="2909" hidden="1"/>
    <cellStyle name="Ausgabe 2 12" xfId="2762" hidden="1"/>
    <cellStyle name="Ausgabe 2 12" xfId="2958" hidden="1"/>
    <cellStyle name="Ausgabe 2 12" xfId="3009" hidden="1"/>
    <cellStyle name="Ausgabe 2 12" xfId="3021" hidden="1"/>
    <cellStyle name="Ausgabe 2 12" xfId="3056" hidden="1"/>
    <cellStyle name="Ausgabe 2 12" xfId="2789" hidden="1"/>
    <cellStyle name="Ausgabe 2 12" xfId="3099" hidden="1"/>
    <cellStyle name="Ausgabe 2 12" xfId="3150" hidden="1"/>
    <cellStyle name="Ausgabe 2 12" xfId="3162" hidden="1"/>
    <cellStyle name="Ausgabe 2 12" xfId="3197" hidden="1"/>
    <cellStyle name="Ausgabe 2 12" xfId="3232" hidden="1"/>
    <cellStyle name="Ausgabe 2 12" xfId="3316" hidden="1"/>
    <cellStyle name="Ausgabe 2 12" xfId="3367" hidden="1"/>
    <cellStyle name="Ausgabe 2 12" xfId="3379" hidden="1"/>
    <cellStyle name="Ausgabe 2 12" xfId="3414" hidden="1"/>
    <cellStyle name="Ausgabe 2 12" xfId="3464" hidden="1"/>
    <cellStyle name="Ausgabe 2 12" xfId="3608" hidden="1"/>
    <cellStyle name="Ausgabe 2 12" xfId="3659" hidden="1"/>
    <cellStyle name="Ausgabe 2 12" xfId="3671" hidden="1"/>
    <cellStyle name="Ausgabe 2 12" xfId="3706" hidden="1"/>
    <cellStyle name="Ausgabe 2 12" xfId="3582" hidden="1"/>
    <cellStyle name="Ausgabe 2 12" xfId="3750" hidden="1"/>
    <cellStyle name="Ausgabe 2 12" xfId="3801" hidden="1"/>
    <cellStyle name="Ausgabe 2 12" xfId="3813" hidden="1"/>
    <cellStyle name="Ausgabe 2 12" xfId="3848" hidden="1"/>
    <cellStyle name="Ausgabe 2 12" xfId="2384" hidden="1"/>
    <cellStyle name="Ausgabe 2 12" xfId="3917" hidden="1"/>
    <cellStyle name="Ausgabe 2 12" xfId="3968" hidden="1"/>
    <cellStyle name="Ausgabe 2 12" xfId="3980" hidden="1"/>
    <cellStyle name="Ausgabe 2 12" xfId="4015" hidden="1"/>
    <cellStyle name="Ausgabe 2 12" xfId="4119" hidden="1"/>
    <cellStyle name="Ausgabe 2 12" xfId="4317" hidden="1"/>
    <cellStyle name="Ausgabe 2 12" xfId="4368" hidden="1"/>
    <cellStyle name="Ausgabe 2 12" xfId="4380" hidden="1"/>
    <cellStyle name="Ausgabe 2 12" xfId="4415" hidden="1"/>
    <cellStyle name="Ausgabe 2 12" xfId="4268" hidden="1"/>
    <cellStyle name="Ausgabe 2 12" xfId="4464" hidden="1"/>
    <cellStyle name="Ausgabe 2 12" xfId="4515" hidden="1"/>
    <cellStyle name="Ausgabe 2 12" xfId="4527" hidden="1"/>
    <cellStyle name="Ausgabe 2 12" xfId="4562" hidden="1"/>
    <cellStyle name="Ausgabe 2 12" xfId="4295" hidden="1"/>
    <cellStyle name="Ausgabe 2 12" xfId="4605" hidden="1"/>
    <cellStyle name="Ausgabe 2 12" xfId="4656" hidden="1"/>
    <cellStyle name="Ausgabe 2 12" xfId="4668" hidden="1"/>
    <cellStyle name="Ausgabe 2 12" xfId="4703" hidden="1"/>
    <cellStyle name="Ausgabe 2 12" xfId="4738" hidden="1"/>
    <cellStyle name="Ausgabe 2 12" xfId="4822" hidden="1"/>
    <cellStyle name="Ausgabe 2 12" xfId="4873" hidden="1"/>
    <cellStyle name="Ausgabe 2 12" xfId="4885" hidden="1"/>
    <cellStyle name="Ausgabe 2 12" xfId="4920" hidden="1"/>
    <cellStyle name="Ausgabe 2 12" xfId="4970" hidden="1"/>
    <cellStyle name="Ausgabe 2 12" xfId="5114" hidden="1"/>
    <cellStyle name="Ausgabe 2 12" xfId="5165" hidden="1"/>
    <cellStyle name="Ausgabe 2 12" xfId="5177" hidden="1"/>
    <cellStyle name="Ausgabe 2 12" xfId="5212" hidden="1"/>
    <cellStyle name="Ausgabe 2 12" xfId="5088" hidden="1"/>
    <cellStyle name="Ausgabe 2 12" xfId="5256" hidden="1"/>
    <cellStyle name="Ausgabe 2 12" xfId="5307" hidden="1"/>
    <cellStyle name="Ausgabe 2 12" xfId="5319" hidden="1"/>
    <cellStyle name="Ausgabe 2 12" xfId="5354" hidden="1"/>
    <cellStyle name="Ausgabe 2 12" xfId="3891" hidden="1"/>
    <cellStyle name="Ausgabe 2 12" xfId="5422" hidden="1"/>
    <cellStyle name="Ausgabe 2 12" xfId="5473" hidden="1"/>
    <cellStyle name="Ausgabe 2 12" xfId="5485" hidden="1"/>
    <cellStyle name="Ausgabe 2 12" xfId="5520" hidden="1"/>
    <cellStyle name="Ausgabe 2 12" xfId="5623" hidden="1"/>
    <cellStyle name="Ausgabe 2 12" xfId="5821" hidden="1"/>
    <cellStyle name="Ausgabe 2 12" xfId="5872" hidden="1"/>
    <cellStyle name="Ausgabe 2 12" xfId="5884" hidden="1"/>
    <cellStyle name="Ausgabe 2 12" xfId="5919" hidden="1"/>
    <cellStyle name="Ausgabe 2 12" xfId="5772" hidden="1"/>
    <cellStyle name="Ausgabe 2 12" xfId="5968" hidden="1"/>
    <cellStyle name="Ausgabe 2 12" xfId="6019" hidden="1"/>
    <cellStyle name="Ausgabe 2 12" xfId="6031" hidden="1"/>
    <cellStyle name="Ausgabe 2 12" xfId="6066" hidden="1"/>
    <cellStyle name="Ausgabe 2 12" xfId="5799" hidden="1"/>
    <cellStyle name="Ausgabe 2 12" xfId="6109" hidden="1"/>
    <cellStyle name="Ausgabe 2 12" xfId="6160" hidden="1"/>
    <cellStyle name="Ausgabe 2 12" xfId="6172" hidden="1"/>
    <cellStyle name="Ausgabe 2 12" xfId="6207" hidden="1"/>
    <cellStyle name="Ausgabe 2 12" xfId="6242" hidden="1"/>
    <cellStyle name="Ausgabe 2 12" xfId="6326" hidden="1"/>
    <cellStyle name="Ausgabe 2 12" xfId="6377" hidden="1"/>
    <cellStyle name="Ausgabe 2 12" xfId="6389" hidden="1"/>
    <cellStyle name="Ausgabe 2 12" xfId="6424" hidden="1"/>
    <cellStyle name="Ausgabe 2 12" xfId="6474" hidden="1"/>
    <cellStyle name="Ausgabe 2 12" xfId="6618" hidden="1"/>
    <cellStyle name="Ausgabe 2 12" xfId="6669" hidden="1"/>
    <cellStyle name="Ausgabe 2 12" xfId="6681" hidden="1"/>
    <cellStyle name="Ausgabe 2 12" xfId="6716" hidden="1"/>
    <cellStyle name="Ausgabe 2 12" xfId="6592" hidden="1"/>
    <cellStyle name="Ausgabe 2 12" xfId="6760" hidden="1"/>
    <cellStyle name="Ausgabe 2 12" xfId="6811" hidden="1"/>
    <cellStyle name="Ausgabe 2 12" xfId="6823" hidden="1"/>
    <cellStyle name="Ausgabe 2 12" xfId="6858" hidden="1"/>
    <cellStyle name="Ausgabe 2 12" xfId="5397" hidden="1"/>
    <cellStyle name="Ausgabe 2 12" xfId="6924" hidden="1"/>
    <cellStyle name="Ausgabe 2 12" xfId="6975" hidden="1"/>
    <cellStyle name="Ausgabe 2 12" xfId="6987" hidden="1"/>
    <cellStyle name="Ausgabe 2 12" xfId="7022" hidden="1"/>
    <cellStyle name="Ausgabe 2 12" xfId="7121" hidden="1"/>
    <cellStyle name="Ausgabe 2 12" xfId="7319" hidden="1"/>
    <cellStyle name="Ausgabe 2 12" xfId="7370" hidden="1"/>
    <cellStyle name="Ausgabe 2 12" xfId="7382" hidden="1"/>
    <cellStyle name="Ausgabe 2 12" xfId="7417" hidden="1"/>
    <cellStyle name="Ausgabe 2 12" xfId="7270" hidden="1"/>
    <cellStyle name="Ausgabe 2 12" xfId="7466" hidden="1"/>
    <cellStyle name="Ausgabe 2 12" xfId="7517" hidden="1"/>
    <cellStyle name="Ausgabe 2 12" xfId="7529" hidden="1"/>
    <cellStyle name="Ausgabe 2 12" xfId="7564" hidden="1"/>
    <cellStyle name="Ausgabe 2 12" xfId="7297" hidden="1"/>
    <cellStyle name="Ausgabe 2 12" xfId="7607" hidden="1"/>
    <cellStyle name="Ausgabe 2 12" xfId="7658" hidden="1"/>
    <cellStyle name="Ausgabe 2 12" xfId="7670" hidden="1"/>
    <cellStyle name="Ausgabe 2 12" xfId="7705" hidden="1"/>
    <cellStyle name="Ausgabe 2 12" xfId="7740" hidden="1"/>
    <cellStyle name="Ausgabe 2 12" xfId="7824" hidden="1"/>
    <cellStyle name="Ausgabe 2 12" xfId="7875" hidden="1"/>
    <cellStyle name="Ausgabe 2 12" xfId="7887" hidden="1"/>
    <cellStyle name="Ausgabe 2 12" xfId="7922" hidden="1"/>
    <cellStyle name="Ausgabe 2 12" xfId="7972" hidden="1"/>
    <cellStyle name="Ausgabe 2 12" xfId="8116" hidden="1"/>
    <cellStyle name="Ausgabe 2 12" xfId="8167" hidden="1"/>
    <cellStyle name="Ausgabe 2 12" xfId="8179" hidden="1"/>
    <cellStyle name="Ausgabe 2 12" xfId="8214" hidden="1"/>
    <cellStyle name="Ausgabe 2 12" xfId="8090" hidden="1"/>
    <cellStyle name="Ausgabe 2 12" xfId="8258" hidden="1"/>
    <cellStyle name="Ausgabe 2 12" xfId="8309" hidden="1"/>
    <cellStyle name="Ausgabe 2 12" xfId="8321" hidden="1"/>
    <cellStyle name="Ausgabe 2 12" xfId="8356" hidden="1"/>
    <cellStyle name="Ausgabe 2 12" xfId="6901" hidden="1"/>
    <cellStyle name="Ausgabe 2 12" xfId="8419" hidden="1"/>
    <cellStyle name="Ausgabe 2 12" xfId="8470" hidden="1"/>
    <cellStyle name="Ausgabe 2 12" xfId="8482" hidden="1"/>
    <cellStyle name="Ausgabe 2 12" xfId="8517" hidden="1"/>
    <cellStyle name="Ausgabe 2 12" xfId="8614" hidden="1"/>
    <cellStyle name="Ausgabe 2 12" xfId="8812" hidden="1"/>
    <cellStyle name="Ausgabe 2 12" xfId="8863" hidden="1"/>
    <cellStyle name="Ausgabe 2 12" xfId="8875" hidden="1"/>
    <cellStyle name="Ausgabe 2 12" xfId="8910" hidden="1"/>
    <cellStyle name="Ausgabe 2 12" xfId="8763" hidden="1"/>
    <cellStyle name="Ausgabe 2 12" xfId="8959" hidden="1"/>
    <cellStyle name="Ausgabe 2 12" xfId="9010" hidden="1"/>
    <cellStyle name="Ausgabe 2 12" xfId="9022" hidden="1"/>
    <cellStyle name="Ausgabe 2 12" xfId="9057" hidden="1"/>
    <cellStyle name="Ausgabe 2 12" xfId="8790" hidden="1"/>
    <cellStyle name="Ausgabe 2 12" xfId="9100" hidden="1"/>
    <cellStyle name="Ausgabe 2 12" xfId="9151" hidden="1"/>
    <cellStyle name="Ausgabe 2 12" xfId="9163" hidden="1"/>
    <cellStyle name="Ausgabe 2 12" xfId="9198" hidden="1"/>
    <cellStyle name="Ausgabe 2 12" xfId="9233" hidden="1"/>
    <cellStyle name="Ausgabe 2 12" xfId="9317" hidden="1"/>
    <cellStyle name="Ausgabe 2 12" xfId="9368" hidden="1"/>
    <cellStyle name="Ausgabe 2 12" xfId="9380" hidden="1"/>
    <cellStyle name="Ausgabe 2 12" xfId="9415" hidden="1"/>
    <cellStyle name="Ausgabe 2 12" xfId="9465" hidden="1"/>
    <cellStyle name="Ausgabe 2 12" xfId="9609" hidden="1"/>
    <cellStyle name="Ausgabe 2 12" xfId="9660" hidden="1"/>
    <cellStyle name="Ausgabe 2 12" xfId="9672" hidden="1"/>
    <cellStyle name="Ausgabe 2 12" xfId="9707" hidden="1"/>
    <cellStyle name="Ausgabe 2 12" xfId="9583" hidden="1"/>
    <cellStyle name="Ausgabe 2 12" xfId="9751" hidden="1"/>
    <cellStyle name="Ausgabe 2 12" xfId="9802" hidden="1"/>
    <cellStyle name="Ausgabe 2 12" xfId="9814" hidden="1"/>
    <cellStyle name="Ausgabe 2 12" xfId="9849" hidden="1"/>
    <cellStyle name="Ausgabe 2 12" xfId="8399" hidden="1"/>
    <cellStyle name="Ausgabe 2 12" xfId="9910" hidden="1"/>
    <cellStyle name="Ausgabe 2 12" xfId="9961" hidden="1"/>
    <cellStyle name="Ausgabe 2 12" xfId="9973" hidden="1"/>
    <cellStyle name="Ausgabe 2 12" xfId="10008" hidden="1"/>
    <cellStyle name="Ausgabe 2 12" xfId="10100" hidden="1"/>
    <cellStyle name="Ausgabe 2 12" xfId="10298" hidden="1"/>
    <cellStyle name="Ausgabe 2 12" xfId="10349" hidden="1"/>
    <cellStyle name="Ausgabe 2 12" xfId="10361" hidden="1"/>
    <cellStyle name="Ausgabe 2 12" xfId="10396" hidden="1"/>
    <cellStyle name="Ausgabe 2 12" xfId="10249" hidden="1"/>
    <cellStyle name="Ausgabe 2 12" xfId="10445" hidden="1"/>
    <cellStyle name="Ausgabe 2 12" xfId="10496" hidden="1"/>
    <cellStyle name="Ausgabe 2 12" xfId="10508" hidden="1"/>
    <cellStyle name="Ausgabe 2 12" xfId="10543" hidden="1"/>
    <cellStyle name="Ausgabe 2 12" xfId="10276" hidden="1"/>
    <cellStyle name="Ausgabe 2 12" xfId="10586" hidden="1"/>
    <cellStyle name="Ausgabe 2 12" xfId="10637" hidden="1"/>
    <cellStyle name="Ausgabe 2 12" xfId="10649" hidden="1"/>
    <cellStyle name="Ausgabe 2 12" xfId="10684" hidden="1"/>
    <cellStyle name="Ausgabe 2 12" xfId="10719" hidden="1"/>
    <cellStyle name="Ausgabe 2 12" xfId="10803" hidden="1"/>
    <cellStyle name="Ausgabe 2 12" xfId="10854" hidden="1"/>
    <cellStyle name="Ausgabe 2 12" xfId="10866" hidden="1"/>
    <cellStyle name="Ausgabe 2 12" xfId="10901" hidden="1"/>
    <cellStyle name="Ausgabe 2 12" xfId="10951" hidden="1"/>
    <cellStyle name="Ausgabe 2 12" xfId="11095" hidden="1"/>
    <cellStyle name="Ausgabe 2 12" xfId="11146" hidden="1"/>
    <cellStyle name="Ausgabe 2 12" xfId="11158" hidden="1"/>
    <cellStyle name="Ausgabe 2 12" xfId="11193" hidden="1"/>
    <cellStyle name="Ausgabe 2 12" xfId="11069" hidden="1"/>
    <cellStyle name="Ausgabe 2 12" xfId="11237" hidden="1"/>
    <cellStyle name="Ausgabe 2 12" xfId="11288" hidden="1"/>
    <cellStyle name="Ausgabe 2 12" xfId="11300" hidden="1"/>
    <cellStyle name="Ausgabe 2 12" xfId="11335" hidden="1"/>
    <cellStyle name="Ausgabe 2 12" xfId="9892" hidden="1"/>
    <cellStyle name="Ausgabe 2 12" xfId="11393" hidden="1"/>
    <cellStyle name="Ausgabe 2 12" xfId="11444" hidden="1"/>
    <cellStyle name="Ausgabe 2 12" xfId="11456" hidden="1"/>
    <cellStyle name="Ausgabe 2 12" xfId="11491" hidden="1"/>
    <cellStyle name="Ausgabe 2 12" xfId="11580" hidden="1"/>
    <cellStyle name="Ausgabe 2 12" xfId="11778" hidden="1"/>
    <cellStyle name="Ausgabe 2 12" xfId="11829" hidden="1"/>
    <cellStyle name="Ausgabe 2 12" xfId="11841" hidden="1"/>
    <cellStyle name="Ausgabe 2 12" xfId="11876" hidden="1"/>
    <cellStyle name="Ausgabe 2 12" xfId="11729" hidden="1"/>
    <cellStyle name="Ausgabe 2 12" xfId="11925" hidden="1"/>
    <cellStyle name="Ausgabe 2 12" xfId="11976" hidden="1"/>
    <cellStyle name="Ausgabe 2 12" xfId="11988" hidden="1"/>
    <cellStyle name="Ausgabe 2 12" xfId="12023" hidden="1"/>
    <cellStyle name="Ausgabe 2 12" xfId="11756" hidden="1"/>
    <cellStyle name="Ausgabe 2 12" xfId="12066" hidden="1"/>
    <cellStyle name="Ausgabe 2 12" xfId="12117" hidden="1"/>
    <cellStyle name="Ausgabe 2 12" xfId="12129" hidden="1"/>
    <cellStyle name="Ausgabe 2 12" xfId="12164" hidden="1"/>
    <cellStyle name="Ausgabe 2 12" xfId="12199" hidden="1"/>
    <cellStyle name="Ausgabe 2 12" xfId="12283" hidden="1"/>
    <cellStyle name="Ausgabe 2 12" xfId="12334" hidden="1"/>
    <cellStyle name="Ausgabe 2 12" xfId="12346" hidden="1"/>
    <cellStyle name="Ausgabe 2 12" xfId="12381" hidden="1"/>
    <cellStyle name="Ausgabe 2 12" xfId="12431" hidden="1"/>
    <cellStyle name="Ausgabe 2 12" xfId="12575" hidden="1"/>
    <cellStyle name="Ausgabe 2 12" xfId="12626" hidden="1"/>
    <cellStyle name="Ausgabe 2 12" xfId="12638" hidden="1"/>
    <cellStyle name="Ausgabe 2 12" xfId="12673" hidden="1"/>
    <cellStyle name="Ausgabe 2 12" xfId="12549" hidden="1"/>
    <cellStyle name="Ausgabe 2 12" xfId="12717" hidden="1"/>
    <cellStyle name="Ausgabe 2 12" xfId="12768" hidden="1"/>
    <cellStyle name="Ausgabe 2 12" xfId="12780" hidden="1"/>
    <cellStyle name="Ausgabe 2 12" xfId="12815" hidden="1"/>
    <cellStyle name="Ausgabe 2 12" xfId="11378" hidden="1"/>
    <cellStyle name="Ausgabe 2 12" xfId="12872" hidden="1"/>
    <cellStyle name="Ausgabe 2 12" xfId="12923" hidden="1"/>
    <cellStyle name="Ausgabe 2 12" xfId="12935" hidden="1"/>
    <cellStyle name="Ausgabe 2 12" xfId="12970" hidden="1"/>
    <cellStyle name="Ausgabe 2 12" xfId="13051" hidden="1"/>
    <cellStyle name="Ausgabe 2 12" xfId="13249" hidden="1"/>
    <cellStyle name="Ausgabe 2 12" xfId="13300" hidden="1"/>
    <cellStyle name="Ausgabe 2 12" xfId="13312" hidden="1"/>
    <cellStyle name="Ausgabe 2 12" xfId="13347" hidden="1"/>
    <cellStyle name="Ausgabe 2 12" xfId="13200" hidden="1"/>
    <cellStyle name="Ausgabe 2 12" xfId="13396" hidden="1"/>
    <cellStyle name="Ausgabe 2 12" xfId="13447" hidden="1"/>
    <cellStyle name="Ausgabe 2 12" xfId="13459" hidden="1"/>
    <cellStyle name="Ausgabe 2 12" xfId="13494" hidden="1"/>
    <cellStyle name="Ausgabe 2 12" xfId="13227" hidden="1"/>
    <cellStyle name="Ausgabe 2 12" xfId="13537" hidden="1"/>
    <cellStyle name="Ausgabe 2 12" xfId="13588" hidden="1"/>
    <cellStyle name="Ausgabe 2 12" xfId="13600" hidden="1"/>
    <cellStyle name="Ausgabe 2 12" xfId="13635" hidden="1"/>
    <cellStyle name="Ausgabe 2 12" xfId="13670" hidden="1"/>
    <cellStyle name="Ausgabe 2 12" xfId="13754" hidden="1"/>
    <cellStyle name="Ausgabe 2 12" xfId="13805" hidden="1"/>
    <cellStyle name="Ausgabe 2 12" xfId="13817" hidden="1"/>
    <cellStyle name="Ausgabe 2 12" xfId="13852" hidden="1"/>
    <cellStyle name="Ausgabe 2 12" xfId="13902" hidden="1"/>
    <cellStyle name="Ausgabe 2 12" xfId="14046" hidden="1"/>
    <cellStyle name="Ausgabe 2 12" xfId="14097" hidden="1"/>
    <cellStyle name="Ausgabe 2 12" xfId="14109" hidden="1"/>
    <cellStyle name="Ausgabe 2 12" xfId="14144" hidden="1"/>
    <cellStyle name="Ausgabe 2 12" xfId="14020" hidden="1"/>
    <cellStyle name="Ausgabe 2 12" xfId="14188" hidden="1"/>
    <cellStyle name="Ausgabe 2 12" xfId="14239" hidden="1"/>
    <cellStyle name="Ausgabe 2 12" xfId="14251" hidden="1"/>
    <cellStyle name="Ausgabe 2 12" xfId="14286" hidden="1"/>
    <cellStyle name="Ausgabe 2 12" xfId="12858" hidden="1"/>
    <cellStyle name="Ausgabe 2 12" xfId="14339" hidden="1"/>
    <cellStyle name="Ausgabe 2 12" xfId="14390" hidden="1"/>
    <cellStyle name="Ausgabe 2 12" xfId="14402" hidden="1"/>
    <cellStyle name="Ausgabe 2 12" xfId="14437" hidden="1"/>
    <cellStyle name="Ausgabe 2 12" xfId="14513" hidden="1"/>
    <cellStyle name="Ausgabe 2 12" xfId="14711" hidden="1"/>
    <cellStyle name="Ausgabe 2 12" xfId="14762" hidden="1"/>
    <cellStyle name="Ausgabe 2 12" xfId="14774" hidden="1"/>
    <cellStyle name="Ausgabe 2 12" xfId="14809" hidden="1"/>
    <cellStyle name="Ausgabe 2 12" xfId="14662" hidden="1"/>
    <cellStyle name="Ausgabe 2 12" xfId="14858" hidden="1"/>
    <cellStyle name="Ausgabe 2 12" xfId="14909" hidden="1"/>
    <cellStyle name="Ausgabe 2 12" xfId="14921" hidden="1"/>
    <cellStyle name="Ausgabe 2 12" xfId="14956" hidden="1"/>
    <cellStyle name="Ausgabe 2 12" xfId="14689" hidden="1"/>
    <cellStyle name="Ausgabe 2 12" xfId="14999" hidden="1"/>
    <cellStyle name="Ausgabe 2 12" xfId="15050" hidden="1"/>
    <cellStyle name="Ausgabe 2 12" xfId="15062" hidden="1"/>
    <cellStyle name="Ausgabe 2 12" xfId="15097" hidden="1"/>
    <cellStyle name="Ausgabe 2 12" xfId="15132" hidden="1"/>
    <cellStyle name="Ausgabe 2 12" xfId="15216" hidden="1"/>
    <cellStyle name="Ausgabe 2 12" xfId="15267" hidden="1"/>
    <cellStyle name="Ausgabe 2 12" xfId="15279" hidden="1"/>
    <cellStyle name="Ausgabe 2 12" xfId="15314" hidden="1"/>
    <cellStyle name="Ausgabe 2 12" xfId="15364" hidden="1"/>
    <cellStyle name="Ausgabe 2 12" xfId="15508" hidden="1"/>
    <cellStyle name="Ausgabe 2 12" xfId="15559" hidden="1"/>
    <cellStyle name="Ausgabe 2 12" xfId="15571" hidden="1"/>
    <cellStyle name="Ausgabe 2 12" xfId="15606" hidden="1"/>
    <cellStyle name="Ausgabe 2 12" xfId="15482" hidden="1"/>
    <cellStyle name="Ausgabe 2 12" xfId="15650" hidden="1"/>
    <cellStyle name="Ausgabe 2 12" xfId="15701" hidden="1"/>
    <cellStyle name="Ausgabe 2 12" xfId="15713" hidden="1"/>
    <cellStyle name="Ausgabe 2 12" xfId="15748" hidden="1"/>
    <cellStyle name="Ausgabe 2 12" xfId="14327" hidden="1"/>
    <cellStyle name="Ausgabe 2 12" xfId="15801" hidden="1"/>
    <cellStyle name="Ausgabe 2 12" xfId="15852" hidden="1"/>
    <cellStyle name="Ausgabe 2 12" xfId="15864" hidden="1"/>
    <cellStyle name="Ausgabe 2 12" xfId="15899" hidden="1"/>
    <cellStyle name="Ausgabe 2 12" xfId="15969" hidden="1"/>
    <cellStyle name="Ausgabe 2 12" xfId="16167" hidden="1"/>
    <cellStyle name="Ausgabe 2 12" xfId="16218" hidden="1"/>
    <cellStyle name="Ausgabe 2 12" xfId="16230" hidden="1"/>
    <cellStyle name="Ausgabe 2 12" xfId="16265" hidden="1"/>
    <cellStyle name="Ausgabe 2 12" xfId="16118" hidden="1"/>
    <cellStyle name="Ausgabe 2 12" xfId="16314" hidden="1"/>
    <cellStyle name="Ausgabe 2 12" xfId="16365" hidden="1"/>
    <cellStyle name="Ausgabe 2 12" xfId="16377" hidden="1"/>
    <cellStyle name="Ausgabe 2 12" xfId="16412" hidden="1"/>
    <cellStyle name="Ausgabe 2 12" xfId="16145" hidden="1"/>
    <cellStyle name="Ausgabe 2 12" xfId="16455" hidden="1"/>
    <cellStyle name="Ausgabe 2 12" xfId="16506" hidden="1"/>
    <cellStyle name="Ausgabe 2 12" xfId="16518" hidden="1"/>
    <cellStyle name="Ausgabe 2 12" xfId="16553" hidden="1"/>
    <cellStyle name="Ausgabe 2 12" xfId="16588" hidden="1"/>
    <cellStyle name="Ausgabe 2 12" xfId="16672" hidden="1"/>
    <cellStyle name="Ausgabe 2 12" xfId="16723" hidden="1"/>
    <cellStyle name="Ausgabe 2 12" xfId="16735" hidden="1"/>
    <cellStyle name="Ausgabe 2 12" xfId="16770" hidden="1"/>
    <cellStyle name="Ausgabe 2 12" xfId="16820" hidden="1"/>
    <cellStyle name="Ausgabe 2 12" xfId="16964" hidden="1"/>
    <cellStyle name="Ausgabe 2 12" xfId="17015" hidden="1"/>
    <cellStyle name="Ausgabe 2 12" xfId="17027" hidden="1"/>
    <cellStyle name="Ausgabe 2 12" xfId="17062" hidden="1"/>
    <cellStyle name="Ausgabe 2 12" xfId="16938" hidden="1"/>
    <cellStyle name="Ausgabe 2 12" xfId="17106" hidden="1"/>
    <cellStyle name="Ausgabe 2 12" xfId="17157" hidden="1"/>
    <cellStyle name="Ausgabe 2 12" xfId="17169" hidden="1"/>
    <cellStyle name="Ausgabe 2 12" xfId="17204" hidden="1"/>
    <cellStyle name="Ausgabe 2 12" xfId="15789" hidden="1"/>
    <cellStyle name="Ausgabe 2 12" xfId="17246" hidden="1"/>
    <cellStyle name="Ausgabe 2 12" xfId="17297" hidden="1"/>
    <cellStyle name="Ausgabe 2 12" xfId="17309" hidden="1"/>
    <cellStyle name="Ausgabe 2 12" xfId="17344" hidden="1"/>
    <cellStyle name="Ausgabe 2 12" xfId="17411" hidden="1"/>
    <cellStyle name="Ausgabe 2 12" xfId="17609" hidden="1"/>
    <cellStyle name="Ausgabe 2 12" xfId="17660" hidden="1"/>
    <cellStyle name="Ausgabe 2 12" xfId="17672" hidden="1"/>
    <cellStyle name="Ausgabe 2 12" xfId="17707" hidden="1"/>
    <cellStyle name="Ausgabe 2 12" xfId="17560" hidden="1"/>
    <cellStyle name="Ausgabe 2 12" xfId="17756" hidden="1"/>
    <cellStyle name="Ausgabe 2 12" xfId="17807" hidden="1"/>
    <cellStyle name="Ausgabe 2 12" xfId="17819" hidden="1"/>
    <cellStyle name="Ausgabe 2 12" xfId="17854" hidden="1"/>
    <cellStyle name="Ausgabe 2 12" xfId="17587" hidden="1"/>
    <cellStyle name="Ausgabe 2 12" xfId="17897" hidden="1"/>
    <cellStyle name="Ausgabe 2 12" xfId="17948" hidden="1"/>
    <cellStyle name="Ausgabe 2 12" xfId="17960" hidden="1"/>
    <cellStyle name="Ausgabe 2 12" xfId="17995" hidden="1"/>
    <cellStyle name="Ausgabe 2 12" xfId="18030" hidden="1"/>
    <cellStyle name="Ausgabe 2 12" xfId="18114" hidden="1"/>
    <cellStyle name="Ausgabe 2 12" xfId="18165" hidden="1"/>
    <cellStyle name="Ausgabe 2 12" xfId="18177" hidden="1"/>
    <cellStyle name="Ausgabe 2 12" xfId="18212" hidden="1"/>
    <cellStyle name="Ausgabe 2 12" xfId="18262" hidden="1"/>
    <cellStyle name="Ausgabe 2 12" xfId="18406" hidden="1"/>
    <cellStyle name="Ausgabe 2 12" xfId="18457" hidden="1"/>
    <cellStyle name="Ausgabe 2 12" xfId="18469" hidden="1"/>
    <cellStyle name="Ausgabe 2 12" xfId="18504" hidden="1"/>
    <cellStyle name="Ausgabe 2 12" xfId="18380" hidden="1"/>
    <cellStyle name="Ausgabe 2 12" xfId="18548" hidden="1"/>
    <cellStyle name="Ausgabe 2 12" xfId="18599" hidden="1"/>
    <cellStyle name="Ausgabe 2 12" xfId="18611" hidden="1"/>
    <cellStyle name="Ausgabe 2 12" xfId="18646" hidden="1"/>
    <cellStyle name="Ausgabe 2 12" xfId="18879" hidden="1"/>
    <cellStyle name="Ausgabe 2 12" xfId="19046" hidden="1"/>
    <cellStyle name="Ausgabe 2 12" xfId="19097" hidden="1"/>
    <cellStyle name="Ausgabe 2 12" xfId="19109" hidden="1"/>
    <cellStyle name="Ausgabe 2 12" xfId="19144" hidden="1"/>
    <cellStyle name="Ausgabe 2 12" xfId="19218" hidden="1"/>
    <cellStyle name="Ausgabe 2 12" xfId="19416" hidden="1"/>
    <cellStyle name="Ausgabe 2 12" xfId="19467" hidden="1"/>
    <cellStyle name="Ausgabe 2 12" xfId="19479" hidden="1"/>
    <cellStyle name="Ausgabe 2 12" xfId="19514" hidden="1"/>
    <cellStyle name="Ausgabe 2 12" xfId="19367" hidden="1"/>
    <cellStyle name="Ausgabe 2 12" xfId="19563" hidden="1"/>
    <cellStyle name="Ausgabe 2 12" xfId="19614" hidden="1"/>
    <cellStyle name="Ausgabe 2 12" xfId="19626" hidden="1"/>
    <cellStyle name="Ausgabe 2 12" xfId="19661" hidden="1"/>
    <cellStyle name="Ausgabe 2 12" xfId="19394" hidden="1"/>
    <cellStyle name="Ausgabe 2 12" xfId="19704" hidden="1"/>
    <cellStyle name="Ausgabe 2 12" xfId="19755" hidden="1"/>
    <cellStyle name="Ausgabe 2 12" xfId="19767" hidden="1"/>
    <cellStyle name="Ausgabe 2 12" xfId="19802" hidden="1"/>
    <cellStyle name="Ausgabe 2 12" xfId="19837" hidden="1"/>
    <cellStyle name="Ausgabe 2 12" xfId="19921" hidden="1"/>
    <cellStyle name="Ausgabe 2 12" xfId="19972" hidden="1"/>
    <cellStyle name="Ausgabe 2 12" xfId="19984" hidden="1"/>
    <cellStyle name="Ausgabe 2 12" xfId="20019" hidden="1"/>
    <cellStyle name="Ausgabe 2 12" xfId="20069" hidden="1"/>
    <cellStyle name="Ausgabe 2 12" xfId="20213" hidden="1"/>
    <cellStyle name="Ausgabe 2 12" xfId="20264" hidden="1"/>
    <cellStyle name="Ausgabe 2 12" xfId="20276" hidden="1"/>
    <cellStyle name="Ausgabe 2 12" xfId="20311" hidden="1"/>
    <cellStyle name="Ausgabe 2 12" xfId="20187" hidden="1"/>
    <cellStyle name="Ausgabe 2 12" xfId="20355" hidden="1"/>
    <cellStyle name="Ausgabe 2 12" xfId="20406" hidden="1"/>
    <cellStyle name="Ausgabe 2 12" xfId="20418" hidden="1"/>
    <cellStyle name="Ausgabe 2 12" xfId="20453" hidden="1"/>
    <cellStyle name="Ausgabe 2 12" xfId="20488" hidden="1"/>
    <cellStyle name="Ausgabe 2 12" xfId="20572" hidden="1"/>
    <cellStyle name="Ausgabe 2 12" xfId="20623" hidden="1"/>
    <cellStyle name="Ausgabe 2 12" xfId="20635" hidden="1"/>
    <cellStyle name="Ausgabe 2 12" xfId="20670" hidden="1"/>
    <cellStyle name="Ausgabe 2 12" xfId="20725" hidden="1"/>
    <cellStyle name="Ausgabe 2 12" xfId="20963" hidden="1"/>
    <cellStyle name="Ausgabe 2 12" xfId="21014" hidden="1"/>
    <cellStyle name="Ausgabe 2 12" xfId="21026" hidden="1"/>
    <cellStyle name="Ausgabe 2 12" xfId="21061" hidden="1"/>
    <cellStyle name="Ausgabe 2 12" xfId="21128" hidden="1"/>
    <cellStyle name="Ausgabe 2 12" xfId="21272" hidden="1"/>
    <cellStyle name="Ausgabe 2 12" xfId="21323" hidden="1"/>
    <cellStyle name="Ausgabe 2 12" xfId="21335" hidden="1"/>
    <cellStyle name="Ausgabe 2 12" xfId="21370" hidden="1"/>
    <cellStyle name="Ausgabe 2 12" xfId="21246" hidden="1"/>
    <cellStyle name="Ausgabe 2 12" xfId="21416" hidden="1"/>
    <cellStyle name="Ausgabe 2 12" xfId="21467" hidden="1"/>
    <cellStyle name="Ausgabe 2 12" xfId="21479" hidden="1"/>
    <cellStyle name="Ausgabe 2 12" xfId="21514" hidden="1"/>
    <cellStyle name="Ausgabe 2 12" xfId="20950" hidden="1"/>
    <cellStyle name="Ausgabe 2 12" xfId="21573" hidden="1"/>
    <cellStyle name="Ausgabe 2 12" xfId="21624" hidden="1"/>
    <cellStyle name="Ausgabe 2 12" xfId="21636" hidden="1"/>
    <cellStyle name="Ausgabe 2 12" xfId="21671" hidden="1"/>
    <cellStyle name="Ausgabe 2 12" xfId="21744" hidden="1"/>
    <cellStyle name="Ausgabe 2 12" xfId="21943" hidden="1"/>
    <cellStyle name="Ausgabe 2 12" xfId="21994" hidden="1"/>
    <cellStyle name="Ausgabe 2 12" xfId="22006" hidden="1"/>
    <cellStyle name="Ausgabe 2 12" xfId="22041" hidden="1"/>
    <cellStyle name="Ausgabe 2 12" xfId="21893" hidden="1"/>
    <cellStyle name="Ausgabe 2 12" xfId="22092" hidden="1"/>
    <cellStyle name="Ausgabe 2 12" xfId="22143" hidden="1"/>
    <cellStyle name="Ausgabe 2 12" xfId="22155" hidden="1"/>
    <cellStyle name="Ausgabe 2 12" xfId="22190" hidden="1"/>
    <cellStyle name="Ausgabe 2 12" xfId="21921" hidden="1"/>
    <cellStyle name="Ausgabe 2 12" xfId="22235" hidden="1"/>
    <cellStyle name="Ausgabe 2 12" xfId="22286" hidden="1"/>
    <cellStyle name="Ausgabe 2 12" xfId="22298" hidden="1"/>
    <cellStyle name="Ausgabe 2 12" xfId="22333" hidden="1"/>
    <cellStyle name="Ausgabe 2 12" xfId="22370" hidden="1"/>
    <cellStyle name="Ausgabe 2 12" xfId="22454" hidden="1"/>
    <cellStyle name="Ausgabe 2 12" xfId="22505" hidden="1"/>
    <cellStyle name="Ausgabe 2 12" xfId="22517" hidden="1"/>
    <cellStyle name="Ausgabe 2 12" xfId="22552" hidden="1"/>
    <cellStyle name="Ausgabe 2 12" xfId="22602" hidden="1"/>
    <cellStyle name="Ausgabe 2 12" xfId="22746" hidden="1"/>
    <cellStyle name="Ausgabe 2 12" xfId="22797" hidden="1"/>
    <cellStyle name="Ausgabe 2 12" xfId="22809" hidden="1"/>
    <cellStyle name="Ausgabe 2 12" xfId="22844" hidden="1"/>
    <cellStyle name="Ausgabe 2 12" xfId="22720" hidden="1"/>
    <cellStyle name="Ausgabe 2 12" xfId="22888" hidden="1"/>
    <cellStyle name="Ausgabe 2 12" xfId="22939" hidden="1"/>
    <cellStyle name="Ausgabe 2 12" xfId="22951" hidden="1"/>
    <cellStyle name="Ausgabe 2 12" xfId="22986" hidden="1"/>
    <cellStyle name="Ausgabe 2 12" xfId="21554" hidden="1"/>
    <cellStyle name="Ausgabe 2 12" xfId="23028" hidden="1"/>
    <cellStyle name="Ausgabe 2 12" xfId="23079" hidden="1"/>
    <cellStyle name="Ausgabe 2 12" xfId="23091" hidden="1"/>
    <cellStyle name="Ausgabe 2 12" xfId="23126" hidden="1"/>
    <cellStyle name="Ausgabe 2 12" xfId="23197" hidden="1"/>
    <cellStyle name="Ausgabe 2 12" xfId="23395" hidden="1"/>
    <cellStyle name="Ausgabe 2 12" xfId="23446" hidden="1"/>
    <cellStyle name="Ausgabe 2 12" xfId="23458" hidden="1"/>
    <cellStyle name="Ausgabe 2 12" xfId="23493" hidden="1"/>
    <cellStyle name="Ausgabe 2 12" xfId="23346" hidden="1"/>
    <cellStyle name="Ausgabe 2 12" xfId="23544" hidden="1"/>
    <cellStyle name="Ausgabe 2 12" xfId="23595" hidden="1"/>
    <cellStyle name="Ausgabe 2 12" xfId="23607" hidden="1"/>
    <cellStyle name="Ausgabe 2 12" xfId="23642" hidden="1"/>
    <cellStyle name="Ausgabe 2 12" xfId="23373" hidden="1"/>
    <cellStyle name="Ausgabe 2 12" xfId="23687" hidden="1"/>
    <cellStyle name="Ausgabe 2 12" xfId="23738" hidden="1"/>
    <cellStyle name="Ausgabe 2 12" xfId="23750" hidden="1"/>
    <cellStyle name="Ausgabe 2 12" xfId="23785" hidden="1"/>
    <cellStyle name="Ausgabe 2 12" xfId="23821" hidden="1"/>
    <cellStyle name="Ausgabe 2 12" xfId="23905" hidden="1"/>
    <cellStyle name="Ausgabe 2 12" xfId="23956" hidden="1"/>
    <cellStyle name="Ausgabe 2 12" xfId="23968" hidden="1"/>
    <cellStyle name="Ausgabe 2 12" xfId="24003" hidden="1"/>
    <cellStyle name="Ausgabe 2 12" xfId="24053" hidden="1"/>
    <cellStyle name="Ausgabe 2 12" xfId="24197" hidden="1"/>
    <cellStyle name="Ausgabe 2 12" xfId="24248" hidden="1"/>
    <cellStyle name="Ausgabe 2 12" xfId="24260" hidden="1"/>
    <cellStyle name="Ausgabe 2 12" xfId="24295" hidden="1"/>
    <cellStyle name="Ausgabe 2 12" xfId="24171" hidden="1"/>
    <cellStyle name="Ausgabe 2 12" xfId="24339" hidden="1"/>
    <cellStyle name="Ausgabe 2 12" xfId="24390" hidden="1"/>
    <cellStyle name="Ausgabe 2 12" xfId="24402" hidden="1"/>
    <cellStyle name="Ausgabe 2 12" xfId="24437" hidden="1"/>
    <cellStyle name="Ausgabe 2 12" xfId="20940" hidden="1"/>
    <cellStyle name="Ausgabe 2 12" xfId="24479" hidden="1"/>
    <cellStyle name="Ausgabe 2 12" xfId="24530" hidden="1"/>
    <cellStyle name="Ausgabe 2 12" xfId="24542" hidden="1"/>
    <cellStyle name="Ausgabe 2 12" xfId="24577" hidden="1"/>
    <cellStyle name="Ausgabe 2 12" xfId="24644" hidden="1"/>
    <cellStyle name="Ausgabe 2 12" xfId="24842" hidden="1"/>
    <cellStyle name="Ausgabe 2 12" xfId="24893" hidden="1"/>
    <cellStyle name="Ausgabe 2 12" xfId="24905" hidden="1"/>
    <cellStyle name="Ausgabe 2 12" xfId="24940" hidden="1"/>
    <cellStyle name="Ausgabe 2 12" xfId="24793" hidden="1"/>
    <cellStyle name="Ausgabe 2 12" xfId="24989" hidden="1"/>
    <cellStyle name="Ausgabe 2 12" xfId="25040" hidden="1"/>
    <cellStyle name="Ausgabe 2 12" xfId="25052" hidden="1"/>
    <cellStyle name="Ausgabe 2 12" xfId="25087" hidden="1"/>
    <cellStyle name="Ausgabe 2 12" xfId="24820" hidden="1"/>
    <cellStyle name="Ausgabe 2 12" xfId="25130" hidden="1"/>
    <cellStyle name="Ausgabe 2 12" xfId="25181" hidden="1"/>
    <cellStyle name="Ausgabe 2 12" xfId="25193" hidden="1"/>
    <cellStyle name="Ausgabe 2 12" xfId="25228" hidden="1"/>
    <cellStyle name="Ausgabe 2 12" xfId="25263" hidden="1"/>
    <cellStyle name="Ausgabe 2 12" xfId="25347" hidden="1"/>
    <cellStyle name="Ausgabe 2 12" xfId="25398" hidden="1"/>
    <cellStyle name="Ausgabe 2 12" xfId="25410" hidden="1"/>
    <cellStyle name="Ausgabe 2 12" xfId="25445" hidden="1"/>
    <cellStyle name="Ausgabe 2 12" xfId="25495" hidden="1"/>
    <cellStyle name="Ausgabe 2 12" xfId="25639" hidden="1"/>
    <cellStyle name="Ausgabe 2 12" xfId="25690" hidden="1"/>
    <cellStyle name="Ausgabe 2 12" xfId="25702" hidden="1"/>
    <cellStyle name="Ausgabe 2 12" xfId="25737" hidden="1"/>
    <cellStyle name="Ausgabe 2 12" xfId="25613" hidden="1"/>
    <cellStyle name="Ausgabe 2 12" xfId="25781" hidden="1"/>
    <cellStyle name="Ausgabe 2 12" xfId="25832" hidden="1"/>
    <cellStyle name="Ausgabe 2 12" xfId="25844" hidden="1"/>
    <cellStyle name="Ausgabe 2 12" xfId="25879" hidden="1"/>
    <cellStyle name="Ausgabe 2 12" xfId="25916" hidden="1"/>
    <cellStyle name="Ausgabe 2 12" xfId="26074" hidden="1"/>
    <cellStyle name="Ausgabe 2 12" xfId="26125" hidden="1"/>
    <cellStyle name="Ausgabe 2 12" xfId="26137" hidden="1"/>
    <cellStyle name="Ausgabe 2 12" xfId="26172" hidden="1"/>
    <cellStyle name="Ausgabe 2 12" xfId="26240" hidden="1"/>
    <cellStyle name="Ausgabe 2 12" xfId="26438" hidden="1"/>
    <cellStyle name="Ausgabe 2 12" xfId="26489" hidden="1"/>
    <cellStyle name="Ausgabe 2 12" xfId="26501" hidden="1"/>
    <cellStyle name="Ausgabe 2 12" xfId="26536" hidden="1"/>
    <cellStyle name="Ausgabe 2 12" xfId="26389" hidden="1"/>
    <cellStyle name="Ausgabe 2 12" xfId="26585" hidden="1"/>
    <cellStyle name="Ausgabe 2 12" xfId="26636" hidden="1"/>
    <cellStyle name="Ausgabe 2 12" xfId="26648" hidden="1"/>
    <cellStyle name="Ausgabe 2 12" xfId="26683" hidden="1"/>
    <cellStyle name="Ausgabe 2 12" xfId="26416" hidden="1"/>
    <cellStyle name="Ausgabe 2 12" xfId="26726" hidden="1"/>
    <cellStyle name="Ausgabe 2 12" xfId="26777" hidden="1"/>
    <cellStyle name="Ausgabe 2 12" xfId="26789" hidden="1"/>
    <cellStyle name="Ausgabe 2 12" xfId="26824" hidden="1"/>
    <cellStyle name="Ausgabe 2 12" xfId="26859" hidden="1"/>
    <cellStyle name="Ausgabe 2 12" xfId="26943" hidden="1"/>
    <cellStyle name="Ausgabe 2 12" xfId="26994" hidden="1"/>
    <cellStyle name="Ausgabe 2 12" xfId="27006" hidden="1"/>
    <cellStyle name="Ausgabe 2 12" xfId="27041" hidden="1"/>
    <cellStyle name="Ausgabe 2 12" xfId="27091" hidden="1"/>
    <cellStyle name="Ausgabe 2 12" xfId="27235" hidden="1"/>
    <cellStyle name="Ausgabe 2 12" xfId="27286" hidden="1"/>
    <cellStyle name="Ausgabe 2 12" xfId="27298" hidden="1"/>
    <cellStyle name="Ausgabe 2 12" xfId="27333" hidden="1"/>
    <cellStyle name="Ausgabe 2 12" xfId="27209" hidden="1"/>
    <cellStyle name="Ausgabe 2 12" xfId="27377" hidden="1"/>
    <cellStyle name="Ausgabe 2 12" xfId="27428" hidden="1"/>
    <cellStyle name="Ausgabe 2 12" xfId="27440" hidden="1"/>
    <cellStyle name="Ausgabe 2 12" xfId="27475" hidden="1"/>
    <cellStyle name="Ausgabe 2 12" xfId="26062" hidden="1"/>
    <cellStyle name="Ausgabe 2 12" xfId="27517" hidden="1"/>
    <cellStyle name="Ausgabe 2 12" xfId="27568" hidden="1"/>
    <cellStyle name="Ausgabe 2 12" xfId="27580" hidden="1"/>
    <cellStyle name="Ausgabe 2 12" xfId="27615" hidden="1"/>
    <cellStyle name="Ausgabe 2 12" xfId="27682" hidden="1"/>
    <cellStyle name="Ausgabe 2 12" xfId="27880" hidden="1"/>
    <cellStyle name="Ausgabe 2 12" xfId="27931" hidden="1"/>
    <cellStyle name="Ausgabe 2 12" xfId="27943" hidden="1"/>
    <cellStyle name="Ausgabe 2 12" xfId="27978" hidden="1"/>
    <cellStyle name="Ausgabe 2 12" xfId="27831" hidden="1"/>
    <cellStyle name="Ausgabe 2 12" xfId="28027" hidden="1"/>
    <cellStyle name="Ausgabe 2 12" xfId="28078" hidden="1"/>
    <cellStyle name="Ausgabe 2 12" xfId="28090" hidden="1"/>
    <cellStyle name="Ausgabe 2 12" xfId="28125" hidden="1"/>
    <cellStyle name="Ausgabe 2 12" xfId="27858" hidden="1"/>
    <cellStyle name="Ausgabe 2 12" xfId="28168" hidden="1"/>
    <cellStyle name="Ausgabe 2 12" xfId="28219" hidden="1"/>
    <cellStyle name="Ausgabe 2 12" xfId="28231" hidden="1"/>
    <cellStyle name="Ausgabe 2 12" xfId="28266" hidden="1"/>
    <cellStyle name="Ausgabe 2 12" xfId="28301" hidden="1"/>
    <cellStyle name="Ausgabe 2 12" xfId="28385" hidden="1"/>
    <cellStyle name="Ausgabe 2 12" xfId="28436" hidden="1"/>
    <cellStyle name="Ausgabe 2 12" xfId="28448" hidden="1"/>
    <cellStyle name="Ausgabe 2 12" xfId="28483" hidden="1"/>
    <cellStyle name="Ausgabe 2 12" xfId="28533" hidden="1"/>
    <cellStyle name="Ausgabe 2 12" xfId="28677" hidden="1"/>
    <cellStyle name="Ausgabe 2 12" xfId="28728" hidden="1"/>
    <cellStyle name="Ausgabe 2 12" xfId="28740" hidden="1"/>
    <cellStyle name="Ausgabe 2 12" xfId="28775" hidden="1"/>
    <cellStyle name="Ausgabe 2 12" xfId="28651" hidden="1"/>
    <cellStyle name="Ausgabe 2 12" xfId="28819" hidden="1"/>
    <cellStyle name="Ausgabe 2 12" xfId="28870" hidden="1"/>
    <cellStyle name="Ausgabe 2 12" xfId="28882" hidden="1"/>
    <cellStyle name="Ausgabe 2 12" xfId="28917" hidden="1"/>
    <cellStyle name="Ausgabe 2 12" xfId="28953" hidden="1"/>
    <cellStyle name="Ausgabe 2 12" xfId="29037" hidden="1"/>
    <cellStyle name="Ausgabe 2 12" xfId="29088" hidden="1"/>
    <cellStyle name="Ausgabe 2 12" xfId="29100" hidden="1"/>
    <cellStyle name="Ausgabe 2 12" xfId="29135" hidden="1"/>
    <cellStyle name="Ausgabe 2 12" xfId="29202" hidden="1"/>
    <cellStyle name="Ausgabe 2 12" xfId="29400" hidden="1"/>
    <cellStyle name="Ausgabe 2 12" xfId="29451" hidden="1"/>
    <cellStyle name="Ausgabe 2 12" xfId="29463" hidden="1"/>
    <cellStyle name="Ausgabe 2 12" xfId="29498" hidden="1"/>
    <cellStyle name="Ausgabe 2 12" xfId="29351" hidden="1"/>
    <cellStyle name="Ausgabe 2 12" xfId="29547" hidden="1"/>
    <cellStyle name="Ausgabe 2 12" xfId="29598" hidden="1"/>
    <cellStyle name="Ausgabe 2 12" xfId="29610" hidden="1"/>
    <cellStyle name="Ausgabe 2 12" xfId="29645" hidden="1"/>
    <cellStyle name="Ausgabe 2 12" xfId="29378" hidden="1"/>
    <cellStyle name="Ausgabe 2 12" xfId="29688" hidden="1"/>
    <cellStyle name="Ausgabe 2 12" xfId="29739" hidden="1"/>
    <cellStyle name="Ausgabe 2 12" xfId="29751" hidden="1"/>
    <cellStyle name="Ausgabe 2 12" xfId="29786" hidden="1"/>
    <cellStyle name="Ausgabe 2 12" xfId="29821" hidden="1"/>
    <cellStyle name="Ausgabe 2 12" xfId="29905" hidden="1"/>
    <cellStyle name="Ausgabe 2 12" xfId="29956" hidden="1"/>
    <cellStyle name="Ausgabe 2 12" xfId="29968" hidden="1"/>
    <cellStyle name="Ausgabe 2 12" xfId="30003" hidden="1"/>
    <cellStyle name="Ausgabe 2 12" xfId="30053" hidden="1"/>
    <cellStyle name="Ausgabe 2 12" xfId="30197" hidden="1"/>
    <cellStyle name="Ausgabe 2 12" xfId="30248" hidden="1"/>
    <cellStyle name="Ausgabe 2 12" xfId="30260" hidden="1"/>
    <cellStyle name="Ausgabe 2 12" xfId="30295" hidden="1"/>
    <cellStyle name="Ausgabe 2 12" xfId="30171" hidden="1"/>
    <cellStyle name="Ausgabe 2 12" xfId="30339" hidden="1"/>
    <cellStyle name="Ausgabe 2 12" xfId="30390" hidden="1"/>
    <cellStyle name="Ausgabe 2 12" xfId="30402" hidden="1"/>
    <cellStyle name="Ausgabe 2 12" xfId="30437" hidden="1"/>
    <cellStyle name="Ausgabe 2 12" xfId="30472" hidden="1"/>
    <cellStyle name="Ausgabe 2 12" xfId="30556" hidden="1"/>
    <cellStyle name="Ausgabe 2 12" xfId="30607" hidden="1"/>
    <cellStyle name="Ausgabe 2 12" xfId="30619" hidden="1"/>
    <cellStyle name="Ausgabe 2 12" xfId="30654" hidden="1"/>
    <cellStyle name="Ausgabe 2 12" xfId="30709" hidden="1"/>
    <cellStyle name="Ausgabe 2 12" xfId="30947" hidden="1"/>
    <cellStyle name="Ausgabe 2 12" xfId="30998" hidden="1"/>
    <cellStyle name="Ausgabe 2 12" xfId="31010" hidden="1"/>
    <cellStyle name="Ausgabe 2 12" xfId="31045" hidden="1"/>
    <cellStyle name="Ausgabe 2 12" xfId="31112" hidden="1"/>
    <cellStyle name="Ausgabe 2 12" xfId="31256" hidden="1"/>
    <cellStyle name="Ausgabe 2 12" xfId="31307" hidden="1"/>
    <cellStyle name="Ausgabe 2 12" xfId="31319" hidden="1"/>
    <cellStyle name="Ausgabe 2 12" xfId="31354" hidden="1"/>
    <cellStyle name="Ausgabe 2 12" xfId="31230" hidden="1"/>
    <cellStyle name="Ausgabe 2 12" xfId="31400" hidden="1"/>
    <cellStyle name="Ausgabe 2 12" xfId="31451" hidden="1"/>
    <cellStyle name="Ausgabe 2 12" xfId="31463" hidden="1"/>
    <cellStyle name="Ausgabe 2 12" xfId="31498" hidden="1"/>
    <cellStyle name="Ausgabe 2 12" xfId="30934" hidden="1"/>
    <cellStyle name="Ausgabe 2 12" xfId="31557" hidden="1"/>
    <cellStyle name="Ausgabe 2 12" xfId="31608" hidden="1"/>
    <cellStyle name="Ausgabe 2 12" xfId="31620" hidden="1"/>
    <cellStyle name="Ausgabe 2 12" xfId="31655" hidden="1"/>
    <cellStyle name="Ausgabe 2 12" xfId="31728" hidden="1"/>
    <cellStyle name="Ausgabe 2 12" xfId="31927" hidden="1"/>
    <cellStyle name="Ausgabe 2 12" xfId="31978" hidden="1"/>
    <cellStyle name="Ausgabe 2 12" xfId="31990" hidden="1"/>
    <cellStyle name="Ausgabe 2 12" xfId="32025" hidden="1"/>
    <cellStyle name="Ausgabe 2 12" xfId="31877" hidden="1"/>
    <cellStyle name="Ausgabe 2 12" xfId="32076" hidden="1"/>
    <cellStyle name="Ausgabe 2 12" xfId="32127" hidden="1"/>
    <cellStyle name="Ausgabe 2 12" xfId="32139" hidden="1"/>
    <cellStyle name="Ausgabe 2 12" xfId="32174" hidden="1"/>
    <cellStyle name="Ausgabe 2 12" xfId="31905" hidden="1"/>
    <cellStyle name="Ausgabe 2 12" xfId="32219" hidden="1"/>
    <cellStyle name="Ausgabe 2 12" xfId="32270" hidden="1"/>
    <cellStyle name="Ausgabe 2 12" xfId="32282" hidden="1"/>
    <cellStyle name="Ausgabe 2 12" xfId="32317" hidden="1"/>
    <cellStyle name="Ausgabe 2 12" xfId="32354" hidden="1"/>
    <cellStyle name="Ausgabe 2 12" xfId="32438" hidden="1"/>
    <cellStyle name="Ausgabe 2 12" xfId="32489" hidden="1"/>
    <cellStyle name="Ausgabe 2 12" xfId="32501" hidden="1"/>
    <cellStyle name="Ausgabe 2 12" xfId="32536" hidden="1"/>
    <cellStyle name="Ausgabe 2 12" xfId="32586" hidden="1"/>
    <cellStyle name="Ausgabe 2 12" xfId="32730" hidden="1"/>
    <cellStyle name="Ausgabe 2 12" xfId="32781" hidden="1"/>
    <cellStyle name="Ausgabe 2 12" xfId="32793" hidden="1"/>
    <cellStyle name="Ausgabe 2 12" xfId="32828" hidden="1"/>
    <cellStyle name="Ausgabe 2 12" xfId="32704" hidden="1"/>
    <cellStyle name="Ausgabe 2 12" xfId="32872" hidden="1"/>
    <cellStyle name="Ausgabe 2 12" xfId="32923" hidden="1"/>
    <cellStyle name="Ausgabe 2 12" xfId="32935" hidden="1"/>
    <cellStyle name="Ausgabe 2 12" xfId="32970" hidden="1"/>
    <cellStyle name="Ausgabe 2 12" xfId="31538" hidden="1"/>
    <cellStyle name="Ausgabe 2 12" xfId="33012" hidden="1"/>
    <cellStyle name="Ausgabe 2 12" xfId="33063" hidden="1"/>
    <cellStyle name="Ausgabe 2 12" xfId="33075" hidden="1"/>
    <cellStyle name="Ausgabe 2 12" xfId="33110" hidden="1"/>
    <cellStyle name="Ausgabe 2 12" xfId="33180" hidden="1"/>
    <cellStyle name="Ausgabe 2 12" xfId="33378" hidden="1"/>
    <cellStyle name="Ausgabe 2 12" xfId="33429" hidden="1"/>
    <cellStyle name="Ausgabe 2 12" xfId="33441" hidden="1"/>
    <cellStyle name="Ausgabe 2 12" xfId="33476" hidden="1"/>
    <cellStyle name="Ausgabe 2 12" xfId="33329" hidden="1"/>
    <cellStyle name="Ausgabe 2 12" xfId="33527" hidden="1"/>
    <cellStyle name="Ausgabe 2 12" xfId="33578" hidden="1"/>
    <cellStyle name="Ausgabe 2 12" xfId="33590" hidden="1"/>
    <cellStyle name="Ausgabe 2 12" xfId="33625" hidden="1"/>
    <cellStyle name="Ausgabe 2 12" xfId="33356" hidden="1"/>
    <cellStyle name="Ausgabe 2 12" xfId="33670" hidden="1"/>
    <cellStyle name="Ausgabe 2 12" xfId="33721" hidden="1"/>
    <cellStyle name="Ausgabe 2 12" xfId="33733" hidden="1"/>
    <cellStyle name="Ausgabe 2 12" xfId="33768" hidden="1"/>
    <cellStyle name="Ausgabe 2 12" xfId="33804" hidden="1"/>
    <cellStyle name="Ausgabe 2 12" xfId="33888" hidden="1"/>
    <cellStyle name="Ausgabe 2 12" xfId="33939" hidden="1"/>
    <cellStyle name="Ausgabe 2 12" xfId="33951" hidden="1"/>
    <cellStyle name="Ausgabe 2 12" xfId="33986" hidden="1"/>
    <cellStyle name="Ausgabe 2 12" xfId="34036" hidden="1"/>
    <cellStyle name="Ausgabe 2 12" xfId="34180" hidden="1"/>
    <cellStyle name="Ausgabe 2 12" xfId="34231" hidden="1"/>
    <cellStyle name="Ausgabe 2 12" xfId="34243" hidden="1"/>
    <cellStyle name="Ausgabe 2 12" xfId="34278" hidden="1"/>
    <cellStyle name="Ausgabe 2 12" xfId="34154" hidden="1"/>
    <cellStyle name="Ausgabe 2 12" xfId="34322" hidden="1"/>
    <cellStyle name="Ausgabe 2 12" xfId="34373" hidden="1"/>
    <cellStyle name="Ausgabe 2 12" xfId="34385" hidden="1"/>
    <cellStyle name="Ausgabe 2 12" xfId="34420" hidden="1"/>
    <cellStyle name="Ausgabe 2 12" xfId="30924" hidden="1"/>
    <cellStyle name="Ausgabe 2 12" xfId="34462" hidden="1"/>
    <cellStyle name="Ausgabe 2 12" xfId="34513" hidden="1"/>
    <cellStyle name="Ausgabe 2 12" xfId="34525" hidden="1"/>
    <cellStyle name="Ausgabe 2 12" xfId="34560" hidden="1"/>
    <cellStyle name="Ausgabe 2 12" xfId="34627" hidden="1"/>
    <cellStyle name="Ausgabe 2 12" xfId="34825" hidden="1"/>
    <cellStyle name="Ausgabe 2 12" xfId="34876" hidden="1"/>
    <cellStyle name="Ausgabe 2 12" xfId="34888" hidden="1"/>
    <cellStyle name="Ausgabe 2 12" xfId="34923" hidden="1"/>
    <cellStyle name="Ausgabe 2 12" xfId="34776" hidden="1"/>
    <cellStyle name="Ausgabe 2 12" xfId="34972" hidden="1"/>
    <cellStyle name="Ausgabe 2 12" xfId="35023" hidden="1"/>
    <cellStyle name="Ausgabe 2 12" xfId="35035" hidden="1"/>
    <cellStyle name="Ausgabe 2 12" xfId="35070" hidden="1"/>
    <cellStyle name="Ausgabe 2 12" xfId="34803" hidden="1"/>
    <cellStyle name="Ausgabe 2 12" xfId="35113" hidden="1"/>
    <cellStyle name="Ausgabe 2 12" xfId="35164" hidden="1"/>
    <cellStyle name="Ausgabe 2 12" xfId="35176" hidden="1"/>
    <cellStyle name="Ausgabe 2 12" xfId="35211" hidden="1"/>
    <cellStyle name="Ausgabe 2 12" xfId="35246" hidden="1"/>
    <cellStyle name="Ausgabe 2 12" xfId="35330" hidden="1"/>
    <cellStyle name="Ausgabe 2 12" xfId="35381" hidden="1"/>
    <cellStyle name="Ausgabe 2 12" xfId="35393" hidden="1"/>
    <cellStyle name="Ausgabe 2 12" xfId="35428" hidden="1"/>
    <cellStyle name="Ausgabe 2 12" xfId="35478" hidden="1"/>
    <cellStyle name="Ausgabe 2 12" xfId="35622" hidden="1"/>
    <cellStyle name="Ausgabe 2 12" xfId="35673" hidden="1"/>
    <cellStyle name="Ausgabe 2 12" xfId="35685" hidden="1"/>
    <cellStyle name="Ausgabe 2 12" xfId="35720" hidden="1"/>
    <cellStyle name="Ausgabe 2 12" xfId="35596" hidden="1"/>
    <cellStyle name="Ausgabe 2 12" xfId="35764" hidden="1"/>
    <cellStyle name="Ausgabe 2 12" xfId="35815" hidden="1"/>
    <cellStyle name="Ausgabe 2 12" xfId="35827" hidden="1"/>
    <cellStyle name="Ausgabe 2 12" xfId="35862" hidden="1"/>
    <cellStyle name="Ausgabe 2 12" xfId="35899" hidden="1"/>
    <cellStyle name="Ausgabe 2 12" xfId="36057" hidden="1"/>
    <cellStyle name="Ausgabe 2 12" xfId="36108" hidden="1"/>
    <cellStyle name="Ausgabe 2 12" xfId="36120" hidden="1"/>
    <cellStyle name="Ausgabe 2 12" xfId="36155" hidden="1"/>
    <cellStyle name="Ausgabe 2 12" xfId="36223" hidden="1"/>
    <cellStyle name="Ausgabe 2 12" xfId="36421" hidden="1"/>
    <cellStyle name="Ausgabe 2 12" xfId="36472" hidden="1"/>
    <cellStyle name="Ausgabe 2 12" xfId="36484" hidden="1"/>
    <cellStyle name="Ausgabe 2 12" xfId="36519" hidden="1"/>
    <cellStyle name="Ausgabe 2 12" xfId="36372" hidden="1"/>
    <cellStyle name="Ausgabe 2 12" xfId="36568" hidden="1"/>
    <cellStyle name="Ausgabe 2 12" xfId="36619" hidden="1"/>
    <cellStyle name="Ausgabe 2 12" xfId="36631" hidden="1"/>
    <cellStyle name="Ausgabe 2 12" xfId="36666" hidden="1"/>
    <cellStyle name="Ausgabe 2 12" xfId="36399" hidden="1"/>
    <cellStyle name="Ausgabe 2 12" xfId="36709" hidden="1"/>
    <cellStyle name="Ausgabe 2 12" xfId="36760" hidden="1"/>
    <cellStyle name="Ausgabe 2 12" xfId="36772" hidden="1"/>
    <cellStyle name="Ausgabe 2 12" xfId="36807" hidden="1"/>
    <cellStyle name="Ausgabe 2 12" xfId="36842" hidden="1"/>
    <cellStyle name="Ausgabe 2 12" xfId="36926" hidden="1"/>
    <cellStyle name="Ausgabe 2 12" xfId="36977" hidden="1"/>
    <cellStyle name="Ausgabe 2 12" xfId="36989" hidden="1"/>
    <cellStyle name="Ausgabe 2 12" xfId="37024" hidden="1"/>
    <cellStyle name="Ausgabe 2 12" xfId="37074" hidden="1"/>
    <cellStyle name="Ausgabe 2 12" xfId="37218" hidden="1"/>
    <cellStyle name="Ausgabe 2 12" xfId="37269" hidden="1"/>
    <cellStyle name="Ausgabe 2 12" xfId="37281" hidden="1"/>
    <cellStyle name="Ausgabe 2 12" xfId="37316" hidden="1"/>
    <cellStyle name="Ausgabe 2 12" xfId="37192" hidden="1"/>
    <cellStyle name="Ausgabe 2 12" xfId="37360" hidden="1"/>
    <cellStyle name="Ausgabe 2 12" xfId="37411" hidden="1"/>
    <cellStyle name="Ausgabe 2 12" xfId="37423" hidden="1"/>
    <cellStyle name="Ausgabe 2 12" xfId="37458" hidden="1"/>
    <cellStyle name="Ausgabe 2 12" xfId="36045" hidden="1"/>
    <cellStyle name="Ausgabe 2 12" xfId="37500" hidden="1"/>
    <cellStyle name="Ausgabe 2 12" xfId="37551" hidden="1"/>
    <cellStyle name="Ausgabe 2 12" xfId="37563" hidden="1"/>
    <cellStyle name="Ausgabe 2 12" xfId="37598" hidden="1"/>
    <cellStyle name="Ausgabe 2 12" xfId="37665" hidden="1"/>
    <cellStyle name="Ausgabe 2 12" xfId="37863" hidden="1"/>
    <cellStyle name="Ausgabe 2 12" xfId="37914" hidden="1"/>
    <cellStyle name="Ausgabe 2 12" xfId="37926" hidden="1"/>
    <cellStyle name="Ausgabe 2 12" xfId="37961" hidden="1"/>
    <cellStyle name="Ausgabe 2 12" xfId="37814" hidden="1"/>
    <cellStyle name="Ausgabe 2 12" xfId="38010" hidden="1"/>
    <cellStyle name="Ausgabe 2 12" xfId="38061" hidden="1"/>
    <cellStyle name="Ausgabe 2 12" xfId="38073" hidden="1"/>
    <cellStyle name="Ausgabe 2 12" xfId="38108" hidden="1"/>
    <cellStyle name="Ausgabe 2 12" xfId="37841" hidden="1"/>
    <cellStyle name="Ausgabe 2 12" xfId="38151" hidden="1"/>
    <cellStyle name="Ausgabe 2 12" xfId="38202" hidden="1"/>
    <cellStyle name="Ausgabe 2 12" xfId="38214" hidden="1"/>
    <cellStyle name="Ausgabe 2 12" xfId="38249" hidden="1"/>
    <cellStyle name="Ausgabe 2 12" xfId="38284" hidden="1"/>
    <cellStyle name="Ausgabe 2 12" xfId="38368" hidden="1"/>
    <cellStyle name="Ausgabe 2 12" xfId="38419" hidden="1"/>
    <cellStyle name="Ausgabe 2 12" xfId="38431" hidden="1"/>
    <cellStyle name="Ausgabe 2 12" xfId="38466" hidden="1"/>
    <cellStyle name="Ausgabe 2 12" xfId="38516" hidden="1"/>
    <cellStyle name="Ausgabe 2 12" xfId="38660" hidden="1"/>
    <cellStyle name="Ausgabe 2 12" xfId="38711" hidden="1"/>
    <cellStyle name="Ausgabe 2 12" xfId="38723" hidden="1"/>
    <cellStyle name="Ausgabe 2 12" xfId="38758" hidden="1"/>
    <cellStyle name="Ausgabe 2 12" xfId="38634" hidden="1"/>
    <cellStyle name="Ausgabe 2 12" xfId="38802" hidden="1"/>
    <cellStyle name="Ausgabe 2 12" xfId="38853" hidden="1"/>
    <cellStyle name="Ausgabe 2 12" xfId="38865" hidden="1"/>
    <cellStyle name="Ausgabe 2 12" xfId="38900" hidden="1"/>
    <cellStyle name="Ausgabe 2 12" xfId="38936" hidden="1"/>
    <cellStyle name="Ausgabe 2 12" xfId="39040" hidden="1"/>
    <cellStyle name="Ausgabe 2 12" xfId="39091" hidden="1"/>
    <cellStyle name="Ausgabe 2 12" xfId="39103" hidden="1"/>
    <cellStyle name="Ausgabe 2 12" xfId="39138" hidden="1"/>
    <cellStyle name="Ausgabe 2 12" xfId="39205" hidden="1"/>
    <cellStyle name="Ausgabe 2 12" xfId="39403" hidden="1"/>
    <cellStyle name="Ausgabe 2 12" xfId="39454" hidden="1"/>
    <cellStyle name="Ausgabe 2 12" xfId="39466" hidden="1"/>
    <cellStyle name="Ausgabe 2 12" xfId="39501" hidden="1"/>
    <cellStyle name="Ausgabe 2 12" xfId="39354" hidden="1"/>
    <cellStyle name="Ausgabe 2 12" xfId="39550" hidden="1"/>
    <cellStyle name="Ausgabe 2 12" xfId="39601" hidden="1"/>
    <cellStyle name="Ausgabe 2 12" xfId="39613" hidden="1"/>
    <cellStyle name="Ausgabe 2 12" xfId="39648" hidden="1"/>
    <cellStyle name="Ausgabe 2 12" xfId="39381" hidden="1"/>
    <cellStyle name="Ausgabe 2 12" xfId="39691" hidden="1"/>
    <cellStyle name="Ausgabe 2 12" xfId="39742" hidden="1"/>
    <cellStyle name="Ausgabe 2 12" xfId="39754" hidden="1"/>
    <cellStyle name="Ausgabe 2 12" xfId="39789" hidden="1"/>
    <cellStyle name="Ausgabe 2 12" xfId="39824" hidden="1"/>
    <cellStyle name="Ausgabe 2 12" xfId="39908" hidden="1"/>
    <cellStyle name="Ausgabe 2 12" xfId="39959" hidden="1"/>
    <cellStyle name="Ausgabe 2 12" xfId="39971" hidden="1"/>
    <cellStyle name="Ausgabe 2 12" xfId="40006" hidden="1"/>
    <cellStyle name="Ausgabe 2 12" xfId="40056" hidden="1"/>
    <cellStyle name="Ausgabe 2 12" xfId="40200" hidden="1"/>
    <cellStyle name="Ausgabe 2 12" xfId="40251" hidden="1"/>
    <cellStyle name="Ausgabe 2 12" xfId="40263" hidden="1"/>
    <cellStyle name="Ausgabe 2 12" xfId="40298" hidden="1"/>
    <cellStyle name="Ausgabe 2 12" xfId="40174" hidden="1"/>
    <cellStyle name="Ausgabe 2 12" xfId="40342" hidden="1"/>
    <cellStyle name="Ausgabe 2 12" xfId="40393" hidden="1"/>
    <cellStyle name="Ausgabe 2 12" xfId="40405" hidden="1"/>
    <cellStyle name="Ausgabe 2 12" xfId="40440" hidden="1"/>
    <cellStyle name="Ausgabe 2 12" xfId="40475" hidden="1"/>
    <cellStyle name="Ausgabe 2 12" xfId="40559" hidden="1"/>
    <cellStyle name="Ausgabe 2 12" xfId="40610" hidden="1"/>
    <cellStyle name="Ausgabe 2 12" xfId="40622" hidden="1"/>
    <cellStyle name="Ausgabe 2 12" xfId="40657" hidden="1"/>
    <cellStyle name="Ausgabe 2 12" xfId="40712" hidden="1"/>
    <cellStyle name="Ausgabe 2 12" xfId="40950" hidden="1"/>
    <cellStyle name="Ausgabe 2 12" xfId="41001" hidden="1"/>
    <cellStyle name="Ausgabe 2 12" xfId="41013" hidden="1"/>
    <cellStyle name="Ausgabe 2 12" xfId="41048" hidden="1"/>
    <cellStyle name="Ausgabe 2 12" xfId="41115" hidden="1"/>
    <cellStyle name="Ausgabe 2 12" xfId="41259" hidden="1"/>
    <cellStyle name="Ausgabe 2 12" xfId="41310" hidden="1"/>
    <cellStyle name="Ausgabe 2 12" xfId="41322" hidden="1"/>
    <cellStyle name="Ausgabe 2 12" xfId="41357" hidden="1"/>
    <cellStyle name="Ausgabe 2 12" xfId="41233" hidden="1"/>
    <cellStyle name="Ausgabe 2 12" xfId="41403" hidden="1"/>
    <cellStyle name="Ausgabe 2 12" xfId="41454" hidden="1"/>
    <cellStyle name="Ausgabe 2 12" xfId="41466" hidden="1"/>
    <cellStyle name="Ausgabe 2 12" xfId="41501" hidden="1"/>
    <cellStyle name="Ausgabe 2 12" xfId="40937" hidden="1"/>
    <cellStyle name="Ausgabe 2 12" xfId="41560" hidden="1"/>
    <cellStyle name="Ausgabe 2 12" xfId="41611" hidden="1"/>
    <cellStyle name="Ausgabe 2 12" xfId="41623" hidden="1"/>
    <cellStyle name="Ausgabe 2 12" xfId="41658" hidden="1"/>
    <cellStyle name="Ausgabe 2 12" xfId="41731" hidden="1"/>
    <cellStyle name="Ausgabe 2 12" xfId="41930" hidden="1"/>
    <cellStyle name="Ausgabe 2 12" xfId="41981" hidden="1"/>
    <cellStyle name="Ausgabe 2 12" xfId="41993" hidden="1"/>
    <cellStyle name="Ausgabe 2 12" xfId="42028" hidden="1"/>
    <cellStyle name="Ausgabe 2 12" xfId="41880" hidden="1"/>
    <cellStyle name="Ausgabe 2 12" xfId="42079" hidden="1"/>
    <cellStyle name="Ausgabe 2 12" xfId="42130" hidden="1"/>
    <cellStyle name="Ausgabe 2 12" xfId="42142" hidden="1"/>
    <cellStyle name="Ausgabe 2 12" xfId="42177" hidden="1"/>
    <cellStyle name="Ausgabe 2 12" xfId="41908" hidden="1"/>
    <cellStyle name="Ausgabe 2 12" xfId="42222" hidden="1"/>
    <cellStyle name="Ausgabe 2 12" xfId="42273" hidden="1"/>
    <cellStyle name="Ausgabe 2 12" xfId="42285" hidden="1"/>
    <cellStyle name="Ausgabe 2 12" xfId="42320" hidden="1"/>
    <cellStyle name="Ausgabe 2 12" xfId="42357" hidden="1"/>
    <cellStyle name="Ausgabe 2 12" xfId="42441" hidden="1"/>
    <cellStyle name="Ausgabe 2 12" xfId="42492" hidden="1"/>
    <cellStyle name="Ausgabe 2 12" xfId="42504" hidden="1"/>
    <cellStyle name="Ausgabe 2 12" xfId="42539" hidden="1"/>
    <cellStyle name="Ausgabe 2 12" xfId="42589" hidden="1"/>
    <cellStyle name="Ausgabe 2 12" xfId="42733" hidden="1"/>
    <cellStyle name="Ausgabe 2 12" xfId="42784" hidden="1"/>
    <cellStyle name="Ausgabe 2 12" xfId="42796" hidden="1"/>
    <cellStyle name="Ausgabe 2 12" xfId="42831" hidden="1"/>
    <cellStyle name="Ausgabe 2 12" xfId="42707" hidden="1"/>
    <cellStyle name="Ausgabe 2 12" xfId="42875" hidden="1"/>
    <cellStyle name="Ausgabe 2 12" xfId="42926" hidden="1"/>
    <cellStyle name="Ausgabe 2 12" xfId="42938" hidden="1"/>
    <cellStyle name="Ausgabe 2 12" xfId="42973" hidden="1"/>
    <cellStyle name="Ausgabe 2 12" xfId="41541" hidden="1"/>
    <cellStyle name="Ausgabe 2 12" xfId="43015" hidden="1"/>
    <cellStyle name="Ausgabe 2 12" xfId="43066" hidden="1"/>
    <cellStyle name="Ausgabe 2 12" xfId="43078" hidden="1"/>
    <cellStyle name="Ausgabe 2 12" xfId="43113" hidden="1"/>
    <cellStyle name="Ausgabe 2 12" xfId="43183" hidden="1"/>
    <cellStyle name="Ausgabe 2 12" xfId="43381" hidden="1"/>
    <cellStyle name="Ausgabe 2 12" xfId="43432" hidden="1"/>
    <cellStyle name="Ausgabe 2 12" xfId="43444" hidden="1"/>
    <cellStyle name="Ausgabe 2 12" xfId="43479" hidden="1"/>
    <cellStyle name="Ausgabe 2 12" xfId="43332" hidden="1"/>
    <cellStyle name="Ausgabe 2 12" xfId="43530" hidden="1"/>
    <cellStyle name="Ausgabe 2 12" xfId="43581" hidden="1"/>
    <cellStyle name="Ausgabe 2 12" xfId="43593" hidden="1"/>
    <cellStyle name="Ausgabe 2 12" xfId="43628" hidden="1"/>
    <cellStyle name="Ausgabe 2 12" xfId="43359" hidden="1"/>
    <cellStyle name="Ausgabe 2 12" xfId="43673" hidden="1"/>
    <cellStyle name="Ausgabe 2 12" xfId="43724" hidden="1"/>
    <cellStyle name="Ausgabe 2 12" xfId="43736" hidden="1"/>
    <cellStyle name="Ausgabe 2 12" xfId="43771" hidden="1"/>
    <cellStyle name="Ausgabe 2 12" xfId="43807" hidden="1"/>
    <cellStyle name="Ausgabe 2 12" xfId="43891" hidden="1"/>
    <cellStyle name="Ausgabe 2 12" xfId="43942" hidden="1"/>
    <cellStyle name="Ausgabe 2 12" xfId="43954" hidden="1"/>
    <cellStyle name="Ausgabe 2 12" xfId="43989" hidden="1"/>
    <cellStyle name="Ausgabe 2 12" xfId="44039" hidden="1"/>
    <cellStyle name="Ausgabe 2 12" xfId="44183" hidden="1"/>
    <cellStyle name="Ausgabe 2 12" xfId="44234" hidden="1"/>
    <cellStyle name="Ausgabe 2 12" xfId="44246" hidden="1"/>
    <cellStyle name="Ausgabe 2 12" xfId="44281" hidden="1"/>
    <cellStyle name="Ausgabe 2 12" xfId="44157" hidden="1"/>
    <cellStyle name="Ausgabe 2 12" xfId="44325" hidden="1"/>
    <cellStyle name="Ausgabe 2 12" xfId="44376" hidden="1"/>
    <cellStyle name="Ausgabe 2 12" xfId="44388" hidden="1"/>
    <cellStyle name="Ausgabe 2 12" xfId="44423" hidden="1"/>
    <cellStyle name="Ausgabe 2 12" xfId="40927" hidden="1"/>
    <cellStyle name="Ausgabe 2 12" xfId="44465" hidden="1"/>
    <cellStyle name="Ausgabe 2 12" xfId="44516" hidden="1"/>
    <cellStyle name="Ausgabe 2 12" xfId="44528" hidden="1"/>
    <cellStyle name="Ausgabe 2 12" xfId="44563" hidden="1"/>
    <cellStyle name="Ausgabe 2 12" xfId="44630" hidden="1"/>
    <cellStyle name="Ausgabe 2 12" xfId="44828" hidden="1"/>
    <cellStyle name="Ausgabe 2 12" xfId="44879" hidden="1"/>
    <cellStyle name="Ausgabe 2 12" xfId="44891" hidden="1"/>
    <cellStyle name="Ausgabe 2 12" xfId="44926" hidden="1"/>
    <cellStyle name="Ausgabe 2 12" xfId="44779" hidden="1"/>
    <cellStyle name="Ausgabe 2 12" xfId="44975" hidden="1"/>
    <cellStyle name="Ausgabe 2 12" xfId="45026" hidden="1"/>
    <cellStyle name="Ausgabe 2 12" xfId="45038" hidden="1"/>
    <cellStyle name="Ausgabe 2 12" xfId="45073" hidden="1"/>
    <cellStyle name="Ausgabe 2 12" xfId="44806" hidden="1"/>
    <cellStyle name="Ausgabe 2 12" xfId="45116" hidden="1"/>
    <cellStyle name="Ausgabe 2 12" xfId="45167" hidden="1"/>
    <cellStyle name="Ausgabe 2 12" xfId="45179" hidden="1"/>
    <cellStyle name="Ausgabe 2 12" xfId="45214" hidden="1"/>
    <cellStyle name="Ausgabe 2 12" xfId="45249" hidden="1"/>
    <cellStyle name="Ausgabe 2 12" xfId="45333" hidden="1"/>
    <cellStyle name="Ausgabe 2 12" xfId="45384" hidden="1"/>
    <cellStyle name="Ausgabe 2 12" xfId="45396" hidden="1"/>
    <cellStyle name="Ausgabe 2 12" xfId="45431" hidden="1"/>
    <cellStyle name="Ausgabe 2 12" xfId="45481" hidden="1"/>
    <cellStyle name="Ausgabe 2 12" xfId="45625" hidden="1"/>
    <cellStyle name="Ausgabe 2 12" xfId="45676" hidden="1"/>
    <cellStyle name="Ausgabe 2 12" xfId="45688" hidden="1"/>
    <cellStyle name="Ausgabe 2 12" xfId="45723" hidden="1"/>
    <cellStyle name="Ausgabe 2 12" xfId="45599" hidden="1"/>
    <cellStyle name="Ausgabe 2 12" xfId="45767" hidden="1"/>
    <cellStyle name="Ausgabe 2 12" xfId="45818" hidden="1"/>
    <cellStyle name="Ausgabe 2 12" xfId="45830" hidden="1"/>
    <cellStyle name="Ausgabe 2 12" xfId="45865" hidden="1"/>
    <cellStyle name="Ausgabe 2 12" xfId="45902" hidden="1"/>
    <cellStyle name="Ausgabe 2 12" xfId="46060" hidden="1"/>
    <cellStyle name="Ausgabe 2 12" xfId="46111" hidden="1"/>
    <cellStyle name="Ausgabe 2 12" xfId="46123" hidden="1"/>
    <cellStyle name="Ausgabe 2 12" xfId="46158" hidden="1"/>
    <cellStyle name="Ausgabe 2 12" xfId="46226" hidden="1"/>
    <cellStyle name="Ausgabe 2 12" xfId="46424" hidden="1"/>
    <cellStyle name="Ausgabe 2 12" xfId="46475" hidden="1"/>
    <cellStyle name="Ausgabe 2 12" xfId="46487" hidden="1"/>
    <cellStyle name="Ausgabe 2 12" xfId="46522" hidden="1"/>
    <cellStyle name="Ausgabe 2 12" xfId="46375" hidden="1"/>
    <cellStyle name="Ausgabe 2 12" xfId="46571" hidden="1"/>
    <cellStyle name="Ausgabe 2 12" xfId="46622" hidden="1"/>
    <cellStyle name="Ausgabe 2 12" xfId="46634" hidden="1"/>
    <cellStyle name="Ausgabe 2 12" xfId="46669" hidden="1"/>
    <cellStyle name="Ausgabe 2 12" xfId="46402" hidden="1"/>
    <cellStyle name="Ausgabe 2 12" xfId="46712" hidden="1"/>
    <cellStyle name="Ausgabe 2 12" xfId="46763" hidden="1"/>
    <cellStyle name="Ausgabe 2 12" xfId="46775" hidden="1"/>
    <cellStyle name="Ausgabe 2 12" xfId="46810" hidden="1"/>
    <cellStyle name="Ausgabe 2 12" xfId="46845" hidden="1"/>
    <cellStyle name="Ausgabe 2 12" xfId="46929" hidden="1"/>
    <cellStyle name="Ausgabe 2 12" xfId="46980" hidden="1"/>
    <cellStyle name="Ausgabe 2 12" xfId="46992" hidden="1"/>
    <cellStyle name="Ausgabe 2 12" xfId="47027" hidden="1"/>
    <cellStyle name="Ausgabe 2 12" xfId="47077" hidden="1"/>
    <cellStyle name="Ausgabe 2 12" xfId="47221" hidden="1"/>
    <cellStyle name="Ausgabe 2 12" xfId="47272" hidden="1"/>
    <cellStyle name="Ausgabe 2 12" xfId="47284" hidden="1"/>
    <cellStyle name="Ausgabe 2 12" xfId="47319" hidden="1"/>
    <cellStyle name="Ausgabe 2 12" xfId="47195" hidden="1"/>
    <cellStyle name="Ausgabe 2 12" xfId="47363" hidden="1"/>
    <cellStyle name="Ausgabe 2 12" xfId="47414" hidden="1"/>
    <cellStyle name="Ausgabe 2 12" xfId="47426" hidden="1"/>
    <cellStyle name="Ausgabe 2 12" xfId="47461" hidden="1"/>
    <cellStyle name="Ausgabe 2 12" xfId="46048" hidden="1"/>
    <cellStyle name="Ausgabe 2 12" xfId="47503" hidden="1"/>
    <cellStyle name="Ausgabe 2 12" xfId="47554" hidden="1"/>
    <cellStyle name="Ausgabe 2 12" xfId="47566" hidden="1"/>
    <cellStyle name="Ausgabe 2 12" xfId="47601" hidden="1"/>
    <cellStyle name="Ausgabe 2 12" xfId="47668" hidden="1"/>
    <cellStyle name="Ausgabe 2 12" xfId="47866" hidden="1"/>
    <cellStyle name="Ausgabe 2 12" xfId="47917" hidden="1"/>
    <cellStyle name="Ausgabe 2 12" xfId="47929" hidden="1"/>
    <cellStyle name="Ausgabe 2 12" xfId="47964" hidden="1"/>
    <cellStyle name="Ausgabe 2 12" xfId="47817" hidden="1"/>
    <cellStyle name="Ausgabe 2 12" xfId="48013" hidden="1"/>
    <cellStyle name="Ausgabe 2 12" xfId="48064" hidden="1"/>
    <cellStyle name="Ausgabe 2 12" xfId="48076" hidden="1"/>
    <cellStyle name="Ausgabe 2 12" xfId="48111" hidden="1"/>
    <cellStyle name="Ausgabe 2 12" xfId="47844" hidden="1"/>
    <cellStyle name="Ausgabe 2 12" xfId="48154" hidden="1"/>
    <cellStyle name="Ausgabe 2 12" xfId="48205" hidden="1"/>
    <cellStyle name="Ausgabe 2 12" xfId="48217" hidden="1"/>
    <cellStyle name="Ausgabe 2 12" xfId="48252" hidden="1"/>
    <cellStyle name="Ausgabe 2 12" xfId="48287" hidden="1"/>
    <cellStyle name="Ausgabe 2 12" xfId="48371" hidden="1"/>
    <cellStyle name="Ausgabe 2 12" xfId="48422" hidden="1"/>
    <cellStyle name="Ausgabe 2 12" xfId="48434" hidden="1"/>
    <cellStyle name="Ausgabe 2 12" xfId="48469" hidden="1"/>
    <cellStyle name="Ausgabe 2 12" xfId="48519" hidden="1"/>
    <cellStyle name="Ausgabe 2 12" xfId="48663" hidden="1"/>
    <cellStyle name="Ausgabe 2 12" xfId="48714" hidden="1"/>
    <cellStyle name="Ausgabe 2 12" xfId="48726" hidden="1"/>
    <cellStyle name="Ausgabe 2 12" xfId="48761" hidden="1"/>
    <cellStyle name="Ausgabe 2 12" xfId="48637" hidden="1"/>
    <cellStyle name="Ausgabe 2 12" xfId="48805" hidden="1"/>
    <cellStyle name="Ausgabe 2 12" xfId="48856" hidden="1"/>
    <cellStyle name="Ausgabe 2 12" xfId="48868" hidden="1"/>
    <cellStyle name="Ausgabe 2 12" xfId="48903" hidden="1"/>
    <cellStyle name="Ausgabe 2 12" xfId="48938" hidden="1"/>
    <cellStyle name="Ausgabe 2 12" xfId="49022" hidden="1"/>
    <cellStyle name="Ausgabe 2 12" xfId="49073" hidden="1"/>
    <cellStyle name="Ausgabe 2 12" xfId="49085" hidden="1"/>
    <cellStyle name="Ausgabe 2 12" xfId="49120" hidden="1"/>
    <cellStyle name="Ausgabe 2 12" xfId="49187" hidden="1"/>
    <cellStyle name="Ausgabe 2 12" xfId="49385" hidden="1"/>
    <cellStyle name="Ausgabe 2 12" xfId="49436" hidden="1"/>
    <cellStyle name="Ausgabe 2 12" xfId="49448" hidden="1"/>
    <cellStyle name="Ausgabe 2 12" xfId="49483" hidden="1"/>
    <cellStyle name="Ausgabe 2 12" xfId="49336" hidden="1"/>
    <cellStyle name="Ausgabe 2 12" xfId="49532" hidden="1"/>
    <cellStyle name="Ausgabe 2 12" xfId="49583" hidden="1"/>
    <cellStyle name="Ausgabe 2 12" xfId="49595" hidden="1"/>
    <cellStyle name="Ausgabe 2 12" xfId="49630" hidden="1"/>
    <cellStyle name="Ausgabe 2 12" xfId="49363" hidden="1"/>
    <cellStyle name="Ausgabe 2 12" xfId="49673" hidden="1"/>
    <cellStyle name="Ausgabe 2 12" xfId="49724" hidden="1"/>
    <cellStyle name="Ausgabe 2 12" xfId="49736" hidden="1"/>
    <cellStyle name="Ausgabe 2 12" xfId="49771" hidden="1"/>
    <cellStyle name="Ausgabe 2 12" xfId="49806" hidden="1"/>
    <cellStyle name="Ausgabe 2 12" xfId="49890" hidden="1"/>
    <cellStyle name="Ausgabe 2 12" xfId="49941" hidden="1"/>
    <cellStyle name="Ausgabe 2 12" xfId="49953" hidden="1"/>
    <cellStyle name="Ausgabe 2 12" xfId="49988" hidden="1"/>
    <cellStyle name="Ausgabe 2 12" xfId="50038" hidden="1"/>
    <cellStyle name="Ausgabe 2 12" xfId="50182" hidden="1"/>
    <cellStyle name="Ausgabe 2 12" xfId="50233" hidden="1"/>
    <cellStyle name="Ausgabe 2 12" xfId="50245" hidden="1"/>
    <cellStyle name="Ausgabe 2 12" xfId="50280" hidden="1"/>
    <cellStyle name="Ausgabe 2 12" xfId="50156" hidden="1"/>
    <cellStyle name="Ausgabe 2 12" xfId="50324" hidden="1"/>
    <cellStyle name="Ausgabe 2 12" xfId="50375" hidden="1"/>
    <cellStyle name="Ausgabe 2 12" xfId="50387" hidden="1"/>
    <cellStyle name="Ausgabe 2 12" xfId="50422" hidden="1"/>
    <cellStyle name="Ausgabe 2 12" xfId="50457" hidden="1"/>
    <cellStyle name="Ausgabe 2 12" xfId="50541" hidden="1"/>
    <cellStyle name="Ausgabe 2 12" xfId="50592" hidden="1"/>
    <cellStyle name="Ausgabe 2 12" xfId="50604" hidden="1"/>
    <cellStyle name="Ausgabe 2 12" xfId="50639" hidden="1"/>
    <cellStyle name="Ausgabe 2 12" xfId="50694" hidden="1"/>
    <cellStyle name="Ausgabe 2 12" xfId="50932" hidden="1"/>
    <cellStyle name="Ausgabe 2 12" xfId="50983" hidden="1"/>
    <cellStyle name="Ausgabe 2 12" xfId="50995" hidden="1"/>
    <cellStyle name="Ausgabe 2 12" xfId="51030" hidden="1"/>
    <cellStyle name="Ausgabe 2 12" xfId="51097" hidden="1"/>
    <cellStyle name="Ausgabe 2 12" xfId="51241" hidden="1"/>
    <cellStyle name="Ausgabe 2 12" xfId="51292" hidden="1"/>
    <cellStyle name="Ausgabe 2 12" xfId="51304" hidden="1"/>
    <cellStyle name="Ausgabe 2 12" xfId="51339" hidden="1"/>
    <cellStyle name="Ausgabe 2 12" xfId="51215" hidden="1"/>
    <cellStyle name="Ausgabe 2 12" xfId="51385" hidden="1"/>
    <cellStyle name="Ausgabe 2 12" xfId="51436" hidden="1"/>
    <cellStyle name="Ausgabe 2 12" xfId="51448" hidden="1"/>
    <cellStyle name="Ausgabe 2 12" xfId="51483" hidden="1"/>
    <cellStyle name="Ausgabe 2 12" xfId="50919" hidden="1"/>
    <cellStyle name="Ausgabe 2 12" xfId="51542" hidden="1"/>
    <cellStyle name="Ausgabe 2 12" xfId="51593" hidden="1"/>
    <cellStyle name="Ausgabe 2 12" xfId="51605" hidden="1"/>
    <cellStyle name="Ausgabe 2 12" xfId="51640" hidden="1"/>
    <cellStyle name="Ausgabe 2 12" xfId="51713" hidden="1"/>
    <cellStyle name="Ausgabe 2 12" xfId="51912" hidden="1"/>
    <cellStyle name="Ausgabe 2 12" xfId="51963" hidden="1"/>
    <cellStyle name="Ausgabe 2 12" xfId="51975" hidden="1"/>
    <cellStyle name="Ausgabe 2 12" xfId="52010" hidden="1"/>
    <cellStyle name="Ausgabe 2 12" xfId="51862" hidden="1"/>
    <cellStyle name="Ausgabe 2 12" xfId="52061" hidden="1"/>
    <cellStyle name="Ausgabe 2 12" xfId="52112" hidden="1"/>
    <cellStyle name="Ausgabe 2 12" xfId="52124" hidden="1"/>
    <cellStyle name="Ausgabe 2 12" xfId="52159" hidden="1"/>
    <cellStyle name="Ausgabe 2 12" xfId="51890" hidden="1"/>
    <cellStyle name="Ausgabe 2 12" xfId="52204" hidden="1"/>
    <cellStyle name="Ausgabe 2 12" xfId="52255" hidden="1"/>
    <cellStyle name="Ausgabe 2 12" xfId="52267" hidden="1"/>
    <cellStyle name="Ausgabe 2 12" xfId="52302" hidden="1"/>
    <cellStyle name="Ausgabe 2 12" xfId="52339" hidden="1"/>
    <cellStyle name="Ausgabe 2 12" xfId="52423" hidden="1"/>
    <cellStyle name="Ausgabe 2 12" xfId="52474" hidden="1"/>
    <cellStyle name="Ausgabe 2 12" xfId="52486" hidden="1"/>
    <cellStyle name="Ausgabe 2 12" xfId="52521" hidden="1"/>
    <cellStyle name="Ausgabe 2 12" xfId="52571" hidden="1"/>
    <cellStyle name="Ausgabe 2 12" xfId="52715" hidden="1"/>
    <cellStyle name="Ausgabe 2 12" xfId="52766" hidden="1"/>
    <cellStyle name="Ausgabe 2 12" xfId="52778" hidden="1"/>
    <cellStyle name="Ausgabe 2 12" xfId="52813" hidden="1"/>
    <cellStyle name="Ausgabe 2 12" xfId="52689" hidden="1"/>
    <cellStyle name="Ausgabe 2 12" xfId="52857" hidden="1"/>
    <cellStyle name="Ausgabe 2 12" xfId="52908" hidden="1"/>
    <cellStyle name="Ausgabe 2 12" xfId="52920" hidden="1"/>
    <cellStyle name="Ausgabe 2 12" xfId="52955" hidden="1"/>
    <cellStyle name="Ausgabe 2 12" xfId="51523" hidden="1"/>
    <cellStyle name="Ausgabe 2 12" xfId="52997" hidden="1"/>
    <cellStyle name="Ausgabe 2 12" xfId="53048" hidden="1"/>
    <cellStyle name="Ausgabe 2 12" xfId="53060" hidden="1"/>
    <cellStyle name="Ausgabe 2 12" xfId="53095" hidden="1"/>
    <cellStyle name="Ausgabe 2 12" xfId="53165" hidden="1"/>
    <cellStyle name="Ausgabe 2 12" xfId="53363" hidden="1"/>
    <cellStyle name="Ausgabe 2 12" xfId="53414" hidden="1"/>
    <cellStyle name="Ausgabe 2 12" xfId="53426" hidden="1"/>
    <cellStyle name="Ausgabe 2 12" xfId="53461" hidden="1"/>
    <cellStyle name="Ausgabe 2 12" xfId="53314" hidden="1"/>
    <cellStyle name="Ausgabe 2 12" xfId="53512" hidden="1"/>
    <cellStyle name="Ausgabe 2 12" xfId="53563" hidden="1"/>
    <cellStyle name="Ausgabe 2 12" xfId="53575" hidden="1"/>
    <cellStyle name="Ausgabe 2 12" xfId="53610" hidden="1"/>
    <cellStyle name="Ausgabe 2 12" xfId="53341" hidden="1"/>
    <cellStyle name="Ausgabe 2 12" xfId="53655" hidden="1"/>
    <cellStyle name="Ausgabe 2 12" xfId="53706" hidden="1"/>
    <cellStyle name="Ausgabe 2 12" xfId="53718" hidden="1"/>
    <cellStyle name="Ausgabe 2 12" xfId="53753" hidden="1"/>
    <cellStyle name="Ausgabe 2 12" xfId="53789" hidden="1"/>
    <cellStyle name="Ausgabe 2 12" xfId="53873" hidden="1"/>
    <cellStyle name="Ausgabe 2 12" xfId="53924" hidden="1"/>
    <cellStyle name="Ausgabe 2 12" xfId="53936" hidden="1"/>
    <cellStyle name="Ausgabe 2 12" xfId="53971" hidden="1"/>
    <cellStyle name="Ausgabe 2 12" xfId="54021" hidden="1"/>
    <cellStyle name="Ausgabe 2 12" xfId="54165" hidden="1"/>
    <cellStyle name="Ausgabe 2 12" xfId="54216" hidden="1"/>
    <cellStyle name="Ausgabe 2 12" xfId="54228" hidden="1"/>
    <cellStyle name="Ausgabe 2 12" xfId="54263" hidden="1"/>
    <cellStyle name="Ausgabe 2 12" xfId="54139" hidden="1"/>
    <cellStyle name="Ausgabe 2 12" xfId="54307" hidden="1"/>
    <cellStyle name="Ausgabe 2 12" xfId="54358" hidden="1"/>
    <cellStyle name="Ausgabe 2 12" xfId="54370" hidden="1"/>
    <cellStyle name="Ausgabe 2 12" xfId="54405" hidden="1"/>
    <cellStyle name="Ausgabe 2 12" xfId="50909" hidden="1"/>
    <cellStyle name="Ausgabe 2 12" xfId="54447" hidden="1"/>
    <cellStyle name="Ausgabe 2 12" xfId="54498" hidden="1"/>
    <cellStyle name="Ausgabe 2 12" xfId="54510" hidden="1"/>
    <cellStyle name="Ausgabe 2 12" xfId="54545" hidden="1"/>
    <cellStyle name="Ausgabe 2 12" xfId="54612" hidden="1"/>
    <cellStyle name="Ausgabe 2 12" xfId="54810" hidden="1"/>
    <cellStyle name="Ausgabe 2 12" xfId="54861" hidden="1"/>
    <cellStyle name="Ausgabe 2 12" xfId="54873" hidden="1"/>
    <cellStyle name="Ausgabe 2 12" xfId="54908" hidden="1"/>
    <cellStyle name="Ausgabe 2 12" xfId="54761" hidden="1"/>
    <cellStyle name="Ausgabe 2 12" xfId="54957" hidden="1"/>
    <cellStyle name="Ausgabe 2 12" xfId="55008" hidden="1"/>
    <cellStyle name="Ausgabe 2 12" xfId="55020" hidden="1"/>
    <cellStyle name="Ausgabe 2 12" xfId="55055" hidden="1"/>
    <cellStyle name="Ausgabe 2 12" xfId="54788" hidden="1"/>
    <cellStyle name="Ausgabe 2 12" xfId="55098" hidden="1"/>
    <cellStyle name="Ausgabe 2 12" xfId="55149" hidden="1"/>
    <cellStyle name="Ausgabe 2 12" xfId="55161" hidden="1"/>
    <cellStyle name="Ausgabe 2 12" xfId="55196" hidden="1"/>
    <cellStyle name="Ausgabe 2 12" xfId="55231" hidden="1"/>
    <cellStyle name="Ausgabe 2 12" xfId="55315" hidden="1"/>
    <cellStyle name="Ausgabe 2 12" xfId="55366" hidden="1"/>
    <cellStyle name="Ausgabe 2 12" xfId="55378" hidden="1"/>
    <cellStyle name="Ausgabe 2 12" xfId="55413" hidden="1"/>
    <cellStyle name="Ausgabe 2 12" xfId="55463" hidden="1"/>
    <cellStyle name="Ausgabe 2 12" xfId="55607" hidden="1"/>
    <cellStyle name="Ausgabe 2 12" xfId="55658" hidden="1"/>
    <cellStyle name="Ausgabe 2 12" xfId="55670" hidden="1"/>
    <cellStyle name="Ausgabe 2 12" xfId="55705" hidden="1"/>
    <cellStyle name="Ausgabe 2 12" xfId="55581" hidden="1"/>
    <cellStyle name="Ausgabe 2 12" xfId="55749" hidden="1"/>
    <cellStyle name="Ausgabe 2 12" xfId="55800" hidden="1"/>
    <cellStyle name="Ausgabe 2 12" xfId="55812" hidden="1"/>
    <cellStyle name="Ausgabe 2 12" xfId="55847" hidden="1"/>
    <cellStyle name="Ausgabe 2 12" xfId="55884" hidden="1"/>
    <cellStyle name="Ausgabe 2 12" xfId="56042" hidden="1"/>
    <cellStyle name="Ausgabe 2 12" xfId="56093" hidden="1"/>
    <cellStyle name="Ausgabe 2 12" xfId="56105" hidden="1"/>
    <cellStyle name="Ausgabe 2 12" xfId="56140" hidden="1"/>
    <cellStyle name="Ausgabe 2 12" xfId="56208" hidden="1"/>
    <cellStyle name="Ausgabe 2 12" xfId="56406" hidden="1"/>
    <cellStyle name="Ausgabe 2 12" xfId="56457" hidden="1"/>
    <cellStyle name="Ausgabe 2 12" xfId="56469" hidden="1"/>
    <cellStyle name="Ausgabe 2 12" xfId="56504" hidden="1"/>
    <cellStyle name="Ausgabe 2 12" xfId="56357" hidden="1"/>
    <cellStyle name="Ausgabe 2 12" xfId="56553" hidden="1"/>
    <cellStyle name="Ausgabe 2 12" xfId="56604" hidden="1"/>
    <cellStyle name="Ausgabe 2 12" xfId="56616" hidden="1"/>
    <cellStyle name="Ausgabe 2 12" xfId="56651" hidden="1"/>
    <cellStyle name="Ausgabe 2 12" xfId="56384" hidden="1"/>
    <cellStyle name="Ausgabe 2 12" xfId="56694" hidden="1"/>
    <cellStyle name="Ausgabe 2 12" xfId="56745" hidden="1"/>
    <cellStyle name="Ausgabe 2 12" xfId="56757" hidden="1"/>
    <cellStyle name="Ausgabe 2 12" xfId="56792" hidden="1"/>
    <cellStyle name="Ausgabe 2 12" xfId="56827" hidden="1"/>
    <cellStyle name="Ausgabe 2 12" xfId="56911" hidden="1"/>
    <cellStyle name="Ausgabe 2 12" xfId="56962" hidden="1"/>
    <cellStyle name="Ausgabe 2 12" xfId="56974" hidden="1"/>
    <cellStyle name="Ausgabe 2 12" xfId="57009" hidden="1"/>
    <cellStyle name="Ausgabe 2 12" xfId="57059" hidden="1"/>
    <cellStyle name="Ausgabe 2 12" xfId="57203" hidden="1"/>
    <cellStyle name="Ausgabe 2 12" xfId="57254" hidden="1"/>
    <cellStyle name="Ausgabe 2 12" xfId="57266" hidden="1"/>
    <cellStyle name="Ausgabe 2 12" xfId="57301" hidden="1"/>
    <cellStyle name="Ausgabe 2 12" xfId="57177" hidden="1"/>
    <cellStyle name="Ausgabe 2 12" xfId="57345" hidden="1"/>
    <cellStyle name="Ausgabe 2 12" xfId="57396" hidden="1"/>
    <cellStyle name="Ausgabe 2 12" xfId="57408" hidden="1"/>
    <cellStyle name="Ausgabe 2 12" xfId="57443" hidden="1"/>
    <cellStyle name="Ausgabe 2 12" xfId="56030" hidden="1"/>
    <cellStyle name="Ausgabe 2 12" xfId="57485" hidden="1"/>
    <cellStyle name="Ausgabe 2 12" xfId="57536" hidden="1"/>
    <cellStyle name="Ausgabe 2 12" xfId="57548" hidden="1"/>
    <cellStyle name="Ausgabe 2 12" xfId="57583" hidden="1"/>
    <cellStyle name="Ausgabe 2 12" xfId="57650" hidden="1"/>
    <cellStyle name="Ausgabe 2 12" xfId="57848" hidden="1"/>
    <cellStyle name="Ausgabe 2 12" xfId="57899" hidden="1"/>
    <cellStyle name="Ausgabe 2 12" xfId="57911" hidden="1"/>
    <cellStyle name="Ausgabe 2 12" xfId="57946" hidden="1"/>
    <cellStyle name="Ausgabe 2 12" xfId="57799" hidden="1"/>
    <cellStyle name="Ausgabe 2 12" xfId="57995" hidden="1"/>
    <cellStyle name="Ausgabe 2 12" xfId="58046" hidden="1"/>
    <cellStyle name="Ausgabe 2 12" xfId="58058" hidden="1"/>
    <cellStyle name="Ausgabe 2 12" xfId="58093" hidden="1"/>
    <cellStyle name="Ausgabe 2 12" xfId="57826" hidden="1"/>
    <cellStyle name="Ausgabe 2 12" xfId="58136" hidden="1"/>
    <cellStyle name="Ausgabe 2 12" xfId="58187" hidden="1"/>
    <cellStyle name="Ausgabe 2 12" xfId="58199" hidden="1"/>
    <cellStyle name="Ausgabe 2 12" xfId="58234" hidden="1"/>
    <cellStyle name="Ausgabe 2 12" xfId="58269" hidden="1"/>
    <cellStyle name="Ausgabe 2 12" xfId="58353" hidden="1"/>
    <cellStyle name="Ausgabe 2 12" xfId="58404" hidden="1"/>
    <cellStyle name="Ausgabe 2 12" xfId="58416" hidden="1"/>
    <cellStyle name="Ausgabe 2 12" xfId="58451" hidden="1"/>
    <cellStyle name="Ausgabe 2 12" xfId="58501" hidden="1"/>
    <cellStyle name="Ausgabe 2 12" xfId="58645" hidden="1"/>
    <cellStyle name="Ausgabe 2 12" xfId="58696" hidden="1"/>
    <cellStyle name="Ausgabe 2 12" xfId="58708" hidden="1"/>
    <cellStyle name="Ausgabe 2 12" xfId="58743" hidden="1"/>
    <cellStyle name="Ausgabe 2 12" xfId="58619" hidden="1"/>
    <cellStyle name="Ausgabe 2 12" xfId="58787" hidden="1"/>
    <cellStyle name="Ausgabe 2 12" xfId="58838" hidden="1"/>
    <cellStyle name="Ausgabe 2 12" xfId="58850" hidden="1"/>
    <cellStyle name="Ausgabe 2 12" xfId="58885" hidden="1"/>
    <cellStyle name="Ausgabe 2 13" xfId="128" hidden="1"/>
    <cellStyle name="Ausgabe 2 13" xfId="534" hidden="1"/>
    <cellStyle name="Ausgabe 2 13" xfId="583" hidden="1"/>
    <cellStyle name="Ausgabe 2 13" xfId="597" hidden="1"/>
    <cellStyle name="Ausgabe 2 13" xfId="632" hidden="1"/>
    <cellStyle name="Ausgabe 2 13" xfId="744" hidden="1"/>
    <cellStyle name="Ausgabe 2 13" xfId="942" hidden="1"/>
    <cellStyle name="Ausgabe 2 13" xfId="991" hidden="1"/>
    <cellStyle name="Ausgabe 2 13" xfId="1005" hidden="1"/>
    <cellStyle name="Ausgabe 2 13" xfId="1040" hidden="1"/>
    <cellStyle name="Ausgabe 2 13" xfId="891" hidden="1"/>
    <cellStyle name="Ausgabe 2 13" xfId="1089" hidden="1"/>
    <cellStyle name="Ausgabe 2 13" xfId="1138" hidden="1"/>
    <cellStyle name="Ausgabe 2 13" xfId="1152" hidden="1"/>
    <cellStyle name="Ausgabe 2 13" xfId="1187" hidden="1"/>
    <cellStyle name="Ausgabe 2 13" xfId="920" hidden="1"/>
    <cellStyle name="Ausgabe 2 13" xfId="1230" hidden="1"/>
    <cellStyle name="Ausgabe 2 13" xfId="1279" hidden="1"/>
    <cellStyle name="Ausgabe 2 13" xfId="1293" hidden="1"/>
    <cellStyle name="Ausgabe 2 13" xfId="1328" hidden="1"/>
    <cellStyle name="Ausgabe 2 13" xfId="1363" hidden="1"/>
    <cellStyle name="Ausgabe 2 13" xfId="1447" hidden="1"/>
    <cellStyle name="Ausgabe 2 13" xfId="1496" hidden="1"/>
    <cellStyle name="Ausgabe 2 13" xfId="1510" hidden="1"/>
    <cellStyle name="Ausgabe 2 13" xfId="1545" hidden="1"/>
    <cellStyle name="Ausgabe 2 13" xfId="1595" hidden="1"/>
    <cellStyle name="Ausgabe 2 13" xfId="1739" hidden="1"/>
    <cellStyle name="Ausgabe 2 13" xfId="1788" hidden="1"/>
    <cellStyle name="Ausgabe 2 13" xfId="1802" hidden="1"/>
    <cellStyle name="Ausgabe 2 13" xfId="1837" hidden="1"/>
    <cellStyle name="Ausgabe 2 13" xfId="1711" hidden="1"/>
    <cellStyle name="Ausgabe 2 13" xfId="1881" hidden="1"/>
    <cellStyle name="Ausgabe 2 13" xfId="1930" hidden="1"/>
    <cellStyle name="Ausgabe 2 13" xfId="1944" hidden="1"/>
    <cellStyle name="Ausgabe 2 13" xfId="1979" hidden="1"/>
    <cellStyle name="Ausgabe 2 13" xfId="2051" hidden="1"/>
    <cellStyle name="Ausgabe 2 13" xfId="2412" hidden="1"/>
    <cellStyle name="Ausgabe 2 13" xfId="2461" hidden="1"/>
    <cellStyle name="Ausgabe 2 13" xfId="2475" hidden="1"/>
    <cellStyle name="Ausgabe 2 13" xfId="2510" hidden="1"/>
    <cellStyle name="Ausgabe 2 13" xfId="2614" hidden="1"/>
    <cellStyle name="Ausgabe 2 13" xfId="2812" hidden="1"/>
    <cellStyle name="Ausgabe 2 13" xfId="2861" hidden="1"/>
    <cellStyle name="Ausgabe 2 13" xfId="2875" hidden="1"/>
    <cellStyle name="Ausgabe 2 13" xfId="2910" hidden="1"/>
    <cellStyle name="Ausgabe 2 13" xfId="2761" hidden="1"/>
    <cellStyle name="Ausgabe 2 13" xfId="2959" hidden="1"/>
    <cellStyle name="Ausgabe 2 13" xfId="3008" hidden="1"/>
    <cellStyle name="Ausgabe 2 13" xfId="3022" hidden="1"/>
    <cellStyle name="Ausgabe 2 13" xfId="3057" hidden="1"/>
    <cellStyle name="Ausgabe 2 13" xfId="2790" hidden="1"/>
    <cellStyle name="Ausgabe 2 13" xfId="3100" hidden="1"/>
    <cellStyle name="Ausgabe 2 13" xfId="3149" hidden="1"/>
    <cellStyle name="Ausgabe 2 13" xfId="3163" hidden="1"/>
    <cellStyle name="Ausgabe 2 13" xfId="3198" hidden="1"/>
    <cellStyle name="Ausgabe 2 13" xfId="3233" hidden="1"/>
    <cellStyle name="Ausgabe 2 13" xfId="3317" hidden="1"/>
    <cellStyle name="Ausgabe 2 13" xfId="3366" hidden="1"/>
    <cellStyle name="Ausgabe 2 13" xfId="3380" hidden="1"/>
    <cellStyle name="Ausgabe 2 13" xfId="3415" hidden="1"/>
    <cellStyle name="Ausgabe 2 13" xfId="3465" hidden="1"/>
    <cellStyle name="Ausgabe 2 13" xfId="3609" hidden="1"/>
    <cellStyle name="Ausgabe 2 13" xfId="3658" hidden="1"/>
    <cellStyle name="Ausgabe 2 13" xfId="3672" hidden="1"/>
    <cellStyle name="Ausgabe 2 13" xfId="3707" hidden="1"/>
    <cellStyle name="Ausgabe 2 13" xfId="3581" hidden="1"/>
    <cellStyle name="Ausgabe 2 13" xfId="3751" hidden="1"/>
    <cellStyle name="Ausgabe 2 13" xfId="3800" hidden="1"/>
    <cellStyle name="Ausgabe 2 13" xfId="3814" hidden="1"/>
    <cellStyle name="Ausgabe 2 13" xfId="3849" hidden="1"/>
    <cellStyle name="Ausgabe 2 13" xfId="2383" hidden="1"/>
    <cellStyle name="Ausgabe 2 13" xfId="3918" hidden="1"/>
    <cellStyle name="Ausgabe 2 13" xfId="3967" hidden="1"/>
    <cellStyle name="Ausgabe 2 13" xfId="3981" hidden="1"/>
    <cellStyle name="Ausgabe 2 13" xfId="4016" hidden="1"/>
    <cellStyle name="Ausgabe 2 13" xfId="4120" hidden="1"/>
    <cellStyle name="Ausgabe 2 13" xfId="4318" hidden="1"/>
    <cellStyle name="Ausgabe 2 13" xfId="4367" hidden="1"/>
    <cellStyle name="Ausgabe 2 13" xfId="4381" hidden="1"/>
    <cellStyle name="Ausgabe 2 13" xfId="4416" hidden="1"/>
    <cellStyle name="Ausgabe 2 13" xfId="4267" hidden="1"/>
    <cellStyle name="Ausgabe 2 13" xfId="4465" hidden="1"/>
    <cellStyle name="Ausgabe 2 13" xfId="4514" hidden="1"/>
    <cellStyle name="Ausgabe 2 13" xfId="4528" hidden="1"/>
    <cellStyle name="Ausgabe 2 13" xfId="4563" hidden="1"/>
    <cellStyle name="Ausgabe 2 13" xfId="4296" hidden="1"/>
    <cellStyle name="Ausgabe 2 13" xfId="4606" hidden="1"/>
    <cellStyle name="Ausgabe 2 13" xfId="4655" hidden="1"/>
    <cellStyle name="Ausgabe 2 13" xfId="4669" hidden="1"/>
    <cellStyle name="Ausgabe 2 13" xfId="4704" hidden="1"/>
    <cellStyle name="Ausgabe 2 13" xfId="4739" hidden="1"/>
    <cellStyle name="Ausgabe 2 13" xfId="4823" hidden="1"/>
    <cellStyle name="Ausgabe 2 13" xfId="4872" hidden="1"/>
    <cellStyle name="Ausgabe 2 13" xfId="4886" hidden="1"/>
    <cellStyle name="Ausgabe 2 13" xfId="4921" hidden="1"/>
    <cellStyle name="Ausgabe 2 13" xfId="4971" hidden="1"/>
    <cellStyle name="Ausgabe 2 13" xfId="5115" hidden="1"/>
    <cellStyle name="Ausgabe 2 13" xfId="5164" hidden="1"/>
    <cellStyle name="Ausgabe 2 13" xfId="5178" hidden="1"/>
    <cellStyle name="Ausgabe 2 13" xfId="5213" hidden="1"/>
    <cellStyle name="Ausgabe 2 13" xfId="5087" hidden="1"/>
    <cellStyle name="Ausgabe 2 13" xfId="5257" hidden="1"/>
    <cellStyle name="Ausgabe 2 13" xfId="5306" hidden="1"/>
    <cellStyle name="Ausgabe 2 13" xfId="5320" hidden="1"/>
    <cellStyle name="Ausgabe 2 13" xfId="5355" hidden="1"/>
    <cellStyle name="Ausgabe 2 13" xfId="3890" hidden="1"/>
    <cellStyle name="Ausgabe 2 13" xfId="5423" hidden="1"/>
    <cellStyle name="Ausgabe 2 13" xfId="5472" hidden="1"/>
    <cellStyle name="Ausgabe 2 13" xfId="5486" hidden="1"/>
    <cellStyle name="Ausgabe 2 13" xfId="5521" hidden="1"/>
    <cellStyle name="Ausgabe 2 13" xfId="5624" hidden="1"/>
    <cellStyle name="Ausgabe 2 13" xfId="5822" hidden="1"/>
    <cellStyle name="Ausgabe 2 13" xfId="5871" hidden="1"/>
    <cellStyle name="Ausgabe 2 13" xfId="5885" hidden="1"/>
    <cellStyle name="Ausgabe 2 13" xfId="5920" hidden="1"/>
    <cellStyle name="Ausgabe 2 13" xfId="5771" hidden="1"/>
    <cellStyle name="Ausgabe 2 13" xfId="5969" hidden="1"/>
    <cellStyle name="Ausgabe 2 13" xfId="6018" hidden="1"/>
    <cellStyle name="Ausgabe 2 13" xfId="6032" hidden="1"/>
    <cellStyle name="Ausgabe 2 13" xfId="6067" hidden="1"/>
    <cellStyle name="Ausgabe 2 13" xfId="5800" hidden="1"/>
    <cellStyle name="Ausgabe 2 13" xfId="6110" hidden="1"/>
    <cellStyle name="Ausgabe 2 13" xfId="6159" hidden="1"/>
    <cellStyle name="Ausgabe 2 13" xfId="6173" hidden="1"/>
    <cellStyle name="Ausgabe 2 13" xfId="6208" hidden="1"/>
    <cellStyle name="Ausgabe 2 13" xfId="6243" hidden="1"/>
    <cellStyle name="Ausgabe 2 13" xfId="6327" hidden="1"/>
    <cellStyle name="Ausgabe 2 13" xfId="6376" hidden="1"/>
    <cellStyle name="Ausgabe 2 13" xfId="6390" hidden="1"/>
    <cellStyle name="Ausgabe 2 13" xfId="6425" hidden="1"/>
    <cellStyle name="Ausgabe 2 13" xfId="6475" hidden="1"/>
    <cellStyle name="Ausgabe 2 13" xfId="6619" hidden="1"/>
    <cellStyle name="Ausgabe 2 13" xfId="6668" hidden="1"/>
    <cellStyle name="Ausgabe 2 13" xfId="6682" hidden="1"/>
    <cellStyle name="Ausgabe 2 13" xfId="6717" hidden="1"/>
    <cellStyle name="Ausgabe 2 13" xfId="6591" hidden="1"/>
    <cellStyle name="Ausgabe 2 13" xfId="6761" hidden="1"/>
    <cellStyle name="Ausgabe 2 13" xfId="6810" hidden="1"/>
    <cellStyle name="Ausgabe 2 13" xfId="6824" hidden="1"/>
    <cellStyle name="Ausgabe 2 13" xfId="6859" hidden="1"/>
    <cellStyle name="Ausgabe 2 13" xfId="5396" hidden="1"/>
    <cellStyle name="Ausgabe 2 13" xfId="6925" hidden="1"/>
    <cellStyle name="Ausgabe 2 13" xfId="6974" hidden="1"/>
    <cellStyle name="Ausgabe 2 13" xfId="6988" hidden="1"/>
    <cellStyle name="Ausgabe 2 13" xfId="7023" hidden="1"/>
    <cellStyle name="Ausgabe 2 13" xfId="7122" hidden="1"/>
    <cellStyle name="Ausgabe 2 13" xfId="7320" hidden="1"/>
    <cellStyle name="Ausgabe 2 13" xfId="7369" hidden="1"/>
    <cellStyle name="Ausgabe 2 13" xfId="7383" hidden="1"/>
    <cellStyle name="Ausgabe 2 13" xfId="7418" hidden="1"/>
    <cellStyle name="Ausgabe 2 13" xfId="7269" hidden="1"/>
    <cellStyle name="Ausgabe 2 13" xfId="7467" hidden="1"/>
    <cellStyle name="Ausgabe 2 13" xfId="7516" hidden="1"/>
    <cellStyle name="Ausgabe 2 13" xfId="7530" hidden="1"/>
    <cellStyle name="Ausgabe 2 13" xfId="7565" hidden="1"/>
    <cellStyle name="Ausgabe 2 13" xfId="7298" hidden="1"/>
    <cellStyle name="Ausgabe 2 13" xfId="7608" hidden="1"/>
    <cellStyle name="Ausgabe 2 13" xfId="7657" hidden="1"/>
    <cellStyle name="Ausgabe 2 13" xfId="7671" hidden="1"/>
    <cellStyle name="Ausgabe 2 13" xfId="7706" hidden="1"/>
    <cellStyle name="Ausgabe 2 13" xfId="7741" hidden="1"/>
    <cellStyle name="Ausgabe 2 13" xfId="7825" hidden="1"/>
    <cellStyle name="Ausgabe 2 13" xfId="7874" hidden="1"/>
    <cellStyle name="Ausgabe 2 13" xfId="7888" hidden="1"/>
    <cellStyle name="Ausgabe 2 13" xfId="7923" hidden="1"/>
    <cellStyle name="Ausgabe 2 13" xfId="7973" hidden="1"/>
    <cellStyle name="Ausgabe 2 13" xfId="8117" hidden="1"/>
    <cellStyle name="Ausgabe 2 13" xfId="8166" hidden="1"/>
    <cellStyle name="Ausgabe 2 13" xfId="8180" hidden="1"/>
    <cellStyle name="Ausgabe 2 13" xfId="8215" hidden="1"/>
    <cellStyle name="Ausgabe 2 13" xfId="8089" hidden="1"/>
    <cellStyle name="Ausgabe 2 13" xfId="8259" hidden="1"/>
    <cellStyle name="Ausgabe 2 13" xfId="8308" hidden="1"/>
    <cellStyle name="Ausgabe 2 13" xfId="8322" hidden="1"/>
    <cellStyle name="Ausgabe 2 13" xfId="8357" hidden="1"/>
    <cellStyle name="Ausgabe 2 13" xfId="6900" hidden="1"/>
    <cellStyle name="Ausgabe 2 13" xfId="8420" hidden="1"/>
    <cellStyle name="Ausgabe 2 13" xfId="8469" hidden="1"/>
    <cellStyle name="Ausgabe 2 13" xfId="8483" hidden="1"/>
    <cellStyle name="Ausgabe 2 13" xfId="8518" hidden="1"/>
    <cellStyle name="Ausgabe 2 13" xfId="8615" hidden="1"/>
    <cellStyle name="Ausgabe 2 13" xfId="8813" hidden="1"/>
    <cellStyle name="Ausgabe 2 13" xfId="8862" hidden="1"/>
    <cellStyle name="Ausgabe 2 13" xfId="8876" hidden="1"/>
    <cellStyle name="Ausgabe 2 13" xfId="8911" hidden="1"/>
    <cellStyle name="Ausgabe 2 13" xfId="8762" hidden="1"/>
    <cellStyle name="Ausgabe 2 13" xfId="8960" hidden="1"/>
    <cellStyle name="Ausgabe 2 13" xfId="9009" hidden="1"/>
    <cellStyle name="Ausgabe 2 13" xfId="9023" hidden="1"/>
    <cellStyle name="Ausgabe 2 13" xfId="9058" hidden="1"/>
    <cellStyle name="Ausgabe 2 13" xfId="8791" hidden="1"/>
    <cellStyle name="Ausgabe 2 13" xfId="9101" hidden="1"/>
    <cellStyle name="Ausgabe 2 13" xfId="9150" hidden="1"/>
    <cellStyle name="Ausgabe 2 13" xfId="9164" hidden="1"/>
    <cellStyle name="Ausgabe 2 13" xfId="9199" hidden="1"/>
    <cellStyle name="Ausgabe 2 13" xfId="9234" hidden="1"/>
    <cellStyle name="Ausgabe 2 13" xfId="9318" hidden="1"/>
    <cellStyle name="Ausgabe 2 13" xfId="9367" hidden="1"/>
    <cellStyle name="Ausgabe 2 13" xfId="9381" hidden="1"/>
    <cellStyle name="Ausgabe 2 13" xfId="9416" hidden="1"/>
    <cellStyle name="Ausgabe 2 13" xfId="9466" hidden="1"/>
    <cellStyle name="Ausgabe 2 13" xfId="9610" hidden="1"/>
    <cellStyle name="Ausgabe 2 13" xfId="9659" hidden="1"/>
    <cellStyle name="Ausgabe 2 13" xfId="9673" hidden="1"/>
    <cellStyle name="Ausgabe 2 13" xfId="9708" hidden="1"/>
    <cellStyle name="Ausgabe 2 13" xfId="9582" hidden="1"/>
    <cellStyle name="Ausgabe 2 13" xfId="9752" hidden="1"/>
    <cellStyle name="Ausgabe 2 13" xfId="9801" hidden="1"/>
    <cellStyle name="Ausgabe 2 13" xfId="9815" hidden="1"/>
    <cellStyle name="Ausgabe 2 13" xfId="9850" hidden="1"/>
    <cellStyle name="Ausgabe 2 13" xfId="8398" hidden="1"/>
    <cellStyle name="Ausgabe 2 13" xfId="9911" hidden="1"/>
    <cellStyle name="Ausgabe 2 13" xfId="9960" hidden="1"/>
    <cellStyle name="Ausgabe 2 13" xfId="9974" hidden="1"/>
    <cellStyle name="Ausgabe 2 13" xfId="10009" hidden="1"/>
    <cellStyle name="Ausgabe 2 13" xfId="10101" hidden="1"/>
    <cellStyle name="Ausgabe 2 13" xfId="10299" hidden="1"/>
    <cellStyle name="Ausgabe 2 13" xfId="10348" hidden="1"/>
    <cellStyle name="Ausgabe 2 13" xfId="10362" hidden="1"/>
    <cellStyle name="Ausgabe 2 13" xfId="10397" hidden="1"/>
    <cellStyle name="Ausgabe 2 13" xfId="10248" hidden="1"/>
    <cellStyle name="Ausgabe 2 13" xfId="10446" hidden="1"/>
    <cellStyle name="Ausgabe 2 13" xfId="10495" hidden="1"/>
    <cellStyle name="Ausgabe 2 13" xfId="10509" hidden="1"/>
    <cellStyle name="Ausgabe 2 13" xfId="10544" hidden="1"/>
    <cellStyle name="Ausgabe 2 13" xfId="10277" hidden="1"/>
    <cellStyle name="Ausgabe 2 13" xfId="10587" hidden="1"/>
    <cellStyle name="Ausgabe 2 13" xfId="10636" hidden="1"/>
    <cellStyle name="Ausgabe 2 13" xfId="10650" hidden="1"/>
    <cellStyle name="Ausgabe 2 13" xfId="10685" hidden="1"/>
    <cellStyle name="Ausgabe 2 13" xfId="10720" hidden="1"/>
    <cellStyle name="Ausgabe 2 13" xfId="10804" hidden="1"/>
    <cellStyle name="Ausgabe 2 13" xfId="10853" hidden="1"/>
    <cellStyle name="Ausgabe 2 13" xfId="10867" hidden="1"/>
    <cellStyle name="Ausgabe 2 13" xfId="10902" hidden="1"/>
    <cellStyle name="Ausgabe 2 13" xfId="10952" hidden="1"/>
    <cellStyle name="Ausgabe 2 13" xfId="11096" hidden="1"/>
    <cellStyle name="Ausgabe 2 13" xfId="11145" hidden="1"/>
    <cellStyle name="Ausgabe 2 13" xfId="11159" hidden="1"/>
    <cellStyle name="Ausgabe 2 13" xfId="11194" hidden="1"/>
    <cellStyle name="Ausgabe 2 13" xfId="11068" hidden="1"/>
    <cellStyle name="Ausgabe 2 13" xfId="11238" hidden="1"/>
    <cellStyle name="Ausgabe 2 13" xfId="11287" hidden="1"/>
    <cellStyle name="Ausgabe 2 13" xfId="11301" hidden="1"/>
    <cellStyle name="Ausgabe 2 13" xfId="11336" hidden="1"/>
    <cellStyle name="Ausgabe 2 13" xfId="9891" hidden="1"/>
    <cellStyle name="Ausgabe 2 13" xfId="11394" hidden="1"/>
    <cellStyle name="Ausgabe 2 13" xfId="11443" hidden="1"/>
    <cellStyle name="Ausgabe 2 13" xfId="11457" hidden="1"/>
    <cellStyle name="Ausgabe 2 13" xfId="11492" hidden="1"/>
    <cellStyle name="Ausgabe 2 13" xfId="11581" hidden="1"/>
    <cellStyle name="Ausgabe 2 13" xfId="11779" hidden="1"/>
    <cellStyle name="Ausgabe 2 13" xfId="11828" hidden="1"/>
    <cellStyle name="Ausgabe 2 13" xfId="11842" hidden="1"/>
    <cellStyle name="Ausgabe 2 13" xfId="11877" hidden="1"/>
    <cellStyle name="Ausgabe 2 13" xfId="11728" hidden="1"/>
    <cellStyle name="Ausgabe 2 13" xfId="11926" hidden="1"/>
    <cellStyle name="Ausgabe 2 13" xfId="11975" hidden="1"/>
    <cellStyle name="Ausgabe 2 13" xfId="11989" hidden="1"/>
    <cellStyle name="Ausgabe 2 13" xfId="12024" hidden="1"/>
    <cellStyle name="Ausgabe 2 13" xfId="11757" hidden="1"/>
    <cellStyle name="Ausgabe 2 13" xfId="12067" hidden="1"/>
    <cellStyle name="Ausgabe 2 13" xfId="12116" hidden="1"/>
    <cellStyle name="Ausgabe 2 13" xfId="12130" hidden="1"/>
    <cellStyle name="Ausgabe 2 13" xfId="12165" hidden="1"/>
    <cellStyle name="Ausgabe 2 13" xfId="12200" hidden="1"/>
    <cellStyle name="Ausgabe 2 13" xfId="12284" hidden="1"/>
    <cellStyle name="Ausgabe 2 13" xfId="12333" hidden="1"/>
    <cellStyle name="Ausgabe 2 13" xfId="12347" hidden="1"/>
    <cellStyle name="Ausgabe 2 13" xfId="12382" hidden="1"/>
    <cellStyle name="Ausgabe 2 13" xfId="12432" hidden="1"/>
    <cellStyle name="Ausgabe 2 13" xfId="12576" hidden="1"/>
    <cellStyle name="Ausgabe 2 13" xfId="12625" hidden="1"/>
    <cellStyle name="Ausgabe 2 13" xfId="12639" hidden="1"/>
    <cellStyle name="Ausgabe 2 13" xfId="12674" hidden="1"/>
    <cellStyle name="Ausgabe 2 13" xfId="12548" hidden="1"/>
    <cellStyle name="Ausgabe 2 13" xfId="12718" hidden="1"/>
    <cellStyle name="Ausgabe 2 13" xfId="12767" hidden="1"/>
    <cellStyle name="Ausgabe 2 13" xfId="12781" hidden="1"/>
    <cellStyle name="Ausgabe 2 13" xfId="12816" hidden="1"/>
    <cellStyle name="Ausgabe 2 13" xfId="11377" hidden="1"/>
    <cellStyle name="Ausgabe 2 13" xfId="12873" hidden="1"/>
    <cellStyle name="Ausgabe 2 13" xfId="12922" hidden="1"/>
    <cellStyle name="Ausgabe 2 13" xfId="12936" hidden="1"/>
    <cellStyle name="Ausgabe 2 13" xfId="12971" hidden="1"/>
    <cellStyle name="Ausgabe 2 13" xfId="13052" hidden="1"/>
    <cellStyle name="Ausgabe 2 13" xfId="13250" hidden="1"/>
    <cellStyle name="Ausgabe 2 13" xfId="13299" hidden="1"/>
    <cellStyle name="Ausgabe 2 13" xfId="13313" hidden="1"/>
    <cellStyle name="Ausgabe 2 13" xfId="13348" hidden="1"/>
    <cellStyle name="Ausgabe 2 13" xfId="13199" hidden="1"/>
    <cellStyle name="Ausgabe 2 13" xfId="13397" hidden="1"/>
    <cellStyle name="Ausgabe 2 13" xfId="13446" hidden="1"/>
    <cellStyle name="Ausgabe 2 13" xfId="13460" hidden="1"/>
    <cellStyle name="Ausgabe 2 13" xfId="13495" hidden="1"/>
    <cellStyle name="Ausgabe 2 13" xfId="13228" hidden="1"/>
    <cellStyle name="Ausgabe 2 13" xfId="13538" hidden="1"/>
    <cellStyle name="Ausgabe 2 13" xfId="13587" hidden="1"/>
    <cellStyle name="Ausgabe 2 13" xfId="13601" hidden="1"/>
    <cellStyle name="Ausgabe 2 13" xfId="13636" hidden="1"/>
    <cellStyle name="Ausgabe 2 13" xfId="13671" hidden="1"/>
    <cellStyle name="Ausgabe 2 13" xfId="13755" hidden="1"/>
    <cellStyle name="Ausgabe 2 13" xfId="13804" hidden="1"/>
    <cellStyle name="Ausgabe 2 13" xfId="13818" hidden="1"/>
    <cellStyle name="Ausgabe 2 13" xfId="13853" hidden="1"/>
    <cellStyle name="Ausgabe 2 13" xfId="13903" hidden="1"/>
    <cellStyle name="Ausgabe 2 13" xfId="14047" hidden="1"/>
    <cellStyle name="Ausgabe 2 13" xfId="14096" hidden="1"/>
    <cellStyle name="Ausgabe 2 13" xfId="14110" hidden="1"/>
    <cellStyle name="Ausgabe 2 13" xfId="14145" hidden="1"/>
    <cellStyle name="Ausgabe 2 13" xfId="14019" hidden="1"/>
    <cellStyle name="Ausgabe 2 13" xfId="14189" hidden="1"/>
    <cellStyle name="Ausgabe 2 13" xfId="14238" hidden="1"/>
    <cellStyle name="Ausgabe 2 13" xfId="14252" hidden="1"/>
    <cellStyle name="Ausgabe 2 13" xfId="14287" hidden="1"/>
    <cellStyle name="Ausgabe 2 13" xfId="12857" hidden="1"/>
    <cellStyle name="Ausgabe 2 13" xfId="14340" hidden="1"/>
    <cellStyle name="Ausgabe 2 13" xfId="14389" hidden="1"/>
    <cellStyle name="Ausgabe 2 13" xfId="14403" hidden="1"/>
    <cellStyle name="Ausgabe 2 13" xfId="14438" hidden="1"/>
    <cellStyle name="Ausgabe 2 13" xfId="14514" hidden="1"/>
    <cellStyle name="Ausgabe 2 13" xfId="14712" hidden="1"/>
    <cellStyle name="Ausgabe 2 13" xfId="14761" hidden="1"/>
    <cellStyle name="Ausgabe 2 13" xfId="14775" hidden="1"/>
    <cellStyle name="Ausgabe 2 13" xfId="14810" hidden="1"/>
    <cellStyle name="Ausgabe 2 13" xfId="14661" hidden="1"/>
    <cellStyle name="Ausgabe 2 13" xfId="14859" hidden="1"/>
    <cellStyle name="Ausgabe 2 13" xfId="14908" hidden="1"/>
    <cellStyle name="Ausgabe 2 13" xfId="14922" hidden="1"/>
    <cellStyle name="Ausgabe 2 13" xfId="14957" hidden="1"/>
    <cellStyle name="Ausgabe 2 13" xfId="14690" hidden="1"/>
    <cellStyle name="Ausgabe 2 13" xfId="15000" hidden="1"/>
    <cellStyle name="Ausgabe 2 13" xfId="15049" hidden="1"/>
    <cellStyle name="Ausgabe 2 13" xfId="15063" hidden="1"/>
    <cellStyle name="Ausgabe 2 13" xfId="15098" hidden="1"/>
    <cellStyle name="Ausgabe 2 13" xfId="15133" hidden="1"/>
    <cellStyle name="Ausgabe 2 13" xfId="15217" hidden="1"/>
    <cellStyle name="Ausgabe 2 13" xfId="15266" hidden="1"/>
    <cellStyle name="Ausgabe 2 13" xfId="15280" hidden="1"/>
    <cellStyle name="Ausgabe 2 13" xfId="15315" hidden="1"/>
    <cellStyle name="Ausgabe 2 13" xfId="15365" hidden="1"/>
    <cellStyle name="Ausgabe 2 13" xfId="15509" hidden="1"/>
    <cellStyle name="Ausgabe 2 13" xfId="15558" hidden="1"/>
    <cellStyle name="Ausgabe 2 13" xfId="15572" hidden="1"/>
    <cellStyle name="Ausgabe 2 13" xfId="15607" hidden="1"/>
    <cellStyle name="Ausgabe 2 13" xfId="15481" hidden="1"/>
    <cellStyle name="Ausgabe 2 13" xfId="15651" hidden="1"/>
    <cellStyle name="Ausgabe 2 13" xfId="15700" hidden="1"/>
    <cellStyle name="Ausgabe 2 13" xfId="15714" hidden="1"/>
    <cellStyle name="Ausgabe 2 13" xfId="15749" hidden="1"/>
    <cellStyle name="Ausgabe 2 13" xfId="14326" hidden="1"/>
    <cellStyle name="Ausgabe 2 13" xfId="15802" hidden="1"/>
    <cellStyle name="Ausgabe 2 13" xfId="15851" hidden="1"/>
    <cellStyle name="Ausgabe 2 13" xfId="15865" hidden="1"/>
    <cellStyle name="Ausgabe 2 13" xfId="15900" hidden="1"/>
    <cellStyle name="Ausgabe 2 13" xfId="15970" hidden="1"/>
    <cellStyle name="Ausgabe 2 13" xfId="16168" hidden="1"/>
    <cellStyle name="Ausgabe 2 13" xfId="16217" hidden="1"/>
    <cellStyle name="Ausgabe 2 13" xfId="16231" hidden="1"/>
    <cellStyle name="Ausgabe 2 13" xfId="16266" hidden="1"/>
    <cellStyle name="Ausgabe 2 13" xfId="16117" hidden="1"/>
    <cellStyle name="Ausgabe 2 13" xfId="16315" hidden="1"/>
    <cellStyle name="Ausgabe 2 13" xfId="16364" hidden="1"/>
    <cellStyle name="Ausgabe 2 13" xfId="16378" hidden="1"/>
    <cellStyle name="Ausgabe 2 13" xfId="16413" hidden="1"/>
    <cellStyle name="Ausgabe 2 13" xfId="16146" hidden="1"/>
    <cellStyle name="Ausgabe 2 13" xfId="16456" hidden="1"/>
    <cellStyle name="Ausgabe 2 13" xfId="16505" hidden="1"/>
    <cellStyle name="Ausgabe 2 13" xfId="16519" hidden="1"/>
    <cellStyle name="Ausgabe 2 13" xfId="16554" hidden="1"/>
    <cellStyle name="Ausgabe 2 13" xfId="16589" hidden="1"/>
    <cellStyle name="Ausgabe 2 13" xfId="16673" hidden="1"/>
    <cellStyle name="Ausgabe 2 13" xfId="16722" hidden="1"/>
    <cellStyle name="Ausgabe 2 13" xfId="16736" hidden="1"/>
    <cellStyle name="Ausgabe 2 13" xfId="16771" hidden="1"/>
    <cellStyle name="Ausgabe 2 13" xfId="16821" hidden="1"/>
    <cellStyle name="Ausgabe 2 13" xfId="16965" hidden="1"/>
    <cellStyle name="Ausgabe 2 13" xfId="17014" hidden="1"/>
    <cellStyle name="Ausgabe 2 13" xfId="17028" hidden="1"/>
    <cellStyle name="Ausgabe 2 13" xfId="17063" hidden="1"/>
    <cellStyle name="Ausgabe 2 13" xfId="16937" hidden="1"/>
    <cellStyle name="Ausgabe 2 13" xfId="17107" hidden="1"/>
    <cellStyle name="Ausgabe 2 13" xfId="17156" hidden="1"/>
    <cellStyle name="Ausgabe 2 13" xfId="17170" hidden="1"/>
    <cellStyle name="Ausgabe 2 13" xfId="17205" hidden="1"/>
    <cellStyle name="Ausgabe 2 13" xfId="15788" hidden="1"/>
    <cellStyle name="Ausgabe 2 13" xfId="17247" hidden="1"/>
    <cellStyle name="Ausgabe 2 13" xfId="17296" hidden="1"/>
    <cellStyle name="Ausgabe 2 13" xfId="17310" hidden="1"/>
    <cellStyle name="Ausgabe 2 13" xfId="17345" hidden="1"/>
    <cellStyle name="Ausgabe 2 13" xfId="17412" hidden="1"/>
    <cellStyle name="Ausgabe 2 13" xfId="17610" hidden="1"/>
    <cellStyle name="Ausgabe 2 13" xfId="17659" hidden="1"/>
    <cellStyle name="Ausgabe 2 13" xfId="17673" hidden="1"/>
    <cellStyle name="Ausgabe 2 13" xfId="17708" hidden="1"/>
    <cellStyle name="Ausgabe 2 13" xfId="17559" hidden="1"/>
    <cellStyle name="Ausgabe 2 13" xfId="17757" hidden="1"/>
    <cellStyle name="Ausgabe 2 13" xfId="17806" hidden="1"/>
    <cellStyle name="Ausgabe 2 13" xfId="17820" hidden="1"/>
    <cellStyle name="Ausgabe 2 13" xfId="17855" hidden="1"/>
    <cellStyle name="Ausgabe 2 13" xfId="17588" hidden="1"/>
    <cellStyle name="Ausgabe 2 13" xfId="17898" hidden="1"/>
    <cellStyle name="Ausgabe 2 13" xfId="17947" hidden="1"/>
    <cellStyle name="Ausgabe 2 13" xfId="17961" hidden="1"/>
    <cellStyle name="Ausgabe 2 13" xfId="17996" hidden="1"/>
    <cellStyle name="Ausgabe 2 13" xfId="18031" hidden="1"/>
    <cellStyle name="Ausgabe 2 13" xfId="18115" hidden="1"/>
    <cellStyle name="Ausgabe 2 13" xfId="18164" hidden="1"/>
    <cellStyle name="Ausgabe 2 13" xfId="18178" hidden="1"/>
    <cellStyle name="Ausgabe 2 13" xfId="18213" hidden="1"/>
    <cellStyle name="Ausgabe 2 13" xfId="18263" hidden="1"/>
    <cellStyle name="Ausgabe 2 13" xfId="18407" hidden="1"/>
    <cellStyle name="Ausgabe 2 13" xfId="18456" hidden="1"/>
    <cellStyle name="Ausgabe 2 13" xfId="18470" hidden="1"/>
    <cellStyle name="Ausgabe 2 13" xfId="18505" hidden="1"/>
    <cellStyle name="Ausgabe 2 13" xfId="18379" hidden="1"/>
    <cellStyle name="Ausgabe 2 13" xfId="18549" hidden="1"/>
    <cellStyle name="Ausgabe 2 13" xfId="18598" hidden="1"/>
    <cellStyle name="Ausgabe 2 13" xfId="18612" hidden="1"/>
    <cellStyle name="Ausgabe 2 13" xfId="18647" hidden="1"/>
    <cellStyle name="Ausgabe 2 13" xfId="18880" hidden="1"/>
    <cellStyle name="Ausgabe 2 13" xfId="19047" hidden="1"/>
    <cellStyle name="Ausgabe 2 13" xfId="19096" hidden="1"/>
    <cellStyle name="Ausgabe 2 13" xfId="19110" hidden="1"/>
    <cellStyle name="Ausgabe 2 13" xfId="19145" hidden="1"/>
    <cellStyle name="Ausgabe 2 13" xfId="19219" hidden="1"/>
    <cellStyle name="Ausgabe 2 13" xfId="19417" hidden="1"/>
    <cellStyle name="Ausgabe 2 13" xfId="19466" hidden="1"/>
    <cellStyle name="Ausgabe 2 13" xfId="19480" hidden="1"/>
    <cellStyle name="Ausgabe 2 13" xfId="19515" hidden="1"/>
    <cellStyle name="Ausgabe 2 13" xfId="19366" hidden="1"/>
    <cellStyle name="Ausgabe 2 13" xfId="19564" hidden="1"/>
    <cellStyle name="Ausgabe 2 13" xfId="19613" hidden="1"/>
    <cellStyle name="Ausgabe 2 13" xfId="19627" hidden="1"/>
    <cellStyle name="Ausgabe 2 13" xfId="19662" hidden="1"/>
    <cellStyle name="Ausgabe 2 13" xfId="19395" hidden="1"/>
    <cellStyle name="Ausgabe 2 13" xfId="19705" hidden="1"/>
    <cellStyle name="Ausgabe 2 13" xfId="19754" hidden="1"/>
    <cellStyle name="Ausgabe 2 13" xfId="19768" hidden="1"/>
    <cellStyle name="Ausgabe 2 13" xfId="19803" hidden="1"/>
    <cellStyle name="Ausgabe 2 13" xfId="19838" hidden="1"/>
    <cellStyle name="Ausgabe 2 13" xfId="19922" hidden="1"/>
    <cellStyle name="Ausgabe 2 13" xfId="19971" hidden="1"/>
    <cellStyle name="Ausgabe 2 13" xfId="19985" hidden="1"/>
    <cellStyle name="Ausgabe 2 13" xfId="20020" hidden="1"/>
    <cellStyle name="Ausgabe 2 13" xfId="20070" hidden="1"/>
    <cellStyle name="Ausgabe 2 13" xfId="20214" hidden="1"/>
    <cellStyle name="Ausgabe 2 13" xfId="20263" hidden="1"/>
    <cellStyle name="Ausgabe 2 13" xfId="20277" hidden="1"/>
    <cellStyle name="Ausgabe 2 13" xfId="20312" hidden="1"/>
    <cellStyle name="Ausgabe 2 13" xfId="20186" hidden="1"/>
    <cellStyle name="Ausgabe 2 13" xfId="20356" hidden="1"/>
    <cellStyle name="Ausgabe 2 13" xfId="20405" hidden="1"/>
    <cellStyle name="Ausgabe 2 13" xfId="20419" hidden="1"/>
    <cellStyle name="Ausgabe 2 13" xfId="20454" hidden="1"/>
    <cellStyle name="Ausgabe 2 13" xfId="20489" hidden="1"/>
    <cellStyle name="Ausgabe 2 13" xfId="20573" hidden="1"/>
    <cellStyle name="Ausgabe 2 13" xfId="20622" hidden="1"/>
    <cellStyle name="Ausgabe 2 13" xfId="20636" hidden="1"/>
    <cellStyle name="Ausgabe 2 13" xfId="20671" hidden="1"/>
    <cellStyle name="Ausgabe 2 13" xfId="20726" hidden="1"/>
    <cellStyle name="Ausgabe 2 13" xfId="20964" hidden="1"/>
    <cellStyle name="Ausgabe 2 13" xfId="21013" hidden="1"/>
    <cellStyle name="Ausgabe 2 13" xfId="21027" hidden="1"/>
    <cellStyle name="Ausgabe 2 13" xfId="21062" hidden="1"/>
    <cellStyle name="Ausgabe 2 13" xfId="21129" hidden="1"/>
    <cellStyle name="Ausgabe 2 13" xfId="21273" hidden="1"/>
    <cellStyle name="Ausgabe 2 13" xfId="21322" hidden="1"/>
    <cellStyle name="Ausgabe 2 13" xfId="21336" hidden="1"/>
    <cellStyle name="Ausgabe 2 13" xfId="21371" hidden="1"/>
    <cellStyle name="Ausgabe 2 13" xfId="21245" hidden="1"/>
    <cellStyle name="Ausgabe 2 13" xfId="21417" hidden="1"/>
    <cellStyle name="Ausgabe 2 13" xfId="21466" hidden="1"/>
    <cellStyle name="Ausgabe 2 13" xfId="21480" hidden="1"/>
    <cellStyle name="Ausgabe 2 13" xfId="21515" hidden="1"/>
    <cellStyle name="Ausgabe 2 13" xfId="20949" hidden="1"/>
    <cellStyle name="Ausgabe 2 13" xfId="21574" hidden="1"/>
    <cellStyle name="Ausgabe 2 13" xfId="21623" hidden="1"/>
    <cellStyle name="Ausgabe 2 13" xfId="21637" hidden="1"/>
    <cellStyle name="Ausgabe 2 13" xfId="21672" hidden="1"/>
    <cellStyle name="Ausgabe 2 13" xfId="21745" hidden="1"/>
    <cellStyle name="Ausgabe 2 13" xfId="21944" hidden="1"/>
    <cellStyle name="Ausgabe 2 13" xfId="21993" hidden="1"/>
    <cellStyle name="Ausgabe 2 13" xfId="22007" hidden="1"/>
    <cellStyle name="Ausgabe 2 13" xfId="22042" hidden="1"/>
    <cellStyle name="Ausgabe 2 13" xfId="21892" hidden="1"/>
    <cellStyle name="Ausgabe 2 13" xfId="22093" hidden="1"/>
    <cellStyle name="Ausgabe 2 13" xfId="22142" hidden="1"/>
    <cellStyle name="Ausgabe 2 13" xfId="22156" hidden="1"/>
    <cellStyle name="Ausgabe 2 13" xfId="22191" hidden="1"/>
    <cellStyle name="Ausgabe 2 13" xfId="21922" hidden="1"/>
    <cellStyle name="Ausgabe 2 13" xfId="22236" hidden="1"/>
    <cellStyle name="Ausgabe 2 13" xfId="22285" hidden="1"/>
    <cellStyle name="Ausgabe 2 13" xfId="22299" hidden="1"/>
    <cellStyle name="Ausgabe 2 13" xfId="22334" hidden="1"/>
    <cellStyle name="Ausgabe 2 13" xfId="22371" hidden="1"/>
    <cellStyle name="Ausgabe 2 13" xfId="22455" hidden="1"/>
    <cellStyle name="Ausgabe 2 13" xfId="22504" hidden="1"/>
    <cellStyle name="Ausgabe 2 13" xfId="22518" hidden="1"/>
    <cellStyle name="Ausgabe 2 13" xfId="22553" hidden="1"/>
    <cellStyle name="Ausgabe 2 13" xfId="22603" hidden="1"/>
    <cellStyle name="Ausgabe 2 13" xfId="22747" hidden="1"/>
    <cellStyle name="Ausgabe 2 13" xfId="22796" hidden="1"/>
    <cellStyle name="Ausgabe 2 13" xfId="22810" hidden="1"/>
    <cellStyle name="Ausgabe 2 13" xfId="22845" hidden="1"/>
    <cellStyle name="Ausgabe 2 13" xfId="22719" hidden="1"/>
    <cellStyle name="Ausgabe 2 13" xfId="22889" hidden="1"/>
    <cellStyle name="Ausgabe 2 13" xfId="22938" hidden="1"/>
    <cellStyle name="Ausgabe 2 13" xfId="22952" hidden="1"/>
    <cellStyle name="Ausgabe 2 13" xfId="22987" hidden="1"/>
    <cellStyle name="Ausgabe 2 13" xfId="21553" hidden="1"/>
    <cellStyle name="Ausgabe 2 13" xfId="23029" hidden="1"/>
    <cellStyle name="Ausgabe 2 13" xfId="23078" hidden="1"/>
    <cellStyle name="Ausgabe 2 13" xfId="23092" hidden="1"/>
    <cellStyle name="Ausgabe 2 13" xfId="23127" hidden="1"/>
    <cellStyle name="Ausgabe 2 13" xfId="23198" hidden="1"/>
    <cellStyle name="Ausgabe 2 13" xfId="23396" hidden="1"/>
    <cellStyle name="Ausgabe 2 13" xfId="23445" hidden="1"/>
    <cellStyle name="Ausgabe 2 13" xfId="23459" hidden="1"/>
    <cellStyle name="Ausgabe 2 13" xfId="23494" hidden="1"/>
    <cellStyle name="Ausgabe 2 13" xfId="23345" hidden="1"/>
    <cellStyle name="Ausgabe 2 13" xfId="23545" hidden="1"/>
    <cellStyle name="Ausgabe 2 13" xfId="23594" hidden="1"/>
    <cellStyle name="Ausgabe 2 13" xfId="23608" hidden="1"/>
    <cellStyle name="Ausgabe 2 13" xfId="23643" hidden="1"/>
    <cellStyle name="Ausgabe 2 13" xfId="23374" hidden="1"/>
    <cellStyle name="Ausgabe 2 13" xfId="23688" hidden="1"/>
    <cellStyle name="Ausgabe 2 13" xfId="23737" hidden="1"/>
    <cellStyle name="Ausgabe 2 13" xfId="23751" hidden="1"/>
    <cellStyle name="Ausgabe 2 13" xfId="23786" hidden="1"/>
    <cellStyle name="Ausgabe 2 13" xfId="23822" hidden="1"/>
    <cellStyle name="Ausgabe 2 13" xfId="23906" hidden="1"/>
    <cellStyle name="Ausgabe 2 13" xfId="23955" hidden="1"/>
    <cellStyle name="Ausgabe 2 13" xfId="23969" hidden="1"/>
    <cellStyle name="Ausgabe 2 13" xfId="24004" hidden="1"/>
    <cellStyle name="Ausgabe 2 13" xfId="24054" hidden="1"/>
    <cellStyle name="Ausgabe 2 13" xfId="24198" hidden="1"/>
    <cellStyle name="Ausgabe 2 13" xfId="24247" hidden="1"/>
    <cellStyle name="Ausgabe 2 13" xfId="24261" hidden="1"/>
    <cellStyle name="Ausgabe 2 13" xfId="24296" hidden="1"/>
    <cellStyle name="Ausgabe 2 13" xfId="24170" hidden="1"/>
    <cellStyle name="Ausgabe 2 13" xfId="24340" hidden="1"/>
    <cellStyle name="Ausgabe 2 13" xfId="24389" hidden="1"/>
    <cellStyle name="Ausgabe 2 13" xfId="24403" hidden="1"/>
    <cellStyle name="Ausgabe 2 13" xfId="24438" hidden="1"/>
    <cellStyle name="Ausgabe 2 13" xfId="20939" hidden="1"/>
    <cellStyle name="Ausgabe 2 13" xfId="24480" hidden="1"/>
    <cellStyle name="Ausgabe 2 13" xfId="24529" hidden="1"/>
    <cellStyle name="Ausgabe 2 13" xfId="24543" hidden="1"/>
    <cellStyle name="Ausgabe 2 13" xfId="24578" hidden="1"/>
    <cellStyle name="Ausgabe 2 13" xfId="24645" hidden="1"/>
    <cellStyle name="Ausgabe 2 13" xfId="24843" hidden="1"/>
    <cellStyle name="Ausgabe 2 13" xfId="24892" hidden="1"/>
    <cellStyle name="Ausgabe 2 13" xfId="24906" hidden="1"/>
    <cellStyle name="Ausgabe 2 13" xfId="24941" hidden="1"/>
    <cellStyle name="Ausgabe 2 13" xfId="24792" hidden="1"/>
    <cellStyle name="Ausgabe 2 13" xfId="24990" hidden="1"/>
    <cellStyle name="Ausgabe 2 13" xfId="25039" hidden="1"/>
    <cellStyle name="Ausgabe 2 13" xfId="25053" hidden="1"/>
    <cellStyle name="Ausgabe 2 13" xfId="25088" hidden="1"/>
    <cellStyle name="Ausgabe 2 13" xfId="24821" hidden="1"/>
    <cellStyle name="Ausgabe 2 13" xfId="25131" hidden="1"/>
    <cellStyle name="Ausgabe 2 13" xfId="25180" hidden="1"/>
    <cellStyle name="Ausgabe 2 13" xfId="25194" hidden="1"/>
    <cellStyle name="Ausgabe 2 13" xfId="25229" hidden="1"/>
    <cellStyle name="Ausgabe 2 13" xfId="25264" hidden="1"/>
    <cellStyle name="Ausgabe 2 13" xfId="25348" hidden="1"/>
    <cellStyle name="Ausgabe 2 13" xfId="25397" hidden="1"/>
    <cellStyle name="Ausgabe 2 13" xfId="25411" hidden="1"/>
    <cellStyle name="Ausgabe 2 13" xfId="25446" hidden="1"/>
    <cellStyle name="Ausgabe 2 13" xfId="25496" hidden="1"/>
    <cellStyle name="Ausgabe 2 13" xfId="25640" hidden="1"/>
    <cellStyle name="Ausgabe 2 13" xfId="25689" hidden="1"/>
    <cellStyle name="Ausgabe 2 13" xfId="25703" hidden="1"/>
    <cellStyle name="Ausgabe 2 13" xfId="25738" hidden="1"/>
    <cellStyle name="Ausgabe 2 13" xfId="25612" hidden="1"/>
    <cellStyle name="Ausgabe 2 13" xfId="25782" hidden="1"/>
    <cellStyle name="Ausgabe 2 13" xfId="25831" hidden="1"/>
    <cellStyle name="Ausgabe 2 13" xfId="25845" hidden="1"/>
    <cellStyle name="Ausgabe 2 13" xfId="25880" hidden="1"/>
    <cellStyle name="Ausgabe 2 13" xfId="25917" hidden="1"/>
    <cellStyle name="Ausgabe 2 13" xfId="26075" hidden="1"/>
    <cellStyle name="Ausgabe 2 13" xfId="26124" hidden="1"/>
    <cellStyle name="Ausgabe 2 13" xfId="26138" hidden="1"/>
    <cellStyle name="Ausgabe 2 13" xfId="26173" hidden="1"/>
    <cellStyle name="Ausgabe 2 13" xfId="26241" hidden="1"/>
    <cellStyle name="Ausgabe 2 13" xfId="26439" hidden="1"/>
    <cellStyle name="Ausgabe 2 13" xfId="26488" hidden="1"/>
    <cellStyle name="Ausgabe 2 13" xfId="26502" hidden="1"/>
    <cellStyle name="Ausgabe 2 13" xfId="26537" hidden="1"/>
    <cellStyle name="Ausgabe 2 13" xfId="26388" hidden="1"/>
    <cellStyle name="Ausgabe 2 13" xfId="26586" hidden="1"/>
    <cellStyle name="Ausgabe 2 13" xfId="26635" hidden="1"/>
    <cellStyle name="Ausgabe 2 13" xfId="26649" hidden="1"/>
    <cellStyle name="Ausgabe 2 13" xfId="26684" hidden="1"/>
    <cellStyle name="Ausgabe 2 13" xfId="26417" hidden="1"/>
    <cellStyle name="Ausgabe 2 13" xfId="26727" hidden="1"/>
    <cellStyle name="Ausgabe 2 13" xfId="26776" hidden="1"/>
    <cellStyle name="Ausgabe 2 13" xfId="26790" hidden="1"/>
    <cellStyle name="Ausgabe 2 13" xfId="26825" hidden="1"/>
    <cellStyle name="Ausgabe 2 13" xfId="26860" hidden="1"/>
    <cellStyle name="Ausgabe 2 13" xfId="26944" hidden="1"/>
    <cellStyle name="Ausgabe 2 13" xfId="26993" hidden="1"/>
    <cellStyle name="Ausgabe 2 13" xfId="27007" hidden="1"/>
    <cellStyle name="Ausgabe 2 13" xfId="27042" hidden="1"/>
    <cellStyle name="Ausgabe 2 13" xfId="27092" hidden="1"/>
    <cellStyle name="Ausgabe 2 13" xfId="27236" hidden="1"/>
    <cellStyle name="Ausgabe 2 13" xfId="27285" hidden="1"/>
    <cellStyle name="Ausgabe 2 13" xfId="27299" hidden="1"/>
    <cellStyle name="Ausgabe 2 13" xfId="27334" hidden="1"/>
    <cellStyle name="Ausgabe 2 13" xfId="27208" hidden="1"/>
    <cellStyle name="Ausgabe 2 13" xfId="27378" hidden="1"/>
    <cellStyle name="Ausgabe 2 13" xfId="27427" hidden="1"/>
    <cellStyle name="Ausgabe 2 13" xfId="27441" hidden="1"/>
    <cellStyle name="Ausgabe 2 13" xfId="27476" hidden="1"/>
    <cellStyle name="Ausgabe 2 13" xfId="26061" hidden="1"/>
    <cellStyle name="Ausgabe 2 13" xfId="27518" hidden="1"/>
    <cellStyle name="Ausgabe 2 13" xfId="27567" hidden="1"/>
    <cellStyle name="Ausgabe 2 13" xfId="27581" hidden="1"/>
    <cellStyle name="Ausgabe 2 13" xfId="27616" hidden="1"/>
    <cellStyle name="Ausgabe 2 13" xfId="27683" hidden="1"/>
    <cellStyle name="Ausgabe 2 13" xfId="27881" hidden="1"/>
    <cellStyle name="Ausgabe 2 13" xfId="27930" hidden="1"/>
    <cellStyle name="Ausgabe 2 13" xfId="27944" hidden="1"/>
    <cellStyle name="Ausgabe 2 13" xfId="27979" hidden="1"/>
    <cellStyle name="Ausgabe 2 13" xfId="27830" hidden="1"/>
    <cellStyle name="Ausgabe 2 13" xfId="28028" hidden="1"/>
    <cellStyle name="Ausgabe 2 13" xfId="28077" hidden="1"/>
    <cellStyle name="Ausgabe 2 13" xfId="28091" hidden="1"/>
    <cellStyle name="Ausgabe 2 13" xfId="28126" hidden="1"/>
    <cellStyle name="Ausgabe 2 13" xfId="27859" hidden="1"/>
    <cellStyle name="Ausgabe 2 13" xfId="28169" hidden="1"/>
    <cellStyle name="Ausgabe 2 13" xfId="28218" hidden="1"/>
    <cellStyle name="Ausgabe 2 13" xfId="28232" hidden="1"/>
    <cellStyle name="Ausgabe 2 13" xfId="28267" hidden="1"/>
    <cellStyle name="Ausgabe 2 13" xfId="28302" hidden="1"/>
    <cellStyle name="Ausgabe 2 13" xfId="28386" hidden="1"/>
    <cellStyle name="Ausgabe 2 13" xfId="28435" hidden="1"/>
    <cellStyle name="Ausgabe 2 13" xfId="28449" hidden="1"/>
    <cellStyle name="Ausgabe 2 13" xfId="28484" hidden="1"/>
    <cellStyle name="Ausgabe 2 13" xfId="28534" hidden="1"/>
    <cellStyle name="Ausgabe 2 13" xfId="28678" hidden="1"/>
    <cellStyle name="Ausgabe 2 13" xfId="28727" hidden="1"/>
    <cellStyle name="Ausgabe 2 13" xfId="28741" hidden="1"/>
    <cellStyle name="Ausgabe 2 13" xfId="28776" hidden="1"/>
    <cellStyle name="Ausgabe 2 13" xfId="28650" hidden="1"/>
    <cellStyle name="Ausgabe 2 13" xfId="28820" hidden="1"/>
    <cellStyle name="Ausgabe 2 13" xfId="28869" hidden="1"/>
    <cellStyle name="Ausgabe 2 13" xfId="28883" hidden="1"/>
    <cellStyle name="Ausgabe 2 13" xfId="28918" hidden="1"/>
    <cellStyle name="Ausgabe 2 13" xfId="28954" hidden="1"/>
    <cellStyle name="Ausgabe 2 13" xfId="29038" hidden="1"/>
    <cellStyle name="Ausgabe 2 13" xfId="29087" hidden="1"/>
    <cellStyle name="Ausgabe 2 13" xfId="29101" hidden="1"/>
    <cellStyle name="Ausgabe 2 13" xfId="29136" hidden="1"/>
    <cellStyle name="Ausgabe 2 13" xfId="29203" hidden="1"/>
    <cellStyle name="Ausgabe 2 13" xfId="29401" hidden="1"/>
    <cellStyle name="Ausgabe 2 13" xfId="29450" hidden="1"/>
    <cellStyle name="Ausgabe 2 13" xfId="29464" hidden="1"/>
    <cellStyle name="Ausgabe 2 13" xfId="29499" hidden="1"/>
    <cellStyle name="Ausgabe 2 13" xfId="29350" hidden="1"/>
    <cellStyle name="Ausgabe 2 13" xfId="29548" hidden="1"/>
    <cellStyle name="Ausgabe 2 13" xfId="29597" hidden="1"/>
    <cellStyle name="Ausgabe 2 13" xfId="29611" hidden="1"/>
    <cellStyle name="Ausgabe 2 13" xfId="29646" hidden="1"/>
    <cellStyle name="Ausgabe 2 13" xfId="29379" hidden="1"/>
    <cellStyle name="Ausgabe 2 13" xfId="29689" hidden="1"/>
    <cellStyle name="Ausgabe 2 13" xfId="29738" hidden="1"/>
    <cellStyle name="Ausgabe 2 13" xfId="29752" hidden="1"/>
    <cellStyle name="Ausgabe 2 13" xfId="29787" hidden="1"/>
    <cellStyle name="Ausgabe 2 13" xfId="29822" hidden="1"/>
    <cellStyle name="Ausgabe 2 13" xfId="29906" hidden="1"/>
    <cellStyle name="Ausgabe 2 13" xfId="29955" hidden="1"/>
    <cellStyle name="Ausgabe 2 13" xfId="29969" hidden="1"/>
    <cellStyle name="Ausgabe 2 13" xfId="30004" hidden="1"/>
    <cellStyle name="Ausgabe 2 13" xfId="30054" hidden="1"/>
    <cellStyle name="Ausgabe 2 13" xfId="30198" hidden="1"/>
    <cellStyle name="Ausgabe 2 13" xfId="30247" hidden="1"/>
    <cellStyle name="Ausgabe 2 13" xfId="30261" hidden="1"/>
    <cellStyle name="Ausgabe 2 13" xfId="30296" hidden="1"/>
    <cellStyle name="Ausgabe 2 13" xfId="30170" hidden="1"/>
    <cellStyle name="Ausgabe 2 13" xfId="30340" hidden="1"/>
    <cellStyle name="Ausgabe 2 13" xfId="30389" hidden="1"/>
    <cellStyle name="Ausgabe 2 13" xfId="30403" hidden="1"/>
    <cellStyle name="Ausgabe 2 13" xfId="30438" hidden="1"/>
    <cellStyle name="Ausgabe 2 13" xfId="30473" hidden="1"/>
    <cellStyle name="Ausgabe 2 13" xfId="30557" hidden="1"/>
    <cellStyle name="Ausgabe 2 13" xfId="30606" hidden="1"/>
    <cellStyle name="Ausgabe 2 13" xfId="30620" hidden="1"/>
    <cellStyle name="Ausgabe 2 13" xfId="30655" hidden="1"/>
    <cellStyle name="Ausgabe 2 13" xfId="30710" hidden="1"/>
    <cellStyle name="Ausgabe 2 13" xfId="30948" hidden="1"/>
    <cellStyle name="Ausgabe 2 13" xfId="30997" hidden="1"/>
    <cellStyle name="Ausgabe 2 13" xfId="31011" hidden="1"/>
    <cellStyle name="Ausgabe 2 13" xfId="31046" hidden="1"/>
    <cellStyle name="Ausgabe 2 13" xfId="31113" hidden="1"/>
    <cellStyle name="Ausgabe 2 13" xfId="31257" hidden="1"/>
    <cellStyle name="Ausgabe 2 13" xfId="31306" hidden="1"/>
    <cellStyle name="Ausgabe 2 13" xfId="31320" hidden="1"/>
    <cellStyle name="Ausgabe 2 13" xfId="31355" hidden="1"/>
    <cellStyle name="Ausgabe 2 13" xfId="31229" hidden="1"/>
    <cellStyle name="Ausgabe 2 13" xfId="31401" hidden="1"/>
    <cellStyle name="Ausgabe 2 13" xfId="31450" hidden="1"/>
    <cellStyle name="Ausgabe 2 13" xfId="31464" hidden="1"/>
    <cellStyle name="Ausgabe 2 13" xfId="31499" hidden="1"/>
    <cellStyle name="Ausgabe 2 13" xfId="30933" hidden="1"/>
    <cellStyle name="Ausgabe 2 13" xfId="31558" hidden="1"/>
    <cellStyle name="Ausgabe 2 13" xfId="31607" hidden="1"/>
    <cellStyle name="Ausgabe 2 13" xfId="31621" hidden="1"/>
    <cellStyle name="Ausgabe 2 13" xfId="31656" hidden="1"/>
    <cellStyle name="Ausgabe 2 13" xfId="31729" hidden="1"/>
    <cellStyle name="Ausgabe 2 13" xfId="31928" hidden="1"/>
    <cellStyle name="Ausgabe 2 13" xfId="31977" hidden="1"/>
    <cellStyle name="Ausgabe 2 13" xfId="31991" hidden="1"/>
    <cellStyle name="Ausgabe 2 13" xfId="32026" hidden="1"/>
    <cellStyle name="Ausgabe 2 13" xfId="31876" hidden="1"/>
    <cellStyle name="Ausgabe 2 13" xfId="32077" hidden="1"/>
    <cellStyle name="Ausgabe 2 13" xfId="32126" hidden="1"/>
    <cellStyle name="Ausgabe 2 13" xfId="32140" hidden="1"/>
    <cellStyle name="Ausgabe 2 13" xfId="32175" hidden="1"/>
    <cellStyle name="Ausgabe 2 13" xfId="31906" hidden="1"/>
    <cellStyle name="Ausgabe 2 13" xfId="32220" hidden="1"/>
    <cellStyle name="Ausgabe 2 13" xfId="32269" hidden="1"/>
    <cellStyle name="Ausgabe 2 13" xfId="32283" hidden="1"/>
    <cellStyle name="Ausgabe 2 13" xfId="32318" hidden="1"/>
    <cellStyle name="Ausgabe 2 13" xfId="32355" hidden="1"/>
    <cellStyle name="Ausgabe 2 13" xfId="32439" hidden="1"/>
    <cellStyle name="Ausgabe 2 13" xfId="32488" hidden="1"/>
    <cellStyle name="Ausgabe 2 13" xfId="32502" hidden="1"/>
    <cellStyle name="Ausgabe 2 13" xfId="32537" hidden="1"/>
    <cellStyle name="Ausgabe 2 13" xfId="32587" hidden="1"/>
    <cellStyle name="Ausgabe 2 13" xfId="32731" hidden="1"/>
    <cellStyle name="Ausgabe 2 13" xfId="32780" hidden="1"/>
    <cellStyle name="Ausgabe 2 13" xfId="32794" hidden="1"/>
    <cellStyle name="Ausgabe 2 13" xfId="32829" hidden="1"/>
    <cellStyle name="Ausgabe 2 13" xfId="32703" hidden="1"/>
    <cellStyle name="Ausgabe 2 13" xfId="32873" hidden="1"/>
    <cellStyle name="Ausgabe 2 13" xfId="32922" hidden="1"/>
    <cellStyle name="Ausgabe 2 13" xfId="32936" hidden="1"/>
    <cellStyle name="Ausgabe 2 13" xfId="32971" hidden="1"/>
    <cellStyle name="Ausgabe 2 13" xfId="31537" hidden="1"/>
    <cellStyle name="Ausgabe 2 13" xfId="33013" hidden="1"/>
    <cellStyle name="Ausgabe 2 13" xfId="33062" hidden="1"/>
    <cellStyle name="Ausgabe 2 13" xfId="33076" hidden="1"/>
    <cellStyle name="Ausgabe 2 13" xfId="33111" hidden="1"/>
    <cellStyle name="Ausgabe 2 13" xfId="33181" hidden="1"/>
    <cellStyle name="Ausgabe 2 13" xfId="33379" hidden="1"/>
    <cellStyle name="Ausgabe 2 13" xfId="33428" hidden="1"/>
    <cellStyle name="Ausgabe 2 13" xfId="33442" hidden="1"/>
    <cellStyle name="Ausgabe 2 13" xfId="33477" hidden="1"/>
    <cellStyle name="Ausgabe 2 13" xfId="33328" hidden="1"/>
    <cellStyle name="Ausgabe 2 13" xfId="33528" hidden="1"/>
    <cellStyle name="Ausgabe 2 13" xfId="33577" hidden="1"/>
    <cellStyle name="Ausgabe 2 13" xfId="33591" hidden="1"/>
    <cellStyle name="Ausgabe 2 13" xfId="33626" hidden="1"/>
    <cellStyle name="Ausgabe 2 13" xfId="33357" hidden="1"/>
    <cellStyle name="Ausgabe 2 13" xfId="33671" hidden="1"/>
    <cellStyle name="Ausgabe 2 13" xfId="33720" hidden="1"/>
    <cellStyle name="Ausgabe 2 13" xfId="33734" hidden="1"/>
    <cellStyle name="Ausgabe 2 13" xfId="33769" hidden="1"/>
    <cellStyle name="Ausgabe 2 13" xfId="33805" hidden="1"/>
    <cellStyle name="Ausgabe 2 13" xfId="33889" hidden="1"/>
    <cellStyle name="Ausgabe 2 13" xfId="33938" hidden="1"/>
    <cellStyle name="Ausgabe 2 13" xfId="33952" hidden="1"/>
    <cellStyle name="Ausgabe 2 13" xfId="33987" hidden="1"/>
    <cellStyle name="Ausgabe 2 13" xfId="34037" hidden="1"/>
    <cellStyle name="Ausgabe 2 13" xfId="34181" hidden="1"/>
    <cellStyle name="Ausgabe 2 13" xfId="34230" hidden="1"/>
    <cellStyle name="Ausgabe 2 13" xfId="34244" hidden="1"/>
    <cellStyle name="Ausgabe 2 13" xfId="34279" hidden="1"/>
    <cellStyle name="Ausgabe 2 13" xfId="34153" hidden="1"/>
    <cellStyle name="Ausgabe 2 13" xfId="34323" hidden="1"/>
    <cellStyle name="Ausgabe 2 13" xfId="34372" hidden="1"/>
    <cellStyle name="Ausgabe 2 13" xfId="34386" hidden="1"/>
    <cellStyle name="Ausgabe 2 13" xfId="34421" hidden="1"/>
    <cellStyle name="Ausgabe 2 13" xfId="30923" hidden="1"/>
    <cellStyle name="Ausgabe 2 13" xfId="34463" hidden="1"/>
    <cellStyle name="Ausgabe 2 13" xfId="34512" hidden="1"/>
    <cellStyle name="Ausgabe 2 13" xfId="34526" hidden="1"/>
    <cellStyle name="Ausgabe 2 13" xfId="34561" hidden="1"/>
    <cellStyle name="Ausgabe 2 13" xfId="34628" hidden="1"/>
    <cellStyle name="Ausgabe 2 13" xfId="34826" hidden="1"/>
    <cellStyle name="Ausgabe 2 13" xfId="34875" hidden="1"/>
    <cellStyle name="Ausgabe 2 13" xfId="34889" hidden="1"/>
    <cellStyle name="Ausgabe 2 13" xfId="34924" hidden="1"/>
    <cellStyle name="Ausgabe 2 13" xfId="34775" hidden="1"/>
    <cellStyle name="Ausgabe 2 13" xfId="34973" hidden="1"/>
    <cellStyle name="Ausgabe 2 13" xfId="35022" hidden="1"/>
    <cellStyle name="Ausgabe 2 13" xfId="35036" hidden="1"/>
    <cellStyle name="Ausgabe 2 13" xfId="35071" hidden="1"/>
    <cellStyle name="Ausgabe 2 13" xfId="34804" hidden="1"/>
    <cellStyle name="Ausgabe 2 13" xfId="35114" hidden="1"/>
    <cellStyle name="Ausgabe 2 13" xfId="35163" hidden="1"/>
    <cellStyle name="Ausgabe 2 13" xfId="35177" hidden="1"/>
    <cellStyle name="Ausgabe 2 13" xfId="35212" hidden="1"/>
    <cellStyle name="Ausgabe 2 13" xfId="35247" hidden="1"/>
    <cellStyle name="Ausgabe 2 13" xfId="35331" hidden="1"/>
    <cellStyle name="Ausgabe 2 13" xfId="35380" hidden="1"/>
    <cellStyle name="Ausgabe 2 13" xfId="35394" hidden="1"/>
    <cellStyle name="Ausgabe 2 13" xfId="35429" hidden="1"/>
    <cellStyle name="Ausgabe 2 13" xfId="35479" hidden="1"/>
    <cellStyle name="Ausgabe 2 13" xfId="35623" hidden="1"/>
    <cellStyle name="Ausgabe 2 13" xfId="35672" hidden="1"/>
    <cellStyle name="Ausgabe 2 13" xfId="35686" hidden="1"/>
    <cellStyle name="Ausgabe 2 13" xfId="35721" hidden="1"/>
    <cellStyle name="Ausgabe 2 13" xfId="35595" hidden="1"/>
    <cellStyle name="Ausgabe 2 13" xfId="35765" hidden="1"/>
    <cellStyle name="Ausgabe 2 13" xfId="35814" hidden="1"/>
    <cellStyle name="Ausgabe 2 13" xfId="35828" hidden="1"/>
    <cellStyle name="Ausgabe 2 13" xfId="35863" hidden="1"/>
    <cellStyle name="Ausgabe 2 13" xfId="35900" hidden="1"/>
    <cellStyle name="Ausgabe 2 13" xfId="36058" hidden="1"/>
    <cellStyle name="Ausgabe 2 13" xfId="36107" hidden="1"/>
    <cellStyle name="Ausgabe 2 13" xfId="36121" hidden="1"/>
    <cellStyle name="Ausgabe 2 13" xfId="36156" hidden="1"/>
    <cellStyle name="Ausgabe 2 13" xfId="36224" hidden="1"/>
    <cellStyle name="Ausgabe 2 13" xfId="36422" hidden="1"/>
    <cellStyle name="Ausgabe 2 13" xfId="36471" hidden="1"/>
    <cellStyle name="Ausgabe 2 13" xfId="36485" hidden="1"/>
    <cellStyle name="Ausgabe 2 13" xfId="36520" hidden="1"/>
    <cellStyle name="Ausgabe 2 13" xfId="36371" hidden="1"/>
    <cellStyle name="Ausgabe 2 13" xfId="36569" hidden="1"/>
    <cellStyle name="Ausgabe 2 13" xfId="36618" hidden="1"/>
    <cellStyle name="Ausgabe 2 13" xfId="36632" hidden="1"/>
    <cellStyle name="Ausgabe 2 13" xfId="36667" hidden="1"/>
    <cellStyle name="Ausgabe 2 13" xfId="36400" hidden="1"/>
    <cellStyle name="Ausgabe 2 13" xfId="36710" hidden="1"/>
    <cellStyle name="Ausgabe 2 13" xfId="36759" hidden="1"/>
    <cellStyle name="Ausgabe 2 13" xfId="36773" hidden="1"/>
    <cellStyle name="Ausgabe 2 13" xfId="36808" hidden="1"/>
    <cellStyle name="Ausgabe 2 13" xfId="36843" hidden="1"/>
    <cellStyle name="Ausgabe 2 13" xfId="36927" hidden="1"/>
    <cellStyle name="Ausgabe 2 13" xfId="36976" hidden="1"/>
    <cellStyle name="Ausgabe 2 13" xfId="36990" hidden="1"/>
    <cellStyle name="Ausgabe 2 13" xfId="37025" hidden="1"/>
    <cellStyle name="Ausgabe 2 13" xfId="37075" hidden="1"/>
    <cellStyle name="Ausgabe 2 13" xfId="37219" hidden="1"/>
    <cellStyle name="Ausgabe 2 13" xfId="37268" hidden="1"/>
    <cellStyle name="Ausgabe 2 13" xfId="37282" hidden="1"/>
    <cellStyle name="Ausgabe 2 13" xfId="37317" hidden="1"/>
    <cellStyle name="Ausgabe 2 13" xfId="37191" hidden="1"/>
    <cellStyle name="Ausgabe 2 13" xfId="37361" hidden="1"/>
    <cellStyle name="Ausgabe 2 13" xfId="37410" hidden="1"/>
    <cellStyle name="Ausgabe 2 13" xfId="37424" hidden="1"/>
    <cellStyle name="Ausgabe 2 13" xfId="37459" hidden="1"/>
    <cellStyle name="Ausgabe 2 13" xfId="36044" hidden="1"/>
    <cellStyle name="Ausgabe 2 13" xfId="37501" hidden="1"/>
    <cellStyle name="Ausgabe 2 13" xfId="37550" hidden="1"/>
    <cellStyle name="Ausgabe 2 13" xfId="37564" hidden="1"/>
    <cellStyle name="Ausgabe 2 13" xfId="37599" hidden="1"/>
    <cellStyle name="Ausgabe 2 13" xfId="37666" hidden="1"/>
    <cellStyle name="Ausgabe 2 13" xfId="37864" hidden="1"/>
    <cellStyle name="Ausgabe 2 13" xfId="37913" hidden="1"/>
    <cellStyle name="Ausgabe 2 13" xfId="37927" hidden="1"/>
    <cellStyle name="Ausgabe 2 13" xfId="37962" hidden="1"/>
    <cellStyle name="Ausgabe 2 13" xfId="37813" hidden="1"/>
    <cellStyle name="Ausgabe 2 13" xfId="38011" hidden="1"/>
    <cellStyle name="Ausgabe 2 13" xfId="38060" hidden="1"/>
    <cellStyle name="Ausgabe 2 13" xfId="38074" hidden="1"/>
    <cellStyle name="Ausgabe 2 13" xfId="38109" hidden="1"/>
    <cellStyle name="Ausgabe 2 13" xfId="37842" hidden="1"/>
    <cellStyle name="Ausgabe 2 13" xfId="38152" hidden="1"/>
    <cellStyle name="Ausgabe 2 13" xfId="38201" hidden="1"/>
    <cellStyle name="Ausgabe 2 13" xfId="38215" hidden="1"/>
    <cellStyle name="Ausgabe 2 13" xfId="38250" hidden="1"/>
    <cellStyle name="Ausgabe 2 13" xfId="38285" hidden="1"/>
    <cellStyle name="Ausgabe 2 13" xfId="38369" hidden="1"/>
    <cellStyle name="Ausgabe 2 13" xfId="38418" hidden="1"/>
    <cellStyle name="Ausgabe 2 13" xfId="38432" hidden="1"/>
    <cellStyle name="Ausgabe 2 13" xfId="38467" hidden="1"/>
    <cellStyle name="Ausgabe 2 13" xfId="38517" hidden="1"/>
    <cellStyle name="Ausgabe 2 13" xfId="38661" hidden="1"/>
    <cellStyle name="Ausgabe 2 13" xfId="38710" hidden="1"/>
    <cellStyle name="Ausgabe 2 13" xfId="38724" hidden="1"/>
    <cellStyle name="Ausgabe 2 13" xfId="38759" hidden="1"/>
    <cellStyle name="Ausgabe 2 13" xfId="38633" hidden="1"/>
    <cellStyle name="Ausgabe 2 13" xfId="38803" hidden="1"/>
    <cellStyle name="Ausgabe 2 13" xfId="38852" hidden="1"/>
    <cellStyle name="Ausgabe 2 13" xfId="38866" hidden="1"/>
    <cellStyle name="Ausgabe 2 13" xfId="38901" hidden="1"/>
    <cellStyle name="Ausgabe 2 13" xfId="38937" hidden="1"/>
    <cellStyle name="Ausgabe 2 13" xfId="39041" hidden="1"/>
    <cellStyle name="Ausgabe 2 13" xfId="39090" hidden="1"/>
    <cellStyle name="Ausgabe 2 13" xfId="39104" hidden="1"/>
    <cellStyle name="Ausgabe 2 13" xfId="39139" hidden="1"/>
    <cellStyle name="Ausgabe 2 13" xfId="39206" hidden="1"/>
    <cellStyle name="Ausgabe 2 13" xfId="39404" hidden="1"/>
    <cellStyle name="Ausgabe 2 13" xfId="39453" hidden="1"/>
    <cellStyle name="Ausgabe 2 13" xfId="39467" hidden="1"/>
    <cellStyle name="Ausgabe 2 13" xfId="39502" hidden="1"/>
    <cellStyle name="Ausgabe 2 13" xfId="39353" hidden="1"/>
    <cellStyle name="Ausgabe 2 13" xfId="39551" hidden="1"/>
    <cellStyle name="Ausgabe 2 13" xfId="39600" hidden="1"/>
    <cellStyle name="Ausgabe 2 13" xfId="39614" hidden="1"/>
    <cellStyle name="Ausgabe 2 13" xfId="39649" hidden="1"/>
    <cellStyle name="Ausgabe 2 13" xfId="39382" hidden="1"/>
    <cellStyle name="Ausgabe 2 13" xfId="39692" hidden="1"/>
    <cellStyle name="Ausgabe 2 13" xfId="39741" hidden="1"/>
    <cellStyle name="Ausgabe 2 13" xfId="39755" hidden="1"/>
    <cellStyle name="Ausgabe 2 13" xfId="39790" hidden="1"/>
    <cellStyle name="Ausgabe 2 13" xfId="39825" hidden="1"/>
    <cellStyle name="Ausgabe 2 13" xfId="39909" hidden="1"/>
    <cellStyle name="Ausgabe 2 13" xfId="39958" hidden="1"/>
    <cellStyle name="Ausgabe 2 13" xfId="39972" hidden="1"/>
    <cellStyle name="Ausgabe 2 13" xfId="40007" hidden="1"/>
    <cellStyle name="Ausgabe 2 13" xfId="40057" hidden="1"/>
    <cellStyle name="Ausgabe 2 13" xfId="40201" hidden="1"/>
    <cellStyle name="Ausgabe 2 13" xfId="40250" hidden="1"/>
    <cellStyle name="Ausgabe 2 13" xfId="40264" hidden="1"/>
    <cellStyle name="Ausgabe 2 13" xfId="40299" hidden="1"/>
    <cellStyle name="Ausgabe 2 13" xfId="40173" hidden="1"/>
    <cellStyle name="Ausgabe 2 13" xfId="40343" hidden="1"/>
    <cellStyle name="Ausgabe 2 13" xfId="40392" hidden="1"/>
    <cellStyle name="Ausgabe 2 13" xfId="40406" hidden="1"/>
    <cellStyle name="Ausgabe 2 13" xfId="40441" hidden="1"/>
    <cellStyle name="Ausgabe 2 13" xfId="40476" hidden="1"/>
    <cellStyle name="Ausgabe 2 13" xfId="40560" hidden="1"/>
    <cellStyle name="Ausgabe 2 13" xfId="40609" hidden="1"/>
    <cellStyle name="Ausgabe 2 13" xfId="40623" hidden="1"/>
    <cellStyle name="Ausgabe 2 13" xfId="40658" hidden="1"/>
    <cellStyle name="Ausgabe 2 13" xfId="40713" hidden="1"/>
    <cellStyle name="Ausgabe 2 13" xfId="40951" hidden="1"/>
    <cellStyle name="Ausgabe 2 13" xfId="41000" hidden="1"/>
    <cellStyle name="Ausgabe 2 13" xfId="41014" hidden="1"/>
    <cellStyle name="Ausgabe 2 13" xfId="41049" hidden="1"/>
    <cellStyle name="Ausgabe 2 13" xfId="41116" hidden="1"/>
    <cellStyle name="Ausgabe 2 13" xfId="41260" hidden="1"/>
    <cellStyle name="Ausgabe 2 13" xfId="41309" hidden="1"/>
    <cellStyle name="Ausgabe 2 13" xfId="41323" hidden="1"/>
    <cellStyle name="Ausgabe 2 13" xfId="41358" hidden="1"/>
    <cellStyle name="Ausgabe 2 13" xfId="41232" hidden="1"/>
    <cellStyle name="Ausgabe 2 13" xfId="41404" hidden="1"/>
    <cellStyle name="Ausgabe 2 13" xfId="41453" hidden="1"/>
    <cellStyle name="Ausgabe 2 13" xfId="41467" hidden="1"/>
    <cellStyle name="Ausgabe 2 13" xfId="41502" hidden="1"/>
    <cellStyle name="Ausgabe 2 13" xfId="40936" hidden="1"/>
    <cellStyle name="Ausgabe 2 13" xfId="41561" hidden="1"/>
    <cellStyle name="Ausgabe 2 13" xfId="41610" hidden="1"/>
    <cellStyle name="Ausgabe 2 13" xfId="41624" hidden="1"/>
    <cellStyle name="Ausgabe 2 13" xfId="41659" hidden="1"/>
    <cellStyle name="Ausgabe 2 13" xfId="41732" hidden="1"/>
    <cellStyle name="Ausgabe 2 13" xfId="41931" hidden="1"/>
    <cellStyle name="Ausgabe 2 13" xfId="41980" hidden="1"/>
    <cellStyle name="Ausgabe 2 13" xfId="41994" hidden="1"/>
    <cellStyle name="Ausgabe 2 13" xfId="42029" hidden="1"/>
    <cellStyle name="Ausgabe 2 13" xfId="41879" hidden="1"/>
    <cellStyle name="Ausgabe 2 13" xfId="42080" hidden="1"/>
    <cellStyle name="Ausgabe 2 13" xfId="42129" hidden="1"/>
    <cellStyle name="Ausgabe 2 13" xfId="42143" hidden="1"/>
    <cellStyle name="Ausgabe 2 13" xfId="42178" hidden="1"/>
    <cellStyle name="Ausgabe 2 13" xfId="41909" hidden="1"/>
    <cellStyle name="Ausgabe 2 13" xfId="42223" hidden="1"/>
    <cellStyle name="Ausgabe 2 13" xfId="42272" hidden="1"/>
    <cellStyle name="Ausgabe 2 13" xfId="42286" hidden="1"/>
    <cellStyle name="Ausgabe 2 13" xfId="42321" hidden="1"/>
    <cellStyle name="Ausgabe 2 13" xfId="42358" hidden="1"/>
    <cellStyle name="Ausgabe 2 13" xfId="42442" hidden="1"/>
    <cellStyle name="Ausgabe 2 13" xfId="42491" hidden="1"/>
    <cellStyle name="Ausgabe 2 13" xfId="42505" hidden="1"/>
    <cellStyle name="Ausgabe 2 13" xfId="42540" hidden="1"/>
    <cellStyle name="Ausgabe 2 13" xfId="42590" hidden="1"/>
    <cellStyle name="Ausgabe 2 13" xfId="42734" hidden="1"/>
    <cellStyle name="Ausgabe 2 13" xfId="42783" hidden="1"/>
    <cellStyle name="Ausgabe 2 13" xfId="42797" hidden="1"/>
    <cellStyle name="Ausgabe 2 13" xfId="42832" hidden="1"/>
    <cellStyle name="Ausgabe 2 13" xfId="42706" hidden="1"/>
    <cellStyle name="Ausgabe 2 13" xfId="42876" hidden="1"/>
    <cellStyle name="Ausgabe 2 13" xfId="42925" hidden="1"/>
    <cellStyle name="Ausgabe 2 13" xfId="42939" hidden="1"/>
    <cellStyle name="Ausgabe 2 13" xfId="42974" hidden="1"/>
    <cellStyle name="Ausgabe 2 13" xfId="41540" hidden="1"/>
    <cellStyle name="Ausgabe 2 13" xfId="43016" hidden="1"/>
    <cellStyle name="Ausgabe 2 13" xfId="43065" hidden="1"/>
    <cellStyle name="Ausgabe 2 13" xfId="43079" hidden="1"/>
    <cellStyle name="Ausgabe 2 13" xfId="43114" hidden="1"/>
    <cellStyle name="Ausgabe 2 13" xfId="43184" hidden="1"/>
    <cellStyle name="Ausgabe 2 13" xfId="43382" hidden="1"/>
    <cellStyle name="Ausgabe 2 13" xfId="43431" hidden="1"/>
    <cellStyle name="Ausgabe 2 13" xfId="43445" hidden="1"/>
    <cellStyle name="Ausgabe 2 13" xfId="43480" hidden="1"/>
    <cellStyle name="Ausgabe 2 13" xfId="43331" hidden="1"/>
    <cellStyle name="Ausgabe 2 13" xfId="43531" hidden="1"/>
    <cellStyle name="Ausgabe 2 13" xfId="43580" hidden="1"/>
    <cellStyle name="Ausgabe 2 13" xfId="43594" hidden="1"/>
    <cellStyle name="Ausgabe 2 13" xfId="43629" hidden="1"/>
    <cellStyle name="Ausgabe 2 13" xfId="43360" hidden="1"/>
    <cellStyle name="Ausgabe 2 13" xfId="43674" hidden="1"/>
    <cellStyle name="Ausgabe 2 13" xfId="43723" hidden="1"/>
    <cellStyle name="Ausgabe 2 13" xfId="43737" hidden="1"/>
    <cellStyle name="Ausgabe 2 13" xfId="43772" hidden="1"/>
    <cellStyle name="Ausgabe 2 13" xfId="43808" hidden="1"/>
    <cellStyle name="Ausgabe 2 13" xfId="43892" hidden="1"/>
    <cellStyle name="Ausgabe 2 13" xfId="43941" hidden="1"/>
    <cellStyle name="Ausgabe 2 13" xfId="43955" hidden="1"/>
    <cellStyle name="Ausgabe 2 13" xfId="43990" hidden="1"/>
    <cellStyle name="Ausgabe 2 13" xfId="44040" hidden="1"/>
    <cellStyle name="Ausgabe 2 13" xfId="44184" hidden="1"/>
    <cellStyle name="Ausgabe 2 13" xfId="44233" hidden="1"/>
    <cellStyle name="Ausgabe 2 13" xfId="44247" hidden="1"/>
    <cellStyle name="Ausgabe 2 13" xfId="44282" hidden="1"/>
    <cellStyle name="Ausgabe 2 13" xfId="44156" hidden="1"/>
    <cellStyle name="Ausgabe 2 13" xfId="44326" hidden="1"/>
    <cellStyle name="Ausgabe 2 13" xfId="44375" hidden="1"/>
    <cellStyle name="Ausgabe 2 13" xfId="44389" hidden="1"/>
    <cellStyle name="Ausgabe 2 13" xfId="44424" hidden="1"/>
    <cellStyle name="Ausgabe 2 13" xfId="40926" hidden="1"/>
    <cellStyle name="Ausgabe 2 13" xfId="44466" hidden="1"/>
    <cellStyle name="Ausgabe 2 13" xfId="44515" hidden="1"/>
    <cellStyle name="Ausgabe 2 13" xfId="44529" hidden="1"/>
    <cellStyle name="Ausgabe 2 13" xfId="44564" hidden="1"/>
    <cellStyle name="Ausgabe 2 13" xfId="44631" hidden="1"/>
    <cellStyle name="Ausgabe 2 13" xfId="44829" hidden="1"/>
    <cellStyle name="Ausgabe 2 13" xfId="44878" hidden="1"/>
    <cellStyle name="Ausgabe 2 13" xfId="44892" hidden="1"/>
    <cellStyle name="Ausgabe 2 13" xfId="44927" hidden="1"/>
    <cellStyle name="Ausgabe 2 13" xfId="44778" hidden="1"/>
    <cellStyle name="Ausgabe 2 13" xfId="44976" hidden="1"/>
    <cellStyle name="Ausgabe 2 13" xfId="45025" hidden="1"/>
    <cellStyle name="Ausgabe 2 13" xfId="45039" hidden="1"/>
    <cellStyle name="Ausgabe 2 13" xfId="45074" hidden="1"/>
    <cellStyle name="Ausgabe 2 13" xfId="44807" hidden="1"/>
    <cellStyle name="Ausgabe 2 13" xfId="45117" hidden="1"/>
    <cellStyle name="Ausgabe 2 13" xfId="45166" hidden="1"/>
    <cellStyle name="Ausgabe 2 13" xfId="45180" hidden="1"/>
    <cellStyle name="Ausgabe 2 13" xfId="45215" hidden="1"/>
    <cellStyle name="Ausgabe 2 13" xfId="45250" hidden="1"/>
    <cellStyle name="Ausgabe 2 13" xfId="45334" hidden="1"/>
    <cellStyle name="Ausgabe 2 13" xfId="45383" hidden="1"/>
    <cellStyle name="Ausgabe 2 13" xfId="45397" hidden="1"/>
    <cellStyle name="Ausgabe 2 13" xfId="45432" hidden="1"/>
    <cellStyle name="Ausgabe 2 13" xfId="45482" hidden="1"/>
    <cellStyle name="Ausgabe 2 13" xfId="45626" hidden="1"/>
    <cellStyle name="Ausgabe 2 13" xfId="45675" hidden="1"/>
    <cellStyle name="Ausgabe 2 13" xfId="45689" hidden="1"/>
    <cellStyle name="Ausgabe 2 13" xfId="45724" hidden="1"/>
    <cellStyle name="Ausgabe 2 13" xfId="45598" hidden="1"/>
    <cellStyle name="Ausgabe 2 13" xfId="45768" hidden="1"/>
    <cellStyle name="Ausgabe 2 13" xfId="45817" hidden="1"/>
    <cellStyle name="Ausgabe 2 13" xfId="45831" hidden="1"/>
    <cellStyle name="Ausgabe 2 13" xfId="45866" hidden="1"/>
    <cellStyle name="Ausgabe 2 13" xfId="45903" hidden="1"/>
    <cellStyle name="Ausgabe 2 13" xfId="46061" hidden="1"/>
    <cellStyle name="Ausgabe 2 13" xfId="46110" hidden="1"/>
    <cellStyle name="Ausgabe 2 13" xfId="46124" hidden="1"/>
    <cellStyle name="Ausgabe 2 13" xfId="46159" hidden="1"/>
    <cellStyle name="Ausgabe 2 13" xfId="46227" hidden="1"/>
    <cellStyle name="Ausgabe 2 13" xfId="46425" hidden="1"/>
    <cellStyle name="Ausgabe 2 13" xfId="46474" hidden="1"/>
    <cellStyle name="Ausgabe 2 13" xfId="46488" hidden="1"/>
    <cellStyle name="Ausgabe 2 13" xfId="46523" hidden="1"/>
    <cellStyle name="Ausgabe 2 13" xfId="46374" hidden="1"/>
    <cellStyle name="Ausgabe 2 13" xfId="46572" hidden="1"/>
    <cellStyle name="Ausgabe 2 13" xfId="46621" hidden="1"/>
    <cellStyle name="Ausgabe 2 13" xfId="46635" hidden="1"/>
    <cellStyle name="Ausgabe 2 13" xfId="46670" hidden="1"/>
    <cellStyle name="Ausgabe 2 13" xfId="46403" hidden="1"/>
    <cellStyle name="Ausgabe 2 13" xfId="46713" hidden="1"/>
    <cellStyle name="Ausgabe 2 13" xfId="46762" hidden="1"/>
    <cellStyle name="Ausgabe 2 13" xfId="46776" hidden="1"/>
    <cellStyle name="Ausgabe 2 13" xfId="46811" hidden="1"/>
    <cellStyle name="Ausgabe 2 13" xfId="46846" hidden="1"/>
    <cellStyle name="Ausgabe 2 13" xfId="46930" hidden="1"/>
    <cellStyle name="Ausgabe 2 13" xfId="46979" hidden="1"/>
    <cellStyle name="Ausgabe 2 13" xfId="46993" hidden="1"/>
    <cellStyle name="Ausgabe 2 13" xfId="47028" hidden="1"/>
    <cellStyle name="Ausgabe 2 13" xfId="47078" hidden="1"/>
    <cellStyle name="Ausgabe 2 13" xfId="47222" hidden="1"/>
    <cellStyle name="Ausgabe 2 13" xfId="47271" hidden="1"/>
    <cellStyle name="Ausgabe 2 13" xfId="47285" hidden="1"/>
    <cellStyle name="Ausgabe 2 13" xfId="47320" hidden="1"/>
    <cellStyle name="Ausgabe 2 13" xfId="47194" hidden="1"/>
    <cellStyle name="Ausgabe 2 13" xfId="47364" hidden="1"/>
    <cellStyle name="Ausgabe 2 13" xfId="47413" hidden="1"/>
    <cellStyle name="Ausgabe 2 13" xfId="47427" hidden="1"/>
    <cellStyle name="Ausgabe 2 13" xfId="47462" hidden="1"/>
    <cellStyle name="Ausgabe 2 13" xfId="46047" hidden="1"/>
    <cellStyle name="Ausgabe 2 13" xfId="47504" hidden="1"/>
    <cellStyle name="Ausgabe 2 13" xfId="47553" hidden="1"/>
    <cellStyle name="Ausgabe 2 13" xfId="47567" hidden="1"/>
    <cellStyle name="Ausgabe 2 13" xfId="47602" hidden="1"/>
    <cellStyle name="Ausgabe 2 13" xfId="47669" hidden="1"/>
    <cellStyle name="Ausgabe 2 13" xfId="47867" hidden="1"/>
    <cellStyle name="Ausgabe 2 13" xfId="47916" hidden="1"/>
    <cellStyle name="Ausgabe 2 13" xfId="47930" hidden="1"/>
    <cellStyle name="Ausgabe 2 13" xfId="47965" hidden="1"/>
    <cellStyle name="Ausgabe 2 13" xfId="47816" hidden="1"/>
    <cellStyle name="Ausgabe 2 13" xfId="48014" hidden="1"/>
    <cellStyle name="Ausgabe 2 13" xfId="48063" hidden="1"/>
    <cellStyle name="Ausgabe 2 13" xfId="48077" hidden="1"/>
    <cellStyle name="Ausgabe 2 13" xfId="48112" hidden="1"/>
    <cellStyle name="Ausgabe 2 13" xfId="47845" hidden="1"/>
    <cellStyle name="Ausgabe 2 13" xfId="48155" hidden="1"/>
    <cellStyle name="Ausgabe 2 13" xfId="48204" hidden="1"/>
    <cellStyle name="Ausgabe 2 13" xfId="48218" hidden="1"/>
    <cellStyle name="Ausgabe 2 13" xfId="48253" hidden="1"/>
    <cellStyle name="Ausgabe 2 13" xfId="48288" hidden="1"/>
    <cellStyle name="Ausgabe 2 13" xfId="48372" hidden="1"/>
    <cellStyle name="Ausgabe 2 13" xfId="48421" hidden="1"/>
    <cellStyle name="Ausgabe 2 13" xfId="48435" hidden="1"/>
    <cellStyle name="Ausgabe 2 13" xfId="48470" hidden="1"/>
    <cellStyle name="Ausgabe 2 13" xfId="48520" hidden="1"/>
    <cellStyle name="Ausgabe 2 13" xfId="48664" hidden="1"/>
    <cellStyle name="Ausgabe 2 13" xfId="48713" hidden="1"/>
    <cellStyle name="Ausgabe 2 13" xfId="48727" hidden="1"/>
    <cellStyle name="Ausgabe 2 13" xfId="48762" hidden="1"/>
    <cellStyle name="Ausgabe 2 13" xfId="48636" hidden="1"/>
    <cellStyle name="Ausgabe 2 13" xfId="48806" hidden="1"/>
    <cellStyle name="Ausgabe 2 13" xfId="48855" hidden="1"/>
    <cellStyle name="Ausgabe 2 13" xfId="48869" hidden="1"/>
    <cellStyle name="Ausgabe 2 13" xfId="48904" hidden="1"/>
    <cellStyle name="Ausgabe 2 13" xfId="48939" hidden="1"/>
    <cellStyle name="Ausgabe 2 13" xfId="49023" hidden="1"/>
    <cellStyle name="Ausgabe 2 13" xfId="49072" hidden="1"/>
    <cellStyle name="Ausgabe 2 13" xfId="49086" hidden="1"/>
    <cellStyle name="Ausgabe 2 13" xfId="49121" hidden="1"/>
    <cellStyle name="Ausgabe 2 13" xfId="49188" hidden="1"/>
    <cellStyle name="Ausgabe 2 13" xfId="49386" hidden="1"/>
    <cellStyle name="Ausgabe 2 13" xfId="49435" hidden="1"/>
    <cellStyle name="Ausgabe 2 13" xfId="49449" hidden="1"/>
    <cellStyle name="Ausgabe 2 13" xfId="49484" hidden="1"/>
    <cellStyle name="Ausgabe 2 13" xfId="49335" hidden="1"/>
    <cellStyle name="Ausgabe 2 13" xfId="49533" hidden="1"/>
    <cellStyle name="Ausgabe 2 13" xfId="49582" hidden="1"/>
    <cellStyle name="Ausgabe 2 13" xfId="49596" hidden="1"/>
    <cellStyle name="Ausgabe 2 13" xfId="49631" hidden="1"/>
    <cellStyle name="Ausgabe 2 13" xfId="49364" hidden="1"/>
    <cellStyle name="Ausgabe 2 13" xfId="49674" hidden="1"/>
    <cellStyle name="Ausgabe 2 13" xfId="49723" hidden="1"/>
    <cellStyle name="Ausgabe 2 13" xfId="49737" hidden="1"/>
    <cellStyle name="Ausgabe 2 13" xfId="49772" hidden="1"/>
    <cellStyle name="Ausgabe 2 13" xfId="49807" hidden="1"/>
    <cellStyle name="Ausgabe 2 13" xfId="49891" hidden="1"/>
    <cellStyle name="Ausgabe 2 13" xfId="49940" hidden="1"/>
    <cellStyle name="Ausgabe 2 13" xfId="49954" hidden="1"/>
    <cellStyle name="Ausgabe 2 13" xfId="49989" hidden="1"/>
    <cellStyle name="Ausgabe 2 13" xfId="50039" hidden="1"/>
    <cellStyle name="Ausgabe 2 13" xfId="50183" hidden="1"/>
    <cellStyle name="Ausgabe 2 13" xfId="50232" hidden="1"/>
    <cellStyle name="Ausgabe 2 13" xfId="50246" hidden="1"/>
    <cellStyle name="Ausgabe 2 13" xfId="50281" hidden="1"/>
    <cellStyle name="Ausgabe 2 13" xfId="50155" hidden="1"/>
    <cellStyle name="Ausgabe 2 13" xfId="50325" hidden="1"/>
    <cellStyle name="Ausgabe 2 13" xfId="50374" hidden="1"/>
    <cellStyle name="Ausgabe 2 13" xfId="50388" hidden="1"/>
    <cellStyle name="Ausgabe 2 13" xfId="50423" hidden="1"/>
    <cellStyle name="Ausgabe 2 13" xfId="50458" hidden="1"/>
    <cellStyle name="Ausgabe 2 13" xfId="50542" hidden="1"/>
    <cellStyle name="Ausgabe 2 13" xfId="50591" hidden="1"/>
    <cellStyle name="Ausgabe 2 13" xfId="50605" hidden="1"/>
    <cellStyle name="Ausgabe 2 13" xfId="50640" hidden="1"/>
    <cellStyle name="Ausgabe 2 13" xfId="50695" hidden="1"/>
    <cellStyle name="Ausgabe 2 13" xfId="50933" hidden="1"/>
    <cellStyle name="Ausgabe 2 13" xfId="50982" hidden="1"/>
    <cellStyle name="Ausgabe 2 13" xfId="50996" hidden="1"/>
    <cellStyle name="Ausgabe 2 13" xfId="51031" hidden="1"/>
    <cellStyle name="Ausgabe 2 13" xfId="51098" hidden="1"/>
    <cellStyle name="Ausgabe 2 13" xfId="51242" hidden="1"/>
    <cellStyle name="Ausgabe 2 13" xfId="51291" hidden="1"/>
    <cellStyle name="Ausgabe 2 13" xfId="51305" hidden="1"/>
    <cellStyle name="Ausgabe 2 13" xfId="51340" hidden="1"/>
    <cellStyle name="Ausgabe 2 13" xfId="51214" hidden="1"/>
    <cellStyle name="Ausgabe 2 13" xfId="51386" hidden="1"/>
    <cellStyle name="Ausgabe 2 13" xfId="51435" hidden="1"/>
    <cellStyle name="Ausgabe 2 13" xfId="51449" hidden="1"/>
    <cellStyle name="Ausgabe 2 13" xfId="51484" hidden="1"/>
    <cellStyle name="Ausgabe 2 13" xfId="50918" hidden="1"/>
    <cellStyle name="Ausgabe 2 13" xfId="51543" hidden="1"/>
    <cellStyle name="Ausgabe 2 13" xfId="51592" hidden="1"/>
    <cellStyle name="Ausgabe 2 13" xfId="51606" hidden="1"/>
    <cellStyle name="Ausgabe 2 13" xfId="51641" hidden="1"/>
    <cellStyle name="Ausgabe 2 13" xfId="51714" hidden="1"/>
    <cellStyle name="Ausgabe 2 13" xfId="51913" hidden="1"/>
    <cellStyle name="Ausgabe 2 13" xfId="51962" hidden="1"/>
    <cellStyle name="Ausgabe 2 13" xfId="51976" hidden="1"/>
    <cellStyle name="Ausgabe 2 13" xfId="52011" hidden="1"/>
    <cellStyle name="Ausgabe 2 13" xfId="51861" hidden="1"/>
    <cellStyle name="Ausgabe 2 13" xfId="52062" hidden="1"/>
    <cellStyle name="Ausgabe 2 13" xfId="52111" hidden="1"/>
    <cellStyle name="Ausgabe 2 13" xfId="52125" hidden="1"/>
    <cellStyle name="Ausgabe 2 13" xfId="52160" hidden="1"/>
    <cellStyle name="Ausgabe 2 13" xfId="51891" hidden="1"/>
    <cellStyle name="Ausgabe 2 13" xfId="52205" hidden="1"/>
    <cellStyle name="Ausgabe 2 13" xfId="52254" hidden="1"/>
    <cellStyle name="Ausgabe 2 13" xfId="52268" hidden="1"/>
    <cellStyle name="Ausgabe 2 13" xfId="52303" hidden="1"/>
    <cellStyle name="Ausgabe 2 13" xfId="52340" hidden="1"/>
    <cellStyle name="Ausgabe 2 13" xfId="52424" hidden="1"/>
    <cellStyle name="Ausgabe 2 13" xfId="52473" hidden="1"/>
    <cellStyle name="Ausgabe 2 13" xfId="52487" hidden="1"/>
    <cellStyle name="Ausgabe 2 13" xfId="52522" hidden="1"/>
    <cellStyle name="Ausgabe 2 13" xfId="52572" hidden="1"/>
    <cellStyle name="Ausgabe 2 13" xfId="52716" hidden="1"/>
    <cellStyle name="Ausgabe 2 13" xfId="52765" hidden="1"/>
    <cellStyle name="Ausgabe 2 13" xfId="52779" hidden="1"/>
    <cellStyle name="Ausgabe 2 13" xfId="52814" hidden="1"/>
    <cellStyle name="Ausgabe 2 13" xfId="52688" hidden="1"/>
    <cellStyle name="Ausgabe 2 13" xfId="52858" hidden="1"/>
    <cellStyle name="Ausgabe 2 13" xfId="52907" hidden="1"/>
    <cellStyle name="Ausgabe 2 13" xfId="52921" hidden="1"/>
    <cellStyle name="Ausgabe 2 13" xfId="52956" hidden="1"/>
    <cellStyle name="Ausgabe 2 13" xfId="51522" hidden="1"/>
    <cellStyle name="Ausgabe 2 13" xfId="52998" hidden="1"/>
    <cellStyle name="Ausgabe 2 13" xfId="53047" hidden="1"/>
    <cellStyle name="Ausgabe 2 13" xfId="53061" hidden="1"/>
    <cellStyle name="Ausgabe 2 13" xfId="53096" hidden="1"/>
    <cellStyle name="Ausgabe 2 13" xfId="53166" hidden="1"/>
    <cellStyle name="Ausgabe 2 13" xfId="53364" hidden="1"/>
    <cellStyle name="Ausgabe 2 13" xfId="53413" hidden="1"/>
    <cellStyle name="Ausgabe 2 13" xfId="53427" hidden="1"/>
    <cellStyle name="Ausgabe 2 13" xfId="53462" hidden="1"/>
    <cellStyle name="Ausgabe 2 13" xfId="53313" hidden="1"/>
    <cellStyle name="Ausgabe 2 13" xfId="53513" hidden="1"/>
    <cellStyle name="Ausgabe 2 13" xfId="53562" hidden="1"/>
    <cellStyle name="Ausgabe 2 13" xfId="53576" hidden="1"/>
    <cellStyle name="Ausgabe 2 13" xfId="53611" hidden="1"/>
    <cellStyle name="Ausgabe 2 13" xfId="53342" hidden="1"/>
    <cellStyle name="Ausgabe 2 13" xfId="53656" hidden="1"/>
    <cellStyle name="Ausgabe 2 13" xfId="53705" hidden="1"/>
    <cellStyle name="Ausgabe 2 13" xfId="53719" hidden="1"/>
    <cellStyle name="Ausgabe 2 13" xfId="53754" hidden="1"/>
    <cellStyle name="Ausgabe 2 13" xfId="53790" hidden="1"/>
    <cellStyle name="Ausgabe 2 13" xfId="53874" hidden="1"/>
    <cellStyle name="Ausgabe 2 13" xfId="53923" hidden="1"/>
    <cellStyle name="Ausgabe 2 13" xfId="53937" hidden="1"/>
    <cellStyle name="Ausgabe 2 13" xfId="53972" hidden="1"/>
    <cellStyle name="Ausgabe 2 13" xfId="54022" hidden="1"/>
    <cellStyle name="Ausgabe 2 13" xfId="54166" hidden="1"/>
    <cellStyle name="Ausgabe 2 13" xfId="54215" hidden="1"/>
    <cellStyle name="Ausgabe 2 13" xfId="54229" hidden="1"/>
    <cellStyle name="Ausgabe 2 13" xfId="54264" hidden="1"/>
    <cellStyle name="Ausgabe 2 13" xfId="54138" hidden="1"/>
    <cellStyle name="Ausgabe 2 13" xfId="54308" hidden="1"/>
    <cellStyle name="Ausgabe 2 13" xfId="54357" hidden="1"/>
    <cellStyle name="Ausgabe 2 13" xfId="54371" hidden="1"/>
    <cellStyle name="Ausgabe 2 13" xfId="54406" hidden="1"/>
    <cellStyle name="Ausgabe 2 13" xfId="50908" hidden="1"/>
    <cellStyle name="Ausgabe 2 13" xfId="54448" hidden="1"/>
    <cellStyle name="Ausgabe 2 13" xfId="54497" hidden="1"/>
    <cellStyle name="Ausgabe 2 13" xfId="54511" hidden="1"/>
    <cellStyle name="Ausgabe 2 13" xfId="54546" hidden="1"/>
    <cellStyle name="Ausgabe 2 13" xfId="54613" hidden="1"/>
    <cellStyle name="Ausgabe 2 13" xfId="54811" hidden="1"/>
    <cellStyle name="Ausgabe 2 13" xfId="54860" hidden="1"/>
    <cellStyle name="Ausgabe 2 13" xfId="54874" hidden="1"/>
    <cellStyle name="Ausgabe 2 13" xfId="54909" hidden="1"/>
    <cellStyle name="Ausgabe 2 13" xfId="54760" hidden="1"/>
    <cellStyle name="Ausgabe 2 13" xfId="54958" hidden="1"/>
    <cellStyle name="Ausgabe 2 13" xfId="55007" hidden="1"/>
    <cellStyle name="Ausgabe 2 13" xfId="55021" hidden="1"/>
    <cellStyle name="Ausgabe 2 13" xfId="55056" hidden="1"/>
    <cellStyle name="Ausgabe 2 13" xfId="54789" hidden="1"/>
    <cellStyle name="Ausgabe 2 13" xfId="55099" hidden="1"/>
    <cellStyle name="Ausgabe 2 13" xfId="55148" hidden="1"/>
    <cellStyle name="Ausgabe 2 13" xfId="55162" hidden="1"/>
    <cellStyle name="Ausgabe 2 13" xfId="55197" hidden="1"/>
    <cellStyle name="Ausgabe 2 13" xfId="55232" hidden="1"/>
    <cellStyle name="Ausgabe 2 13" xfId="55316" hidden="1"/>
    <cellStyle name="Ausgabe 2 13" xfId="55365" hidden="1"/>
    <cellStyle name="Ausgabe 2 13" xfId="55379" hidden="1"/>
    <cellStyle name="Ausgabe 2 13" xfId="55414" hidden="1"/>
    <cellStyle name="Ausgabe 2 13" xfId="55464" hidden="1"/>
    <cellStyle name="Ausgabe 2 13" xfId="55608" hidden="1"/>
    <cellStyle name="Ausgabe 2 13" xfId="55657" hidden="1"/>
    <cellStyle name="Ausgabe 2 13" xfId="55671" hidden="1"/>
    <cellStyle name="Ausgabe 2 13" xfId="55706" hidden="1"/>
    <cellStyle name="Ausgabe 2 13" xfId="55580" hidden="1"/>
    <cellStyle name="Ausgabe 2 13" xfId="55750" hidden="1"/>
    <cellStyle name="Ausgabe 2 13" xfId="55799" hidden="1"/>
    <cellStyle name="Ausgabe 2 13" xfId="55813" hidden="1"/>
    <cellStyle name="Ausgabe 2 13" xfId="55848" hidden="1"/>
    <cellStyle name="Ausgabe 2 13" xfId="55885" hidden="1"/>
    <cellStyle name="Ausgabe 2 13" xfId="56043" hidden="1"/>
    <cellStyle name="Ausgabe 2 13" xfId="56092" hidden="1"/>
    <cellStyle name="Ausgabe 2 13" xfId="56106" hidden="1"/>
    <cellStyle name="Ausgabe 2 13" xfId="56141" hidden="1"/>
    <cellStyle name="Ausgabe 2 13" xfId="56209" hidden="1"/>
    <cellStyle name="Ausgabe 2 13" xfId="56407" hidden="1"/>
    <cellStyle name="Ausgabe 2 13" xfId="56456" hidden="1"/>
    <cellStyle name="Ausgabe 2 13" xfId="56470" hidden="1"/>
    <cellStyle name="Ausgabe 2 13" xfId="56505" hidden="1"/>
    <cellStyle name="Ausgabe 2 13" xfId="56356" hidden="1"/>
    <cellStyle name="Ausgabe 2 13" xfId="56554" hidden="1"/>
    <cellStyle name="Ausgabe 2 13" xfId="56603" hidden="1"/>
    <cellStyle name="Ausgabe 2 13" xfId="56617" hidden="1"/>
    <cellStyle name="Ausgabe 2 13" xfId="56652" hidden="1"/>
    <cellStyle name="Ausgabe 2 13" xfId="56385" hidden="1"/>
    <cellStyle name="Ausgabe 2 13" xfId="56695" hidden="1"/>
    <cellStyle name="Ausgabe 2 13" xfId="56744" hidden="1"/>
    <cellStyle name="Ausgabe 2 13" xfId="56758" hidden="1"/>
    <cellStyle name="Ausgabe 2 13" xfId="56793" hidden="1"/>
    <cellStyle name="Ausgabe 2 13" xfId="56828" hidden="1"/>
    <cellStyle name="Ausgabe 2 13" xfId="56912" hidden="1"/>
    <cellStyle name="Ausgabe 2 13" xfId="56961" hidden="1"/>
    <cellStyle name="Ausgabe 2 13" xfId="56975" hidden="1"/>
    <cellStyle name="Ausgabe 2 13" xfId="57010" hidden="1"/>
    <cellStyle name="Ausgabe 2 13" xfId="57060" hidden="1"/>
    <cellStyle name="Ausgabe 2 13" xfId="57204" hidden="1"/>
    <cellStyle name="Ausgabe 2 13" xfId="57253" hidden="1"/>
    <cellStyle name="Ausgabe 2 13" xfId="57267" hidden="1"/>
    <cellStyle name="Ausgabe 2 13" xfId="57302" hidden="1"/>
    <cellStyle name="Ausgabe 2 13" xfId="57176" hidden="1"/>
    <cellStyle name="Ausgabe 2 13" xfId="57346" hidden="1"/>
    <cellStyle name="Ausgabe 2 13" xfId="57395" hidden="1"/>
    <cellStyle name="Ausgabe 2 13" xfId="57409" hidden="1"/>
    <cellStyle name="Ausgabe 2 13" xfId="57444" hidden="1"/>
    <cellStyle name="Ausgabe 2 13" xfId="56029" hidden="1"/>
    <cellStyle name="Ausgabe 2 13" xfId="57486" hidden="1"/>
    <cellStyle name="Ausgabe 2 13" xfId="57535" hidden="1"/>
    <cellStyle name="Ausgabe 2 13" xfId="57549" hidden="1"/>
    <cellStyle name="Ausgabe 2 13" xfId="57584" hidden="1"/>
    <cellStyle name="Ausgabe 2 13" xfId="57651" hidden="1"/>
    <cellStyle name="Ausgabe 2 13" xfId="57849" hidden="1"/>
    <cellStyle name="Ausgabe 2 13" xfId="57898" hidden="1"/>
    <cellStyle name="Ausgabe 2 13" xfId="57912" hidden="1"/>
    <cellStyle name="Ausgabe 2 13" xfId="57947" hidden="1"/>
    <cellStyle name="Ausgabe 2 13" xfId="57798" hidden="1"/>
    <cellStyle name="Ausgabe 2 13" xfId="57996" hidden="1"/>
    <cellStyle name="Ausgabe 2 13" xfId="58045" hidden="1"/>
    <cellStyle name="Ausgabe 2 13" xfId="58059" hidden="1"/>
    <cellStyle name="Ausgabe 2 13" xfId="58094" hidden="1"/>
    <cellStyle name="Ausgabe 2 13" xfId="57827" hidden="1"/>
    <cellStyle name="Ausgabe 2 13" xfId="58137" hidden="1"/>
    <cellStyle name="Ausgabe 2 13" xfId="58186" hidden="1"/>
    <cellStyle name="Ausgabe 2 13" xfId="58200" hidden="1"/>
    <cellStyle name="Ausgabe 2 13" xfId="58235" hidden="1"/>
    <cellStyle name="Ausgabe 2 13" xfId="58270" hidden="1"/>
    <cellStyle name="Ausgabe 2 13" xfId="58354" hidden="1"/>
    <cellStyle name="Ausgabe 2 13" xfId="58403" hidden="1"/>
    <cellStyle name="Ausgabe 2 13" xfId="58417" hidden="1"/>
    <cellStyle name="Ausgabe 2 13" xfId="58452" hidden="1"/>
    <cellStyle name="Ausgabe 2 13" xfId="58502" hidden="1"/>
    <cellStyle name="Ausgabe 2 13" xfId="58646" hidden="1"/>
    <cellStyle name="Ausgabe 2 13" xfId="58695" hidden="1"/>
    <cellStyle name="Ausgabe 2 13" xfId="58709" hidden="1"/>
    <cellStyle name="Ausgabe 2 13" xfId="58744" hidden="1"/>
    <cellStyle name="Ausgabe 2 13" xfId="58618" hidden="1"/>
    <cellStyle name="Ausgabe 2 13" xfId="58788" hidden="1"/>
    <cellStyle name="Ausgabe 2 13" xfId="58837" hidden="1"/>
    <cellStyle name="Ausgabe 2 13" xfId="58851" hidden="1"/>
    <cellStyle name="Ausgabe 2 13" xfId="58886" hidden="1"/>
    <cellStyle name="Ausgabe 2 14" xfId="129" hidden="1"/>
    <cellStyle name="Ausgabe 2 14" xfId="535" hidden="1"/>
    <cellStyle name="Ausgabe 2 14" xfId="582" hidden="1"/>
    <cellStyle name="Ausgabe 2 14" xfId="598" hidden="1"/>
    <cellStyle name="Ausgabe 2 14" xfId="633" hidden="1"/>
    <cellStyle name="Ausgabe 2 14" xfId="745" hidden="1"/>
    <cellStyle name="Ausgabe 2 14" xfId="943" hidden="1"/>
    <cellStyle name="Ausgabe 2 14" xfId="990" hidden="1"/>
    <cellStyle name="Ausgabe 2 14" xfId="1006" hidden="1"/>
    <cellStyle name="Ausgabe 2 14" xfId="1041" hidden="1"/>
    <cellStyle name="Ausgabe 2 14" xfId="890" hidden="1"/>
    <cellStyle name="Ausgabe 2 14" xfId="1090" hidden="1"/>
    <cellStyle name="Ausgabe 2 14" xfId="1137" hidden="1"/>
    <cellStyle name="Ausgabe 2 14" xfId="1153" hidden="1"/>
    <cellStyle name="Ausgabe 2 14" xfId="1188" hidden="1"/>
    <cellStyle name="Ausgabe 2 14" xfId="713" hidden="1"/>
    <cellStyle name="Ausgabe 2 14" xfId="1231" hidden="1"/>
    <cellStyle name="Ausgabe 2 14" xfId="1278" hidden="1"/>
    <cellStyle name="Ausgabe 2 14" xfId="1294" hidden="1"/>
    <cellStyle name="Ausgabe 2 14" xfId="1329" hidden="1"/>
    <cellStyle name="Ausgabe 2 14" xfId="1364" hidden="1"/>
    <cellStyle name="Ausgabe 2 14" xfId="1448" hidden="1"/>
    <cellStyle name="Ausgabe 2 14" xfId="1495" hidden="1"/>
    <cellStyle name="Ausgabe 2 14" xfId="1511" hidden="1"/>
    <cellStyle name="Ausgabe 2 14" xfId="1546" hidden="1"/>
    <cellStyle name="Ausgabe 2 14" xfId="1596" hidden="1"/>
    <cellStyle name="Ausgabe 2 14" xfId="1740" hidden="1"/>
    <cellStyle name="Ausgabe 2 14" xfId="1787" hidden="1"/>
    <cellStyle name="Ausgabe 2 14" xfId="1803" hidden="1"/>
    <cellStyle name="Ausgabe 2 14" xfId="1838" hidden="1"/>
    <cellStyle name="Ausgabe 2 14" xfId="1710" hidden="1"/>
    <cellStyle name="Ausgabe 2 14" xfId="1882" hidden="1"/>
    <cellStyle name="Ausgabe 2 14" xfId="1929" hidden="1"/>
    <cellStyle name="Ausgabe 2 14" xfId="1945" hidden="1"/>
    <cellStyle name="Ausgabe 2 14" xfId="1980" hidden="1"/>
    <cellStyle name="Ausgabe 2 14" xfId="2052" hidden="1"/>
    <cellStyle name="Ausgabe 2 14" xfId="2413" hidden="1"/>
    <cellStyle name="Ausgabe 2 14" xfId="2460" hidden="1"/>
    <cellStyle name="Ausgabe 2 14" xfId="2476" hidden="1"/>
    <cellStyle name="Ausgabe 2 14" xfId="2511" hidden="1"/>
    <cellStyle name="Ausgabe 2 14" xfId="2615" hidden="1"/>
    <cellStyle name="Ausgabe 2 14" xfId="2813" hidden="1"/>
    <cellStyle name="Ausgabe 2 14" xfId="2860" hidden="1"/>
    <cellStyle name="Ausgabe 2 14" xfId="2876" hidden="1"/>
    <cellStyle name="Ausgabe 2 14" xfId="2911" hidden="1"/>
    <cellStyle name="Ausgabe 2 14" xfId="2760" hidden="1"/>
    <cellStyle name="Ausgabe 2 14" xfId="2960" hidden="1"/>
    <cellStyle name="Ausgabe 2 14" xfId="3007" hidden="1"/>
    <cellStyle name="Ausgabe 2 14" xfId="3023" hidden="1"/>
    <cellStyle name="Ausgabe 2 14" xfId="3058" hidden="1"/>
    <cellStyle name="Ausgabe 2 14" xfId="2583" hidden="1"/>
    <cellStyle name="Ausgabe 2 14" xfId="3101" hidden="1"/>
    <cellStyle name="Ausgabe 2 14" xfId="3148" hidden="1"/>
    <cellStyle name="Ausgabe 2 14" xfId="3164" hidden="1"/>
    <cellStyle name="Ausgabe 2 14" xfId="3199" hidden="1"/>
    <cellStyle name="Ausgabe 2 14" xfId="3234" hidden="1"/>
    <cellStyle name="Ausgabe 2 14" xfId="3318" hidden="1"/>
    <cellStyle name="Ausgabe 2 14" xfId="3365" hidden="1"/>
    <cellStyle name="Ausgabe 2 14" xfId="3381" hidden="1"/>
    <cellStyle name="Ausgabe 2 14" xfId="3416" hidden="1"/>
    <cellStyle name="Ausgabe 2 14" xfId="3466" hidden="1"/>
    <cellStyle name="Ausgabe 2 14" xfId="3610" hidden="1"/>
    <cellStyle name="Ausgabe 2 14" xfId="3657" hidden="1"/>
    <cellStyle name="Ausgabe 2 14" xfId="3673" hidden="1"/>
    <cellStyle name="Ausgabe 2 14" xfId="3708" hidden="1"/>
    <cellStyle name="Ausgabe 2 14" xfId="3580" hidden="1"/>
    <cellStyle name="Ausgabe 2 14" xfId="3752" hidden="1"/>
    <cellStyle name="Ausgabe 2 14" xfId="3799" hidden="1"/>
    <cellStyle name="Ausgabe 2 14" xfId="3815" hidden="1"/>
    <cellStyle name="Ausgabe 2 14" xfId="3850" hidden="1"/>
    <cellStyle name="Ausgabe 2 14" xfId="2382" hidden="1"/>
    <cellStyle name="Ausgabe 2 14" xfId="3919" hidden="1"/>
    <cellStyle name="Ausgabe 2 14" xfId="3966" hidden="1"/>
    <cellStyle name="Ausgabe 2 14" xfId="3982" hidden="1"/>
    <cellStyle name="Ausgabe 2 14" xfId="4017" hidden="1"/>
    <cellStyle name="Ausgabe 2 14" xfId="4121" hidden="1"/>
    <cellStyle name="Ausgabe 2 14" xfId="4319" hidden="1"/>
    <cellStyle name="Ausgabe 2 14" xfId="4366" hidden="1"/>
    <cellStyle name="Ausgabe 2 14" xfId="4382" hidden="1"/>
    <cellStyle name="Ausgabe 2 14" xfId="4417" hidden="1"/>
    <cellStyle name="Ausgabe 2 14" xfId="4266" hidden="1"/>
    <cellStyle name="Ausgabe 2 14" xfId="4466" hidden="1"/>
    <cellStyle name="Ausgabe 2 14" xfId="4513" hidden="1"/>
    <cellStyle name="Ausgabe 2 14" xfId="4529" hidden="1"/>
    <cellStyle name="Ausgabe 2 14" xfId="4564" hidden="1"/>
    <cellStyle name="Ausgabe 2 14" xfId="4089" hidden="1"/>
    <cellStyle name="Ausgabe 2 14" xfId="4607" hidden="1"/>
    <cellStyle name="Ausgabe 2 14" xfId="4654" hidden="1"/>
    <cellStyle name="Ausgabe 2 14" xfId="4670" hidden="1"/>
    <cellStyle name="Ausgabe 2 14" xfId="4705" hidden="1"/>
    <cellStyle name="Ausgabe 2 14" xfId="4740" hidden="1"/>
    <cellStyle name="Ausgabe 2 14" xfId="4824" hidden="1"/>
    <cellStyle name="Ausgabe 2 14" xfId="4871" hidden="1"/>
    <cellStyle name="Ausgabe 2 14" xfId="4887" hidden="1"/>
    <cellStyle name="Ausgabe 2 14" xfId="4922" hidden="1"/>
    <cellStyle name="Ausgabe 2 14" xfId="4972" hidden="1"/>
    <cellStyle name="Ausgabe 2 14" xfId="5116" hidden="1"/>
    <cellStyle name="Ausgabe 2 14" xfId="5163" hidden="1"/>
    <cellStyle name="Ausgabe 2 14" xfId="5179" hidden="1"/>
    <cellStyle name="Ausgabe 2 14" xfId="5214" hidden="1"/>
    <cellStyle name="Ausgabe 2 14" xfId="5086" hidden="1"/>
    <cellStyle name="Ausgabe 2 14" xfId="5258" hidden="1"/>
    <cellStyle name="Ausgabe 2 14" xfId="5305" hidden="1"/>
    <cellStyle name="Ausgabe 2 14" xfId="5321" hidden="1"/>
    <cellStyle name="Ausgabe 2 14" xfId="5356" hidden="1"/>
    <cellStyle name="Ausgabe 2 14" xfId="3889" hidden="1"/>
    <cellStyle name="Ausgabe 2 14" xfId="5424" hidden="1"/>
    <cellStyle name="Ausgabe 2 14" xfId="5471" hidden="1"/>
    <cellStyle name="Ausgabe 2 14" xfId="5487" hidden="1"/>
    <cellStyle name="Ausgabe 2 14" xfId="5522" hidden="1"/>
    <cellStyle name="Ausgabe 2 14" xfId="5625" hidden="1"/>
    <cellStyle name="Ausgabe 2 14" xfId="5823" hidden="1"/>
    <cellStyle name="Ausgabe 2 14" xfId="5870" hidden="1"/>
    <cellStyle name="Ausgabe 2 14" xfId="5886" hidden="1"/>
    <cellStyle name="Ausgabe 2 14" xfId="5921" hidden="1"/>
    <cellStyle name="Ausgabe 2 14" xfId="5770" hidden="1"/>
    <cellStyle name="Ausgabe 2 14" xfId="5970" hidden="1"/>
    <cellStyle name="Ausgabe 2 14" xfId="6017" hidden="1"/>
    <cellStyle name="Ausgabe 2 14" xfId="6033" hidden="1"/>
    <cellStyle name="Ausgabe 2 14" xfId="6068" hidden="1"/>
    <cellStyle name="Ausgabe 2 14" xfId="5593" hidden="1"/>
    <cellStyle name="Ausgabe 2 14" xfId="6111" hidden="1"/>
    <cellStyle name="Ausgabe 2 14" xfId="6158" hidden="1"/>
    <cellStyle name="Ausgabe 2 14" xfId="6174" hidden="1"/>
    <cellStyle name="Ausgabe 2 14" xfId="6209" hidden="1"/>
    <cellStyle name="Ausgabe 2 14" xfId="6244" hidden="1"/>
    <cellStyle name="Ausgabe 2 14" xfId="6328" hidden="1"/>
    <cellStyle name="Ausgabe 2 14" xfId="6375" hidden="1"/>
    <cellStyle name="Ausgabe 2 14" xfId="6391" hidden="1"/>
    <cellStyle name="Ausgabe 2 14" xfId="6426" hidden="1"/>
    <cellStyle name="Ausgabe 2 14" xfId="6476" hidden="1"/>
    <cellStyle name="Ausgabe 2 14" xfId="6620" hidden="1"/>
    <cellStyle name="Ausgabe 2 14" xfId="6667" hidden="1"/>
    <cellStyle name="Ausgabe 2 14" xfId="6683" hidden="1"/>
    <cellStyle name="Ausgabe 2 14" xfId="6718" hidden="1"/>
    <cellStyle name="Ausgabe 2 14" xfId="6590" hidden="1"/>
    <cellStyle name="Ausgabe 2 14" xfId="6762" hidden="1"/>
    <cellStyle name="Ausgabe 2 14" xfId="6809" hidden="1"/>
    <cellStyle name="Ausgabe 2 14" xfId="6825" hidden="1"/>
    <cellStyle name="Ausgabe 2 14" xfId="6860" hidden="1"/>
    <cellStyle name="Ausgabe 2 14" xfId="5395" hidden="1"/>
    <cellStyle name="Ausgabe 2 14" xfId="6926" hidden="1"/>
    <cellStyle name="Ausgabe 2 14" xfId="6973" hidden="1"/>
    <cellStyle name="Ausgabe 2 14" xfId="6989" hidden="1"/>
    <cellStyle name="Ausgabe 2 14" xfId="7024" hidden="1"/>
    <cellStyle name="Ausgabe 2 14" xfId="7123" hidden="1"/>
    <cellStyle name="Ausgabe 2 14" xfId="7321" hidden="1"/>
    <cellStyle name="Ausgabe 2 14" xfId="7368" hidden="1"/>
    <cellStyle name="Ausgabe 2 14" xfId="7384" hidden="1"/>
    <cellStyle name="Ausgabe 2 14" xfId="7419" hidden="1"/>
    <cellStyle name="Ausgabe 2 14" xfId="7268" hidden="1"/>
    <cellStyle name="Ausgabe 2 14" xfId="7468" hidden="1"/>
    <cellStyle name="Ausgabe 2 14" xfId="7515" hidden="1"/>
    <cellStyle name="Ausgabe 2 14" xfId="7531" hidden="1"/>
    <cellStyle name="Ausgabe 2 14" xfId="7566" hidden="1"/>
    <cellStyle name="Ausgabe 2 14" xfId="7091" hidden="1"/>
    <cellStyle name="Ausgabe 2 14" xfId="7609" hidden="1"/>
    <cellStyle name="Ausgabe 2 14" xfId="7656" hidden="1"/>
    <cellStyle name="Ausgabe 2 14" xfId="7672" hidden="1"/>
    <cellStyle name="Ausgabe 2 14" xfId="7707" hidden="1"/>
    <cellStyle name="Ausgabe 2 14" xfId="7742" hidden="1"/>
    <cellStyle name="Ausgabe 2 14" xfId="7826" hidden="1"/>
    <cellStyle name="Ausgabe 2 14" xfId="7873" hidden="1"/>
    <cellStyle name="Ausgabe 2 14" xfId="7889" hidden="1"/>
    <cellStyle name="Ausgabe 2 14" xfId="7924" hidden="1"/>
    <cellStyle name="Ausgabe 2 14" xfId="7974" hidden="1"/>
    <cellStyle name="Ausgabe 2 14" xfId="8118" hidden="1"/>
    <cellStyle name="Ausgabe 2 14" xfId="8165" hidden="1"/>
    <cellStyle name="Ausgabe 2 14" xfId="8181" hidden="1"/>
    <cellStyle name="Ausgabe 2 14" xfId="8216" hidden="1"/>
    <cellStyle name="Ausgabe 2 14" xfId="8088" hidden="1"/>
    <cellStyle name="Ausgabe 2 14" xfId="8260" hidden="1"/>
    <cellStyle name="Ausgabe 2 14" xfId="8307" hidden="1"/>
    <cellStyle name="Ausgabe 2 14" xfId="8323" hidden="1"/>
    <cellStyle name="Ausgabe 2 14" xfId="8358" hidden="1"/>
    <cellStyle name="Ausgabe 2 14" xfId="6899" hidden="1"/>
    <cellStyle name="Ausgabe 2 14" xfId="8421" hidden="1"/>
    <cellStyle name="Ausgabe 2 14" xfId="8468" hidden="1"/>
    <cellStyle name="Ausgabe 2 14" xfId="8484" hidden="1"/>
    <cellStyle name="Ausgabe 2 14" xfId="8519" hidden="1"/>
    <cellStyle name="Ausgabe 2 14" xfId="8616" hidden="1"/>
    <cellStyle name="Ausgabe 2 14" xfId="8814" hidden="1"/>
    <cellStyle name="Ausgabe 2 14" xfId="8861" hidden="1"/>
    <cellStyle name="Ausgabe 2 14" xfId="8877" hidden="1"/>
    <cellStyle name="Ausgabe 2 14" xfId="8912" hidden="1"/>
    <cellStyle name="Ausgabe 2 14" xfId="8761" hidden="1"/>
    <cellStyle name="Ausgabe 2 14" xfId="8961" hidden="1"/>
    <cellStyle name="Ausgabe 2 14" xfId="9008" hidden="1"/>
    <cellStyle name="Ausgabe 2 14" xfId="9024" hidden="1"/>
    <cellStyle name="Ausgabe 2 14" xfId="9059" hidden="1"/>
    <cellStyle name="Ausgabe 2 14" xfId="8584" hidden="1"/>
    <cellStyle name="Ausgabe 2 14" xfId="9102" hidden="1"/>
    <cellStyle name="Ausgabe 2 14" xfId="9149" hidden="1"/>
    <cellStyle name="Ausgabe 2 14" xfId="9165" hidden="1"/>
    <cellStyle name="Ausgabe 2 14" xfId="9200" hidden="1"/>
    <cellStyle name="Ausgabe 2 14" xfId="9235" hidden="1"/>
    <cellStyle name="Ausgabe 2 14" xfId="9319" hidden="1"/>
    <cellStyle name="Ausgabe 2 14" xfId="9366" hidden="1"/>
    <cellStyle name="Ausgabe 2 14" xfId="9382" hidden="1"/>
    <cellStyle name="Ausgabe 2 14" xfId="9417" hidden="1"/>
    <cellStyle name="Ausgabe 2 14" xfId="9467" hidden="1"/>
    <cellStyle name="Ausgabe 2 14" xfId="9611" hidden="1"/>
    <cellStyle name="Ausgabe 2 14" xfId="9658" hidden="1"/>
    <cellStyle name="Ausgabe 2 14" xfId="9674" hidden="1"/>
    <cellStyle name="Ausgabe 2 14" xfId="9709" hidden="1"/>
    <cellStyle name="Ausgabe 2 14" xfId="9581" hidden="1"/>
    <cellStyle name="Ausgabe 2 14" xfId="9753" hidden="1"/>
    <cellStyle name="Ausgabe 2 14" xfId="9800" hidden="1"/>
    <cellStyle name="Ausgabe 2 14" xfId="9816" hidden="1"/>
    <cellStyle name="Ausgabe 2 14" xfId="9851" hidden="1"/>
    <cellStyle name="Ausgabe 2 14" xfId="8397" hidden="1"/>
    <cellStyle name="Ausgabe 2 14" xfId="9912" hidden="1"/>
    <cellStyle name="Ausgabe 2 14" xfId="9959" hidden="1"/>
    <cellStyle name="Ausgabe 2 14" xfId="9975" hidden="1"/>
    <cellStyle name="Ausgabe 2 14" xfId="10010" hidden="1"/>
    <cellStyle name="Ausgabe 2 14" xfId="10102" hidden="1"/>
    <cellStyle name="Ausgabe 2 14" xfId="10300" hidden="1"/>
    <cellStyle name="Ausgabe 2 14" xfId="10347" hidden="1"/>
    <cellStyle name="Ausgabe 2 14" xfId="10363" hidden="1"/>
    <cellStyle name="Ausgabe 2 14" xfId="10398" hidden="1"/>
    <cellStyle name="Ausgabe 2 14" xfId="10247" hidden="1"/>
    <cellStyle name="Ausgabe 2 14" xfId="10447" hidden="1"/>
    <cellStyle name="Ausgabe 2 14" xfId="10494" hidden="1"/>
    <cellStyle name="Ausgabe 2 14" xfId="10510" hidden="1"/>
    <cellStyle name="Ausgabe 2 14" xfId="10545" hidden="1"/>
    <cellStyle name="Ausgabe 2 14" xfId="10070" hidden="1"/>
    <cellStyle name="Ausgabe 2 14" xfId="10588" hidden="1"/>
    <cellStyle name="Ausgabe 2 14" xfId="10635" hidden="1"/>
    <cellStyle name="Ausgabe 2 14" xfId="10651" hidden="1"/>
    <cellStyle name="Ausgabe 2 14" xfId="10686" hidden="1"/>
    <cellStyle name="Ausgabe 2 14" xfId="10721" hidden="1"/>
    <cellStyle name="Ausgabe 2 14" xfId="10805" hidden="1"/>
    <cellStyle name="Ausgabe 2 14" xfId="10852" hidden="1"/>
    <cellStyle name="Ausgabe 2 14" xfId="10868" hidden="1"/>
    <cellStyle name="Ausgabe 2 14" xfId="10903" hidden="1"/>
    <cellStyle name="Ausgabe 2 14" xfId="10953" hidden="1"/>
    <cellStyle name="Ausgabe 2 14" xfId="11097" hidden="1"/>
    <cellStyle name="Ausgabe 2 14" xfId="11144" hidden="1"/>
    <cellStyle name="Ausgabe 2 14" xfId="11160" hidden="1"/>
    <cellStyle name="Ausgabe 2 14" xfId="11195" hidden="1"/>
    <cellStyle name="Ausgabe 2 14" xfId="11067" hidden="1"/>
    <cellStyle name="Ausgabe 2 14" xfId="11239" hidden="1"/>
    <cellStyle name="Ausgabe 2 14" xfId="11286" hidden="1"/>
    <cellStyle name="Ausgabe 2 14" xfId="11302" hidden="1"/>
    <cellStyle name="Ausgabe 2 14" xfId="11337" hidden="1"/>
    <cellStyle name="Ausgabe 2 14" xfId="9890" hidden="1"/>
    <cellStyle name="Ausgabe 2 14" xfId="11395" hidden="1"/>
    <cellStyle name="Ausgabe 2 14" xfId="11442" hidden="1"/>
    <cellStyle name="Ausgabe 2 14" xfId="11458" hidden="1"/>
    <cellStyle name="Ausgabe 2 14" xfId="11493" hidden="1"/>
    <cellStyle name="Ausgabe 2 14" xfId="11582" hidden="1"/>
    <cellStyle name="Ausgabe 2 14" xfId="11780" hidden="1"/>
    <cellStyle name="Ausgabe 2 14" xfId="11827" hidden="1"/>
    <cellStyle name="Ausgabe 2 14" xfId="11843" hidden="1"/>
    <cellStyle name="Ausgabe 2 14" xfId="11878" hidden="1"/>
    <cellStyle name="Ausgabe 2 14" xfId="11727" hidden="1"/>
    <cellStyle name="Ausgabe 2 14" xfId="11927" hidden="1"/>
    <cellStyle name="Ausgabe 2 14" xfId="11974" hidden="1"/>
    <cellStyle name="Ausgabe 2 14" xfId="11990" hidden="1"/>
    <cellStyle name="Ausgabe 2 14" xfId="12025" hidden="1"/>
    <cellStyle name="Ausgabe 2 14" xfId="11550" hidden="1"/>
    <cellStyle name="Ausgabe 2 14" xfId="12068" hidden="1"/>
    <cellStyle name="Ausgabe 2 14" xfId="12115" hidden="1"/>
    <cellStyle name="Ausgabe 2 14" xfId="12131" hidden="1"/>
    <cellStyle name="Ausgabe 2 14" xfId="12166" hidden="1"/>
    <cellStyle name="Ausgabe 2 14" xfId="12201" hidden="1"/>
    <cellStyle name="Ausgabe 2 14" xfId="12285" hidden="1"/>
    <cellStyle name="Ausgabe 2 14" xfId="12332" hidden="1"/>
    <cellStyle name="Ausgabe 2 14" xfId="12348" hidden="1"/>
    <cellStyle name="Ausgabe 2 14" xfId="12383" hidden="1"/>
    <cellStyle name="Ausgabe 2 14" xfId="12433" hidden="1"/>
    <cellStyle name="Ausgabe 2 14" xfId="12577" hidden="1"/>
    <cellStyle name="Ausgabe 2 14" xfId="12624" hidden="1"/>
    <cellStyle name="Ausgabe 2 14" xfId="12640" hidden="1"/>
    <cellStyle name="Ausgabe 2 14" xfId="12675" hidden="1"/>
    <cellStyle name="Ausgabe 2 14" xfId="12547" hidden="1"/>
    <cellStyle name="Ausgabe 2 14" xfId="12719" hidden="1"/>
    <cellStyle name="Ausgabe 2 14" xfId="12766" hidden="1"/>
    <cellStyle name="Ausgabe 2 14" xfId="12782" hidden="1"/>
    <cellStyle name="Ausgabe 2 14" xfId="12817" hidden="1"/>
    <cellStyle name="Ausgabe 2 14" xfId="11376" hidden="1"/>
    <cellStyle name="Ausgabe 2 14" xfId="12874" hidden="1"/>
    <cellStyle name="Ausgabe 2 14" xfId="12921" hidden="1"/>
    <cellStyle name="Ausgabe 2 14" xfId="12937" hidden="1"/>
    <cellStyle name="Ausgabe 2 14" xfId="12972" hidden="1"/>
    <cellStyle name="Ausgabe 2 14" xfId="13053" hidden="1"/>
    <cellStyle name="Ausgabe 2 14" xfId="13251" hidden="1"/>
    <cellStyle name="Ausgabe 2 14" xfId="13298" hidden="1"/>
    <cellStyle name="Ausgabe 2 14" xfId="13314" hidden="1"/>
    <cellStyle name="Ausgabe 2 14" xfId="13349" hidden="1"/>
    <cellStyle name="Ausgabe 2 14" xfId="13198" hidden="1"/>
    <cellStyle name="Ausgabe 2 14" xfId="13398" hidden="1"/>
    <cellStyle name="Ausgabe 2 14" xfId="13445" hidden="1"/>
    <cellStyle name="Ausgabe 2 14" xfId="13461" hidden="1"/>
    <cellStyle name="Ausgabe 2 14" xfId="13496" hidden="1"/>
    <cellStyle name="Ausgabe 2 14" xfId="13021" hidden="1"/>
    <cellStyle name="Ausgabe 2 14" xfId="13539" hidden="1"/>
    <cellStyle name="Ausgabe 2 14" xfId="13586" hidden="1"/>
    <cellStyle name="Ausgabe 2 14" xfId="13602" hidden="1"/>
    <cellStyle name="Ausgabe 2 14" xfId="13637" hidden="1"/>
    <cellStyle name="Ausgabe 2 14" xfId="13672" hidden="1"/>
    <cellStyle name="Ausgabe 2 14" xfId="13756" hidden="1"/>
    <cellStyle name="Ausgabe 2 14" xfId="13803" hidden="1"/>
    <cellStyle name="Ausgabe 2 14" xfId="13819" hidden="1"/>
    <cellStyle name="Ausgabe 2 14" xfId="13854" hidden="1"/>
    <cellStyle name="Ausgabe 2 14" xfId="13904" hidden="1"/>
    <cellStyle name="Ausgabe 2 14" xfId="14048" hidden="1"/>
    <cellStyle name="Ausgabe 2 14" xfId="14095" hidden="1"/>
    <cellStyle name="Ausgabe 2 14" xfId="14111" hidden="1"/>
    <cellStyle name="Ausgabe 2 14" xfId="14146" hidden="1"/>
    <cellStyle name="Ausgabe 2 14" xfId="14018" hidden="1"/>
    <cellStyle name="Ausgabe 2 14" xfId="14190" hidden="1"/>
    <cellStyle name="Ausgabe 2 14" xfId="14237" hidden="1"/>
    <cellStyle name="Ausgabe 2 14" xfId="14253" hidden="1"/>
    <cellStyle name="Ausgabe 2 14" xfId="14288" hidden="1"/>
    <cellStyle name="Ausgabe 2 14" xfId="12856" hidden="1"/>
    <cellStyle name="Ausgabe 2 14" xfId="14341" hidden="1"/>
    <cellStyle name="Ausgabe 2 14" xfId="14388" hidden="1"/>
    <cellStyle name="Ausgabe 2 14" xfId="14404" hidden="1"/>
    <cellStyle name="Ausgabe 2 14" xfId="14439" hidden="1"/>
    <cellStyle name="Ausgabe 2 14" xfId="14515" hidden="1"/>
    <cellStyle name="Ausgabe 2 14" xfId="14713" hidden="1"/>
    <cellStyle name="Ausgabe 2 14" xfId="14760" hidden="1"/>
    <cellStyle name="Ausgabe 2 14" xfId="14776" hidden="1"/>
    <cellStyle name="Ausgabe 2 14" xfId="14811" hidden="1"/>
    <cellStyle name="Ausgabe 2 14" xfId="14660" hidden="1"/>
    <cellStyle name="Ausgabe 2 14" xfId="14860" hidden="1"/>
    <cellStyle name="Ausgabe 2 14" xfId="14907" hidden="1"/>
    <cellStyle name="Ausgabe 2 14" xfId="14923" hidden="1"/>
    <cellStyle name="Ausgabe 2 14" xfId="14958" hidden="1"/>
    <cellStyle name="Ausgabe 2 14" xfId="14483" hidden="1"/>
    <cellStyle name="Ausgabe 2 14" xfId="15001" hidden="1"/>
    <cellStyle name="Ausgabe 2 14" xfId="15048" hidden="1"/>
    <cellStyle name="Ausgabe 2 14" xfId="15064" hidden="1"/>
    <cellStyle name="Ausgabe 2 14" xfId="15099" hidden="1"/>
    <cellStyle name="Ausgabe 2 14" xfId="15134" hidden="1"/>
    <cellStyle name="Ausgabe 2 14" xfId="15218" hidden="1"/>
    <cellStyle name="Ausgabe 2 14" xfId="15265" hidden="1"/>
    <cellStyle name="Ausgabe 2 14" xfId="15281" hidden="1"/>
    <cellStyle name="Ausgabe 2 14" xfId="15316" hidden="1"/>
    <cellStyle name="Ausgabe 2 14" xfId="15366" hidden="1"/>
    <cellStyle name="Ausgabe 2 14" xfId="15510" hidden="1"/>
    <cellStyle name="Ausgabe 2 14" xfId="15557" hidden="1"/>
    <cellStyle name="Ausgabe 2 14" xfId="15573" hidden="1"/>
    <cellStyle name="Ausgabe 2 14" xfId="15608" hidden="1"/>
    <cellStyle name="Ausgabe 2 14" xfId="15480" hidden="1"/>
    <cellStyle name="Ausgabe 2 14" xfId="15652" hidden="1"/>
    <cellStyle name="Ausgabe 2 14" xfId="15699" hidden="1"/>
    <cellStyle name="Ausgabe 2 14" xfId="15715" hidden="1"/>
    <cellStyle name="Ausgabe 2 14" xfId="15750" hidden="1"/>
    <cellStyle name="Ausgabe 2 14" xfId="14325" hidden="1"/>
    <cellStyle name="Ausgabe 2 14" xfId="15803" hidden="1"/>
    <cellStyle name="Ausgabe 2 14" xfId="15850" hidden="1"/>
    <cellStyle name="Ausgabe 2 14" xfId="15866" hidden="1"/>
    <cellStyle name="Ausgabe 2 14" xfId="15901" hidden="1"/>
    <cellStyle name="Ausgabe 2 14" xfId="15971" hidden="1"/>
    <cellStyle name="Ausgabe 2 14" xfId="16169" hidden="1"/>
    <cellStyle name="Ausgabe 2 14" xfId="16216" hidden="1"/>
    <cellStyle name="Ausgabe 2 14" xfId="16232" hidden="1"/>
    <cellStyle name="Ausgabe 2 14" xfId="16267" hidden="1"/>
    <cellStyle name="Ausgabe 2 14" xfId="16116" hidden="1"/>
    <cellStyle name="Ausgabe 2 14" xfId="16316" hidden="1"/>
    <cellStyle name="Ausgabe 2 14" xfId="16363" hidden="1"/>
    <cellStyle name="Ausgabe 2 14" xfId="16379" hidden="1"/>
    <cellStyle name="Ausgabe 2 14" xfId="16414" hidden="1"/>
    <cellStyle name="Ausgabe 2 14" xfId="15939" hidden="1"/>
    <cellStyle name="Ausgabe 2 14" xfId="16457" hidden="1"/>
    <cellStyle name="Ausgabe 2 14" xfId="16504" hidden="1"/>
    <cellStyle name="Ausgabe 2 14" xfId="16520" hidden="1"/>
    <cellStyle name="Ausgabe 2 14" xfId="16555" hidden="1"/>
    <cellStyle name="Ausgabe 2 14" xfId="16590" hidden="1"/>
    <cellStyle name="Ausgabe 2 14" xfId="16674" hidden="1"/>
    <cellStyle name="Ausgabe 2 14" xfId="16721" hidden="1"/>
    <cellStyle name="Ausgabe 2 14" xfId="16737" hidden="1"/>
    <cellStyle name="Ausgabe 2 14" xfId="16772" hidden="1"/>
    <cellStyle name="Ausgabe 2 14" xfId="16822" hidden="1"/>
    <cellStyle name="Ausgabe 2 14" xfId="16966" hidden="1"/>
    <cellStyle name="Ausgabe 2 14" xfId="17013" hidden="1"/>
    <cellStyle name="Ausgabe 2 14" xfId="17029" hidden="1"/>
    <cellStyle name="Ausgabe 2 14" xfId="17064" hidden="1"/>
    <cellStyle name="Ausgabe 2 14" xfId="16936" hidden="1"/>
    <cellStyle name="Ausgabe 2 14" xfId="17108" hidden="1"/>
    <cellStyle name="Ausgabe 2 14" xfId="17155" hidden="1"/>
    <cellStyle name="Ausgabe 2 14" xfId="17171" hidden="1"/>
    <cellStyle name="Ausgabe 2 14" xfId="17206" hidden="1"/>
    <cellStyle name="Ausgabe 2 14" xfId="15787" hidden="1"/>
    <cellStyle name="Ausgabe 2 14" xfId="17248" hidden="1"/>
    <cellStyle name="Ausgabe 2 14" xfId="17295" hidden="1"/>
    <cellStyle name="Ausgabe 2 14" xfId="17311" hidden="1"/>
    <cellStyle name="Ausgabe 2 14" xfId="17346" hidden="1"/>
    <cellStyle name="Ausgabe 2 14" xfId="17413" hidden="1"/>
    <cellStyle name="Ausgabe 2 14" xfId="17611" hidden="1"/>
    <cellStyle name="Ausgabe 2 14" xfId="17658" hidden="1"/>
    <cellStyle name="Ausgabe 2 14" xfId="17674" hidden="1"/>
    <cellStyle name="Ausgabe 2 14" xfId="17709" hidden="1"/>
    <cellStyle name="Ausgabe 2 14" xfId="17558" hidden="1"/>
    <cellStyle name="Ausgabe 2 14" xfId="17758" hidden="1"/>
    <cellStyle name="Ausgabe 2 14" xfId="17805" hidden="1"/>
    <cellStyle name="Ausgabe 2 14" xfId="17821" hidden="1"/>
    <cellStyle name="Ausgabe 2 14" xfId="17856" hidden="1"/>
    <cellStyle name="Ausgabe 2 14" xfId="17381" hidden="1"/>
    <cellStyle name="Ausgabe 2 14" xfId="17899" hidden="1"/>
    <cellStyle name="Ausgabe 2 14" xfId="17946" hidden="1"/>
    <cellStyle name="Ausgabe 2 14" xfId="17962" hidden="1"/>
    <cellStyle name="Ausgabe 2 14" xfId="17997" hidden="1"/>
    <cellStyle name="Ausgabe 2 14" xfId="18032" hidden="1"/>
    <cellStyle name="Ausgabe 2 14" xfId="18116" hidden="1"/>
    <cellStyle name="Ausgabe 2 14" xfId="18163" hidden="1"/>
    <cellStyle name="Ausgabe 2 14" xfId="18179" hidden="1"/>
    <cellStyle name="Ausgabe 2 14" xfId="18214" hidden="1"/>
    <cellStyle name="Ausgabe 2 14" xfId="18264" hidden="1"/>
    <cellStyle name="Ausgabe 2 14" xfId="18408" hidden="1"/>
    <cellStyle name="Ausgabe 2 14" xfId="18455" hidden="1"/>
    <cellStyle name="Ausgabe 2 14" xfId="18471" hidden="1"/>
    <cellStyle name="Ausgabe 2 14" xfId="18506" hidden="1"/>
    <cellStyle name="Ausgabe 2 14" xfId="18378" hidden="1"/>
    <cellStyle name="Ausgabe 2 14" xfId="18550" hidden="1"/>
    <cellStyle name="Ausgabe 2 14" xfId="18597" hidden="1"/>
    <cellStyle name="Ausgabe 2 14" xfId="18613" hidden="1"/>
    <cellStyle name="Ausgabe 2 14" xfId="18648" hidden="1"/>
    <cellStyle name="Ausgabe 2 14" xfId="18881" hidden="1"/>
    <cellStyle name="Ausgabe 2 14" xfId="19048" hidden="1"/>
    <cellStyle name="Ausgabe 2 14" xfId="19095" hidden="1"/>
    <cellStyle name="Ausgabe 2 14" xfId="19111" hidden="1"/>
    <cellStyle name="Ausgabe 2 14" xfId="19146" hidden="1"/>
    <cellStyle name="Ausgabe 2 14" xfId="19220" hidden="1"/>
    <cellStyle name="Ausgabe 2 14" xfId="19418" hidden="1"/>
    <cellStyle name="Ausgabe 2 14" xfId="19465" hidden="1"/>
    <cellStyle name="Ausgabe 2 14" xfId="19481" hidden="1"/>
    <cellStyle name="Ausgabe 2 14" xfId="19516" hidden="1"/>
    <cellStyle name="Ausgabe 2 14" xfId="19365" hidden="1"/>
    <cellStyle name="Ausgabe 2 14" xfId="19565" hidden="1"/>
    <cellStyle name="Ausgabe 2 14" xfId="19612" hidden="1"/>
    <cellStyle name="Ausgabe 2 14" xfId="19628" hidden="1"/>
    <cellStyle name="Ausgabe 2 14" xfId="19663" hidden="1"/>
    <cellStyle name="Ausgabe 2 14" xfId="19188" hidden="1"/>
    <cellStyle name="Ausgabe 2 14" xfId="19706" hidden="1"/>
    <cellStyle name="Ausgabe 2 14" xfId="19753" hidden="1"/>
    <cellStyle name="Ausgabe 2 14" xfId="19769" hidden="1"/>
    <cellStyle name="Ausgabe 2 14" xfId="19804" hidden="1"/>
    <cellStyle name="Ausgabe 2 14" xfId="19839" hidden="1"/>
    <cellStyle name="Ausgabe 2 14" xfId="19923" hidden="1"/>
    <cellStyle name="Ausgabe 2 14" xfId="19970" hidden="1"/>
    <cellStyle name="Ausgabe 2 14" xfId="19986" hidden="1"/>
    <cellStyle name="Ausgabe 2 14" xfId="20021" hidden="1"/>
    <cellStyle name="Ausgabe 2 14" xfId="20071" hidden="1"/>
    <cellStyle name="Ausgabe 2 14" xfId="20215" hidden="1"/>
    <cellStyle name="Ausgabe 2 14" xfId="20262" hidden="1"/>
    <cellStyle name="Ausgabe 2 14" xfId="20278" hidden="1"/>
    <cellStyle name="Ausgabe 2 14" xfId="20313" hidden="1"/>
    <cellStyle name="Ausgabe 2 14" xfId="20185" hidden="1"/>
    <cellStyle name="Ausgabe 2 14" xfId="20357" hidden="1"/>
    <cellStyle name="Ausgabe 2 14" xfId="20404" hidden="1"/>
    <cellStyle name="Ausgabe 2 14" xfId="20420" hidden="1"/>
    <cellStyle name="Ausgabe 2 14" xfId="20455" hidden="1"/>
    <cellStyle name="Ausgabe 2 14" xfId="20490" hidden="1"/>
    <cellStyle name="Ausgabe 2 14" xfId="20574" hidden="1"/>
    <cellStyle name="Ausgabe 2 14" xfId="20621" hidden="1"/>
    <cellStyle name="Ausgabe 2 14" xfId="20637" hidden="1"/>
    <cellStyle name="Ausgabe 2 14" xfId="20672" hidden="1"/>
    <cellStyle name="Ausgabe 2 14" xfId="20727" hidden="1"/>
    <cellStyle name="Ausgabe 2 14" xfId="20965" hidden="1"/>
    <cellStyle name="Ausgabe 2 14" xfId="21012" hidden="1"/>
    <cellStyle name="Ausgabe 2 14" xfId="21028" hidden="1"/>
    <cellStyle name="Ausgabe 2 14" xfId="21063" hidden="1"/>
    <cellStyle name="Ausgabe 2 14" xfId="21130" hidden="1"/>
    <cellStyle name="Ausgabe 2 14" xfId="21274" hidden="1"/>
    <cellStyle name="Ausgabe 2 14" xfId="21321" hidden="1"/>
    <cellStyle name="Ausgabe 2 14" xfId="21337" hidden="1"/>
    <cellStyle name="Ausgabe 2 14" xfId="21372" hidden="1"/>
    <cellStyle name="Ausgabe 2 14" xfId="21244" hidden="1"/>
    <cellStyle name="Ausgabe 2 14" xfId="21418" hidden="1"/>
    <cellStyle name="Ausgabe 2 14" xfId="21465" hidden="1"/>
    <cellStyle name="Ausgabe 2 14" xfId="21481" hidden="1"/>
    <cellStyle name="Ausgabe 2 14" xfId="21516" hidden="1"/>
    <cellStyle name="Ausgabe 2 14" xfId="20948" hidden="1"/>
    <cellStyle name="Ausgabe 2 14" xfId="21575" hidden="1"/>
    <cellStyle name="Ausgabe 2 14" xfId="21622" hidden="1"/>
    <cellStyle name="Ausgabe 2 14" xfId="21638" hidden="1"/>
    <cellStyle name="Ausgabe 2 14" xfId="21673" hidden="1"/>
    <cellStyle name="Ausgabe 2 14" xfId="21746" hidden="1"/>
    <cellStyle name="Ausgabe 2 14" xfId="21945" hidden="1"/>
    <cellStyle name="Ausgabe 2 14" xfId="21992" hidden="1"/>
    <cellStyle name="Ausgabe 2 14" xfId="22008" hidden="1"/>
    <cellStyle name="Ausgabe 2 14" xfId="22043" hidden="1"/>
    <cellStyle name="Ausgabe 2 14" xfId="21891" hidden="1"/>
    <cellStyle name="Ausgabe 2 14" xfId="22094" hidden="1"/>
    <cellStyle name="Ausgabe 2 14" xfId="22141" hidden="1"/>
    <cellStyle name="Ausgabe 2 14" xfId="22157" hidden="1"/>
    <cellStyle name="Ausgabe 2 14" xfId="22192" hidden="1"/>
    <cellStyle name="Ausgabe 2 14" xfId="21714" hidden="1"/>
    <cellStyle name="Ausgabe 2 14" xfId="22237" hidden="1"/>
    <cellStyle name="Ausgabe 2 14" xfId="22284" hidden="1"/>
    <cellStyle name="Ausgabe 2 14" xfId="22300" hidden="1"/>
    <cellStyle name="Ausgabe 2 14" xfId="22335" hidden="1"/>
    <cellStyle name="Ausgabe 2 14" xfId="22372" hidden="1"/>
    <cellStyle name="Ausgabe 2 14" xfId="22456" hidden="1"/>
    <cellStyle name="Ausgabe 2 14" xfId="22503" hidden="1"/>
    <cellStyle name="Ausgabe 2 14" xfId="22519" hidden="1"/>
    <cellStyle name="Ausgabe 2 14" xfId="22554" hidden="1"/>
    <cellStyle name="Ausgabe 2 14" xfId="22604" hidden="1"/>
    <cellStyle name="Ausgabe 2 14" xfId="22748" hidden="1"/>
    <cellStyle name="Ausgabe 2 14" xfId="22795" hidden="1"/>
    <cellStyle name="Ausgabe 2 14" xfId="22811" hidden="1"/>
    <cellStyle name="Ausgabe 2 14" xfId="22846" hidden="1"/>
    <cellStyle name="Ausgabe 2 14" xfId="22718" hidden="1"/>
    <cellStyle name="Ausgabe 2 14" xfId="22890" hidden="1"/>
    <cellStyle name="Ausgabe 2 14" xfId="22937" hidden="1"/>
    <cellStyle name="Ausgabe 2 14" xfId="22953" hidden="1"/>
    <cellStyle name="Ausgabe 2 14" xfId="22988" hidden="1"/>
    <cellStyle name="Ausgabe 2 14" xfId="21552" hidden="1"/>
    <cellStyle name="Ausgabe 2 14" xfId="23030" hidden="1"/>
    <cellStyle name="Ausgabe 2 14" xfId="23077" hidden="1"/>
    <cellStyle name="Ausgabe 2 14" xfId="23093" hidden="1"/>
    <cellStyle name="Ausgabe 2 14" xfId="23128" hidden="1"/>
    <cellStyle name="Ausgabe 2 14" xfId="23199" hidden="1"/>
    <cellStyle name="Ausgabe 2 14" xfId="23397" hidden="1"/>
    <cellStyle name="Ausgabe 2 14" xfId="23444" hidden="1"/>
    <cellStyle name="Ausgabe 2 14" xfId="23460" hidden="1"/>
    <cellStyle name="Ausgabe 2 14" xfId="23495" hidden="1"/>
    <cellStyle name="Ausgabe 2 14" xfId="23344" hidden="1"/>
    <cellStyle name="Ausgabe 2 14" xfId="23546" hidden="1"/>
    <cellStyle name="Ausgabe 2 14" xfId="23593" hidden="1"/>
    <cellStyle name="Ausgabe 2 14" xfId="23609" hidden="1"/>
    <cellStyle name="Ausgabe 2 14" xfId="23644" hidden="1"/>
    <cellStyle name="Ausgabe 2 14" xfId="23167" hidden="1"/>
    <cellStyle name="Ausgabe 2 14" xfId="23689" hidden="1"/>
    <cellStyle name="Ausgabe 2 14" xfId="23736" hidden="1"/>
    <cellStyle name="Ausgabe 2 14" xfId="23752" hidden="1"/>
    <cellStyle name="Ausgabe 2 14" xfId="23787" hidden="1"/>
    <cellStyle name="Ausgabe 2 14" xfId="23823" hidden="1"/>
    <cellStyle name="Ausgabe 2 14" xfId="23907" hidden="1"/>
    <cellStyle name="Ausgabe 2 14" xfId="23954" hidden="1"/>
    <cellStyle name="Ausgabe 2 14" xfId="23970" hidden="1"/>
    <cellStyle name="Ausgabe 2 14" xfId="24005" hidden="1"/>
    <cellStyle name="Ausgabe 2 14" xfId="24055" hidden="1"/>
    <cellStyle name="Ausgabe 2 14" xfId="24199" hidden="1"/>
    <cellStyle name="Ausgabe 2 14" xfId="24246" hidden="1"/>
    <cellStyle name="Ausgabe 2 14" xfId="24262" hidden="1"/>
    <cellStyle name="Ausgabe 2 14" xfId="24297" hidden="1"/>
    <cellStyle name="Ausgabe 2 14" xfId="24169" hidden="1"/>
    <cellStyle name="Ausgabe 2 14" xfId="24341" hidden="1"/>
    <cellStyle name="Ausgabe 2 14" xfId="24388" hidden="1"/>
    <cellStyle name="Ausgabe 2 14" xfId="24404" hidden="1"/>
    <cellStyle name="Ausgabe 2 14" xfId="24439" hidden="1"/>
    <cellStyle name="Ausgabe 2 14" xfId="20938" hidden="1"/>
    <cellStyle name="Ausgabe 2 14" xfId="24481" hidden="1"/>
    <cellStyle name="Ausgabe 2 14" xfId="24528" hidden="1"/>
    <cellStyle name="Ausgabe 2 14" xfId="24544" hidden="1"/>
    <cellStyle name="Ausgabe 2 14" xfId="24579" hidden="1"/>
    <cellStyle name="Ausgabe 2 14" xfId="24646" hidden="1"/>
    <cellStyle name="Ausgabe 2 14" xfId="24844" hidden="1"/>
    <cellStyle name="Ausgabe 2 14" xfId="24891" hidden="1"/>
    <cellStyle name="Ausgabe 2 14" xfId="24907" hidden="1"/>
    <cellStyle name="Ausgabe 2 14" xfId="24942" hidden="1"/>
    <cellStyle name="Ausgabe 2 14" xfId="24791" hidden="1"/>
    <cellStyle name="Ausgabe 2 14" xfId="24991" hidden="1"/>
    <cellStyle name="Ausgabe 2 14" xfId="25038" hidden="1"/>
    <cellStyle name="Ausgabe 2 14" xfId="25054" hidden="1"/>
    <cellStyle name="Ausgabe 2 14" xfId="25089" hidden="1"/>
    <cellStyle name="Ausgabe 2 14" xfId="24614" hidden="1"/>
    <cellStyle name="Ausgabe 2 14" xfId="25132" hidden="1"/>
    <cellStyle name="Ausgabe 2 14" xfId="25179" hidden="1"/>
    <cellStyle name="Ausgabe 2 14" xfId="25195" hidden="1"/>
    <cellStyle name="Ausgabe 2 14" xfId="25230" hidden="1"/>
    <cellStyle name="Ausgabe 2 14" xfId="25265" hidden="1"/>
    <cellStyle name="Ausgabe 2 14" xfId="25349" hidden="1"/>
    <cellStyle name="Ausgabe 2 14" xfId="25396" hidden="1"/>
    <cellStyle name="Ausgabe 2 14" xfId="25412" hidden="1"/>
    <cellStyle name="Ausgabe 2 14" xfId="25447" hidden="1"/>
    <cellStyle name="Ausgabe 2 14" xfId="25497" hidden="1"/>
    <cellStyle name="Ausgabe 2 14" xfId="25641" hidden="1"/>
    <cellStyle name="Ausgabe 2 14" xfId="25688" hidden="1"/>
    <cellStyle name="Ausgabe 2 14" xfId="25704" hidden="1"/>
    <cellStyle name="Ausgabe 2 14" xfId="25739" hidden="1"/>
    <cellStyle name="Ausgabe 2 14" xfId="25611" hidden="1"/>
    <cellStyle name="Ausgabe 2 14" xfId="25783" hidden="1"/>
    <cellStyle name="Ausgabe 2 14" xfId="25830" hidden="1"/>
    <cellStyle name="Ausgabe 2 14" xfId="25846" hidden="1"/>
    <cellStyle name="Ausgabe 2 14" xfId="25881" hidden="1"/>
    <cellStyle name="Ausgabe 2 14" xfId="25918" hidden="1"/>
    <cellStyle name="Ausgabe 2 14" xfId="26076" hidden="1"/>
    <cellStyle name="Ausgabe 2 14" xfId="26123" hidden="1"/>
    <cellStyle name="Ausgabe 2 14" xfId="26139" hidden="1"/>
    <cellStyle name="Ausgabe 2 14" xfId="26174" hidden="1"/>
    <cellStyle name="Ausgabe 2 14" xfId="26242" hidden="1"/>
    <cellStyle name="Ausgabe 2 14" xfId="26440" hidden="1"/>
    <cellStyle name="Ausgabe 2 14" xfId="26487" hidden="1"/>
    <cellStyle name="Ausgabe 2 14" xfId="26503" hidden="1"/>
    <cellStyle name="Ausgabe 2 14" xfId="26538" hidden="1"/>
    <cellStyle name="Ausgabe 2 14" xfId="26387" hidden="1"/>
    <cellStyle name="Ausgabe 2 14" xfId="26587" hidden="1"/>
    <cellStyle name="Ausgabe 2 14" xfId="26634" hidden="1"/>
    <cellStyle name="Ausgabe 2 14" xfId="26650" hidden="1"/>
    <cellStyle name="Ausgabe 2 14" xfId="26685" hidden="1"/>
    <cellStyle name="Ausgabe 2 14" xfId="26210" hidden="1"/>
    <cellStyle name="Ausgabe 2 14" xfId="26728" hidden="1"/>
    <cellStyle name="Ausgabe 2 14" xfId="26775" hidden="1"/>
    <cellStyle name="Ausgabe 2 14" xfId="26791" hidden="1"/>
    <cellStyle name="Ausgabe 2 14" xfId="26826" hidden="1"/>
    <cellStyle name="Ausgabe 2 14" xfId="26861" hidden="1"/>
    <cellStyle name="Ausgabe 2 14" xfId="26945" hidden="1"/>
    <cellStyle name="Ausgabe 2 14" xfId="26992" hidden="1"/>
    <cellStyle name="Ausgabe 2 14" xfId="27008" hidden="1"/>
    <cellStyle name="Ausgabe 2 14" xfId="27043" hidden="1"/>
    <cellStyle name="Ausgabe 2 14" xfId="27093" hidden="1"/>
    <cellStyle name="Ausgabe 2 14" xfId="27237" hidden="1"/>
    <cellStyle name="Ausgabe 2 14" xfId="27284" hidden="1"/>
    <cellStyle name="Ausgabe 2 14" xfId="27300" hidden="1"/>
    <cellStyle name="Ausgabe 2 14" xfId="27335" hidden="1"/>
    <cellStyle name="Ausgabe 2 14" xfId="27207" hidden="1"/>
    <cellStyle name="Ausgabe 2 14" xfId="27379" hidden="1"/>
    <cellStyle name="Ausgabe 2 14" xfId="27426" hidden="1"/>
    <cellStyle name="Ausgabe 2 14" xfId="27442" hidden="1"/>
    <cellStyle name="Ausgabe 2 14" xfId="27477" hidden="1"/>
    <cellStyle name="Ausgabe 2 14" xfId="26060" hidden="1"/>
    <cellStyle name="Ausgabe 2 14" xfId="27519" hidden="1"/>
    <cellStyle name="Ausgabe 2 14" xfId="27566" hidden="1"/>
    <cellStyle name="Ausgabe 2 14" xfId="27582" hidden="1"/>
    <cellStyle name="Ausgabe 2 14" xfId="27617" hidden="1"/>
    <cellStyle name="Ausgabe 2 14" xfId="27684" hidden="1"/>
    <cellStyle name="Ausgabe 2 14" xfId="27882" hidden="1"/>
    <cellStyle name="Ausgabe 2 14" xfId="27929" hidden="1"/>
    <cellStyle name="Ausgabe 2 14" xfId="27945" hidden="1"/>
    <cellStyle name="Ausgabe 2 14" xfId="27980" hidden="1"/>
    <cellStyle name="Ausgabe 2 14" xfId="27829" hidden="1"/>
    <cellStyle name="Ausgabe 2 14" xfId="28029" hidden="1"/>
    <cellStyle name="Ausgabe 2 14" xfId="28076" hidden="1"/>
    <cellStyle name="Ausgabe 2 14" xfId="28092" hidden="1"/>
    <cellStyle name="Ausgabe 2 14" xfId="28127" hidden="1"/>
    <cellStyle name="Ausgabe 2 14" xfId="27652" hidden="1"/>
    <cellStyle name="Ausgabe 2 14" xfId="28170" hidden="1"/>
    <cellStyle name="Ausgabe 2 14" xfId="28217" hidden="1"/>
    <cellStyle name="Ausgabe 2 14" xfId="28233" hidden="1"/>
    <cellStyle name="Ausgabe 2 14" xfId="28268" hidden="1"/>
    <cellStyle name="Ausgabe 2 14" xfId="28303" hidden="1"/>
    <cellStyle name="Ausgabe 2 14" xfId="28387" hidden="1"/>
    <cellStyle name="Ausgabe 2 14" xfId="28434" hidden="1"/>
    <cellStyle name="Ausgabe 2 14" xfId="28450" hidden="1"/>
    <cellStyle name="Ausgabe 2 14" xfId="28485" hidden="1"/>
    <cellStyle name="Ausgabe 2 14" xfId="28535" hidden="1"/>
    <cellStyle name="Ausgabe 2 14" xfId="28679" hidden="1"/>
    <cellStyle name="Ausgabe 2 14" xfId="28726" hidden="1"/>
    <cellStyle name="Ausgabe 2 14" xfId="28742" hidden="1"/>
    <cellStyle name="Ausgabe 2 14" xfId="28777" hidden="1"/>
    <cellStyle name="Ausgabe 2 14" xfId="28649" hidden="1"/>
    <cellStyle name="Ausgabe 2 14" xfId="28821" hidden="1"/>
    <cellStyle name="Ausgabe 2 14" xfId="28868" hidden="1"/>
    <cellStyle name="Ausgabe 2 14" xfId="28884" hidden="1"/>
    <cellStyle name="Ausgabe 2 14" xfId="28919" hidden="1"/>
    <cellStyle name="Ausgabe 2 14" xfId="28955" hidden="1"/>
    <cellStyle name="Ausgabe 2 14" xfId="29039" hidden="1"/>
    <cellStyle name="Ausgabe 2 14" xfId="29086" hidden="1"/>
    <cellStyle name="Ausgabe 2 14" xfId="29102" hidden="1"/>
    <cellStyle name="Ausgabe 2 14" xfId="29137" hidden="1"/>
    <cellStyle name="Ausgabe 2 14" xfId="29204" hidden="1"/>
    <cellStyle name="Ausgabe 2 14" xfId="29402" hidden="1"/>
    <cellStyle name="Ausgabe 2 14" xfId="29449" hidden="1"/>
    <cellStyle name="Ausgabe 2 14" xfId="29465" hidden="1"/>
    <cellStyle name="Ausgabe 2 14" xfId="29500" hidden="1"/>
    <cellStyle name="Ausgabe 2 14" xfId="29349" hidden="1"/>
    <cellStyle name="Ausgabe 2 14" xfId="29549" hidden="1"/>
    <cellStyle name="Ausgabe 2 14" xfId="29596" hidden="1"/>
    <cellStyle name="Ausgabe 2 14" xfId="29612" hidden="1"/>
    <cellStyle name="Ausgabe 2 14" xfId="29647" hidden="1"/>
    <cellStyle name="Ausgabe 2 14" xfId="29172" hidden="1"/>
    <cellStyle name="Ausgabe 2 14" xfId="29690" hidden="1"/>
    <cellStyle name="Ausgabe 2 14" xfId="29737" hidden="1"/>
    <cellStyle name="Ausgabe 2 14" xfId="29753" hidden="1"/>
    <cellStyle name="Ausgabe 2 14" xfId="29788" hidden="1"/>
    <cellStyle name="Ausgabe 2 14" xfId="29823" hidden="1"/>
    <cellStyle name="Ausgabe 2 14" xfId="29907" hidden="1"/>
    <cellStyle name="Ausgabe 2 14" xfId="29954" hidden="1"/>
    <cellStyle name="Ausgabe 2 14" xfId="29970" hidden="1"/>
    <cellStyle name="Ausgabe 2 14" xfId="30005" hidden="1"/>
    <cellStyle name="Ausgabe 2 14" xfId="30055" hidden="1"/>
    <cellStyle name="Ausgabe 2 14" xfId="30199" hidden="1"/>
    <cellStyle name="Ausgabe 2 14" xfId="30246" hidden="1"/>
    <cellStyle name="Ausgabe 2 14" xfId="30262" hidden="1"/>
    <cellStyle name="Ausgabe 2 14" xfId="30297" hidden="1"/>
    <cellStyle name="Ausgabe 2 14" xfId="30169" hidden="1"/>
    <cellStyle name="Ausgabe 2 14" xfId="30341" hidden="1"/>
    <cellStyle name="Ausgabe 2 14" xfId="30388" hidden="1"/>
    <cellStyle name="Ausgabe 2 14" xfId="30404" hidden="1"/>
    <cellStyle name="Ausgabe 2 14" xfId="30439" hidden="1"/>
    <cellStyle name="Ausgabe 2 14" xfId="30474" hidden="1"/>
    <cellStyle name="Ausgabe 2 14" xfId="30558" hidden="1"/>
    <cellStyle name="Ausgabe 2 14" xfId="30605" hidden="1"/>
    <cellStyle name="Ausgabe 2 14" xfId="30621" hidden="1"/>
    <cellStyle name="Ausgabe 2 14" xfId="30656" hidden="1"/>
    <cellStyle name="Ausgabe 2 14" xfId="30711" hidden="1"/>
    <cellStyle name="Ausgabe 2 14" xfId="30949" hidden="1"/>
    <cellStyle name="Ausgabe 2 14" xfId="30996" hidden="1"/>
    <cellStyle name="Ausgabe 2 14" xfId="31012" hidden="1"/>
    <cellStyle name="Ausgabe 2 14" xfId="31047" hidden="1"/>
    <cellStyle name="Ausgabe 2 14" xfId="31114" hidden="1"/>
    <cellStyle name="Ausgabe 2 14" xfId="31258" hidden="1"/>
    <cellStyle name="Ausgabe 2 14" xfId="31305" hidden="1"/>
    <cellStyle name="Ausgabe 2 14" xfId="31321" hidden="1"/>
    <cellStyle name="Ausgabe 2 14" xfId="31356" hidden="1"/>
    <cellStyle name="Ausgabe 2 14" xfId="31228" hidden="1"/>
    <cellStyle name="Ausgabe 2 14" xfId="31402" hidden="1"/>
    <cellStyle name="Ausgabe 2 14" xfId="31449" hidden="1"/>
    <cellStyle name="Ausgabe 2 14" xfId="31465" hidden="1"/>
    <cellStyle name="Ausgabe 2 14" xfId="31500" hidden="1"/>
    <cellStyle name="Ausgabe 2 14" xfId="30932" hidden="1"/>
    <cellStyle name="Ausgabe 2 14" xfId="31559" hidden="1"/>
    <cellStyle name="Ausgabe 2 14" xfId="31606" hidden="1"/>
    <cellStyle name="Ausgabe 2 14" xfId="31622" hidden="1"/>
    <cellStyle name="Ausgabe 2 14" xfId="31657" hidden="1"/>
    <cellStyle name="Ausgabe 2 14" xfId="31730" hidden="1"/>
    <cellStyle name="Ausgabe 2 14" xfId="31929" hidden="1"/>
    <cellStyle name="Ausgabe 2 14" xfId="31976" hidden="1"/>
    <cellStyle name="Ausgabe 2 14" xfId="31992" hidden="1"/>
    <cellStyle name="Ausgabe 2 14" xfId="32027" hidden="1"/>
    <cellStyle name="Ausgabe 2 14" xfId="31875" hidden="1"/>
    <cellStyle name="Ausgabe 2 14" xfId="32078" hidden="1"/>
    <cellStyle name="Ausgabe 2 14" xfId="32125" hidden="1"/>
    <cellStyle name="Ausgabe 2 14" xfId="32141" hidden="1"/>
    <cellStyle name="Ausgabe 2 14" xfId="32176" hidden="1"/>
    <cellStyle name="Ausgabe 2 14" xfId="31698" hidden="1"/>
    <cellStyle name="Ausgabe 2 14" xfId="32221" hidden="1"/>
    <cellStyle name="Ausgabe 2 14" xfId="32268" hidden="1"/>
    <cellStyle name="Ausgabe 2 14" xfId="32284" hidden="1"/>
    <cellStyle name="Ausgabe 2 14" xfId="32319" hidden="1"/>
    <cellStyle name="Ausgabe 2 14" xfId="32356" hidden="1"/>
    <cellStyle name="Ausgabe 2 14" xfId="32440" hidden="1"/>
    <cellStyle name="Ausgabe 2 14" xfId="32487" hidden="1"/>
    <cellStyle name="Ausgabe 2 14" xfId="32503" hidden="1"/>
    <cellStyle name="Ausgabe 2 14" xfId="32538" hidden="1"/>
    <cellStyle name="Ausgabe 2 14" xfId="32588" hidden="1"/>
    <cellStyle name="Ausgabe 2 14" xfId="32732" hidden="1"/>
    <cellStyle name="Ausgabe 2 14" xfId="32779" hidden="1"/>
    <cellStyle name="Ausgabe 2 14" xfId="32795" hidden="1"/>
    <cellStyle name="Ausgabe 2 14" xfId="32830" hidden="1"/>
    <cellStyle name="Ausgabe 2 14" xfId="32702" hidden="1"/>
    <cellStyle name="Ausgabe 2 14" xfId="32874" hidden="1"/>
    <cellStyle name="Ausgabe 2 14" xfId="32921" hidden="1"/>
    <cellStyle name="Ausgabe 2 14" xfId="32937" hidden="1"/>
    <cellStyle name="Ausgabe 2 14" xfId="32972" hidden="1"/>
    <cellStyle name="Ausgabe 2 14" xfId="31536" hidden="1"/>
    <cellStyle name="Ausgabe 2 14" xfId="33014" hidden="1"/>
    <cellStyle name="Ausgabe 2 14" xfId="33061" hidden="1"/>
    <cellStyle name="Ausgabe 2 14" xfId="33077" hidden="1"/>
    <cellStyle name="Ausgabe 2 14" xfId="33112" hidden="1"/>
    <cellStyle name="Ausgabe 2 14" xfId="33182" hidden="1"/>
    <cellStyle name="Ausgabe 2 14" xfId="33380" hidden="1"/>
    <cellStyle name="Ausgabe 2 14" xfId="33427" hidden="1"/>
    <cellStyle name="Ausgabe 2 14" xfId="33443" hidden="1"/>
    <cellStyle name="Ausgabe 2 14" xfId="33478" hidden="1"/>
    <cellStyle name="Ausgabe 2 14" xfId="33327" hidden="1"/>
    <cellStyle name="Ausgabe 2 14" xfId="33529" hidden="1"/>
    <cellStyle name="Ausgabe 2 14" xfId="33576" hidden="1"/>
    <cellStyle name="Ausgabe 2 14" xfId="33592" hidden="1"/>
    <cellStyle name="Ausgabe 2 14" xfId="33627" hidden="1"/>
    <cellStyle name="Ausgabe 2 14" xfId="33150" hidden="1"/>
    <cellStyle name="Ausgabe 2 14" xfId="33672" hidden="1"/>
    <cellStyle name="Ausgabe 2 14" xfId="33719" hidden="1"/>
    <cellStyle name="Ausgabe 2 14" xfId="33735" hidden="1"/>
    <cellStyle name="Ausgabe 2 14" xfId="33770" hidden="1"/>
    <cellStyle name="Ausgabe 2 14" xfId="33806" hidden="1"/>
    <cellStyle name="Ausgabe 2 14" xfId="33890" hidden="1"/>
    <cellStyle name="Ausgabe 2 14" xfId="33937" hidden="1"/>
    <cellStyle name="Ausgabe 2 14" xfId="33953" hidden="1"/>
    <cellStyle name="Ausgabe 2 14" xfId="33988" hidden="1"/>
    <cellStyle name="Ausgabe 2 14" xfId="34038" hidden="1"/>
    <cellStyle name="Ausgabe 2 14" xfId="34182" hidden="1"/>
    <cellStyle name="Ausgabe 2 14" xfId="34229" hidden="1"/>
    <cellStyle name="Ausgabe 2 14" xfId="34245" hidden="1"/>
    <cellStyle name="Ausgabe 2 14" xfId="34280" hidden="1"/>
    <cellStyle name="Ausgabe 2 14" xfId="34152" hidden="1"/>
    <cellStyle name="Ausgabe 2 14" xfId="34324" hidden="1"/>
    <cellStyle name="Ausgabe 2 14" xfId="34371" hidden="1"/>
    <cellStyle name="Ausgabe 2 14" xfId="34387" hidden="1"/>
    <cellStyle name="Ausgabe 2 14" xfId="34422" hidden="1"/>
    <cellStyle name="Ausgabe 2 14" xfId="30922" hidden="1"/>
    <cellStyle name="Ausgabe 2 14" xfId="34464" hidden="1"/>
    <cellStyle name="Ausgabe 2 14" xfId="34511" hidden="1"/>
    <cellStyle name="Ausgabe 2 14" xfId="34527" hidden="1"/>
    <cellStyle name="Ausgabe 2 14" xfId="34562" hidden="1"/>
    <cellStyle name="Ausgabe 2 14" xfId="34629" hidden="1"/>
    <cellStyle name="Ausgabe 2 14" xfId="34827" hidden="1"/>
    <cellStyle name="Ausgabe 2 14" xfId="34874" hidden="1"/>
    <cellStyle name="Ausgabe 2 14" xfId="34890" hidden="1"/>
    <cellStyle name="Ausgabe 2 14" xfId="34925" hidden="1"/>
    <cellStyle name="Ausgabe 2 14" xfId="34774" hidden="1"/>
    <cellStyle name="Ausgabe 2 14" xfId="34974" hidden="1"/>
    <cellStyle name="Ausgabe 2 14" xfId="35021" hidden="1"/>
    <cellStyle name="Ausgabe 2 14" xfId="35037" hidden="1"/>
    <cellStyle name="Ausgabe 2 14" xfId="35072" hidden="1"/>
    <cellStyle name="Ausgabe 2 14" xfId="34597" hidden="1"/>
    <cellStyle name="Ausgabe 2 14" xfId="35115" hidden="1"/>
    <cellStyle name="Ausgabe 2 14" xfId="35162" hidden="1"/>
    <cellStyle name="Ausgabe 2 14" xfId="35178" hidden="1"/>
    <cellStyle name="Ausgabe 2 14" xfId="35213" hidden="1"/>
    <cellStyle name="Ausgabe 2 14" xfId="35248" hidden="1"/>
    <cellStyle name="Ausgabe 2 14" xfId="35332" hidden="1"/>
    <cellStyle name="Ausgabe 2 14" xfId="35379" hidden="1"/>
    <cellStyle name="Ausgabe 2 14" xfId="35395" hidden="1"/>
    <cellStyle name="Ausgabe 2 14" xfId="35430" hidden="1"/>
    <cellStyle name="Ausgabe 2 14" xfId="35480" hidden="1"/>
    <cellStyle name="Ausgabe 2 14" xfId="35624" hidden="1"/>
    <cellStyle name="Ausgabe 2 14" xfId="35671" hidden="1"/>
    <cellStyle name="Ausgabe 2 14" xfId="35687" hidden="1"/>
    <cellStyle name="Ausgabe 2 14" xfId="35722" hidden="1"/>
    <cellStyle name="Ausgabe 2 14" xfId="35594" hidden="1"/>
    <cellStyle name="Ausgabe 2 14" xfId="35766" hidden="1"/>
    <cellStyle name="Ausgabe 2 14" xfId="35813" hidden="1"/>
    <cellStyle name="Ausgabe 2 14" xfId="35829" hidden="1"/>
    <cellStyle name="Ausgabe 2 14" xfId="35864" hidden="1"/>
    <cellStyle name="Ausgabe 2 14" xfId="35901" hidden="1"/>
    <cellStyle name="Ausgabe 2 14" xfId="36059" hidden="1"/>
    <cellStyle name="Ausgabe 2 14" xfId="36106" hidden="1"/>
    <cellStyle name="Ausgabe 2 14" xfId="36122" hidden="1"/>
    <cellStyle name="Ausgabe 2 14" xfId="36157" hidden="1"/>
    <cellStyle name="Ausgabe 2 14" xfId="36225" hidden="1"/>
    <cellStyle name="Ausgabe 2 14" xfId="36423" hidden="1"/>
    <cellStyle name="Ausgabe 2 14" xfId="36470" hidden="1"/>
    <cellStyle name="Ausgabe 2 14" xfId="36486" hidden="1"/>
    <cellStyle name="Ausgabe 2 14" xfId="36521" hidden="1"/>
    <cellStyle name="Ausgabe 2 14" xfId="36370" hidden="1"/>
    <cellStyle name="Ausgabe 2 14" xfId="36570" hidden="1"/>
    <cellStyle name="Ausgabe 2 14" xfId="36617" hidden="1"/>
    <cellStyle name="Ausgabe 2 14" xfId="36633" hidden="1"/>
    <cellStyle name="Ausgabe 2 14" xfId="36668" hidden="1"/>
    <cellStyle name="Ausgabe 2 14" xfId="36193" hidden="1"/>
    <cellStyle name="Ausgabe 2 14" xfId="36711" hidden="1"/>
    <cellStyle name="Ausgabe 2 14" xfId="36758" hidden="1"/>
    <cellStyle name="Ausgabe 2 14" xfId="36774" hidden="1"/>
    <cellStyle name="Ausgabe 2 14" xfId="36809" hidden="1"/>
    <cellStyle name="Ausgabe 2 14" xfId="36844" hidden="1"/>
    <cellStyle name="Ausgabe 2 14" xfId="36928" hidden="1"/>
    <cellStyle name="Ausgabe 2 14" xfId="36975" hidden="1"/>
    <cellStyle name="Ausgabe 2 14" xfId="36991" hidden="1"/>
    <cellStyle name="Ausgabe 2 14" xfId="37026" hidden="1"/>
    <cellStyle name="Ausgabe 2 14" xfId="37076" hidden="1"/>
    <cellStyle name="Ausgabe 2 14" xfId="37220" hidden="1"/>
    <cellStyle name="Ausgabe 2 14" xfId="37267" hidden="1"/>
    <cellStyle name="Ausgabe 2 14" xfId="37283" hidden="1"/>
    <cellStyle name="Ausgabe 2 14" xfId="37318" hidden="1"/>
    <cellStyle name="Ausgabe 2 14" xfId="37190" hidden="1"/>
    <cellStyle name="Ausgabe 2 14" xfId="37362" hidden="1"/>
    <cellStyle name="Ausgabe 2 14" xfId="37409" hidden="1"/>
    <cellStyle name="Ausgabe 2 14" xfId="37425" hidden="1"/>
    <cellStyle name="Ausgabe 2 14" xfId="37460" hidden="1"/>
    <cellStyle name="Ausgabe 2 14" xfId="36043" hidden="1"/>
    <cellStyle name="Ausgabe 2 14" xfId="37502" hidden="1"/>
    <cellStyle name="Ausgabe 2 14" xfId="37549" hidden="1"/>
    <cellStyle name="Ausgabe 2 14" xfId="37565" hidden="1"/>
    <cellStyle name="Ausgabe 2 14" xfId="37600" hidden="1"/>
    <cellStyle name="Ausgabe 2 14" xfId="37667" hidden="1"/>
    <cellStyle name="Ausgabe 2 14" xfId="37865" hidden="1"/>
    <cellStyle name="Ausgabe 2 14" xfId="37912" hidden="1"/>
    <cellStyle name="Ausgabe 2 14" xfId="37928" hidden="1"/>
    <cellStyle name="Ausgabe 2 14" xfId="37963" hidden="1"/>
    <cellStyle name="Ausgabe 2 14" xfId="37812" hidden="1"/>
    <cellStyle name="Ausgabe 2 14" xfId="38012" hidden="1"/>
    <cellStyle name="Ausgabe 2 14" xfId="38059" hidden="1"/>
    <cellStyle name="Ausgabe 2 14" xfId="38075" hidden="1"/>
    <cellStyle name="Ausgabe 2 14" xfId="38110" hidden="1"/>
    <cellStyle name="Ausgabe 2 14" xfId="37635" hidden="1"/>
    <cellStyle name="Ausgabe 2 14" xfId="38153" hidden="1"/>
    <cellStyle name="Ausgabe 2 14" xfId="38200" hidden="1"/>
    <cellStyle name="Ausgabe 2 14" xfId="38216" hidden="1"/>
    <cellStyle name="Ausgabe 2 14" xfId="38251" hidden="1"/>
    <cellStyle name="Ausgabe 2 14" xfId="38286" hidden="1"/>
    <cellStyle name="Ausgabe 2 14" xfId="38370" hidden="1"/>
    <cellStyle name="Ausgabe 2 14" xfId="38417" hidden="1"/>
    <cellStyle name="Ausgabe 2 14" xfId="38433" hidden="1"/>
    <cellStyle name="Ausgabe 2 14" xfId="38468" hidden="1"/>
    <cellStyle name="Ausgabe 2 14" xfId="38518" hidden="1"/>
    <cellStyle name="Ausgabe 2 14" xfId="38662" hidden="1"/>
    <cellStyle name="Ausgabe 2 14" xfId="38709" hidden="1"/>
    <cellStyle name="Ausgabe 2 14" xfId="38725" hidden="1"/>
    <cellStyle name="Ausgabe 2 14" xfId="38760" hidden="1"/>
    <cellStyle name="Ausgabe 2 14" xfId="38632" hidden="1"/>
    <cellStyle name="Ausgabe 2 14" xfId="38804" hidden="1"/>
    <cellStyle name="Ausgabe 2 14" xfId="38851" hidden="1"/>
    <cellStyle name="Ausgabe 2 14" xfId="38867" hidden="1"/>
    <cellStyle name="Ausgabe 2 14" xfId="38902" hidden="1"/>
    <cellStyle name="Ausgabe 2 14" xfId="38938" hidden="1"/>
    <cellStyle name="Ausgabe 2 14" xfId="39042" hidden="1"/>
    <cellStyle name="Ausgabe 2 14" xfId="39089" hidden="1"/>
    <cellStyle name="Ausgabe 2 14" xfId="39105" hidden="1"/>
    <cellStyle name="Ausgabe 2 14" xfId="39140" hidden="1"/>
    <cellStyle name="Ausgabe 2 14" xfId="39207" hidden="1"/>
    <cellStyle name="Ausgabe 2 14" xfId="39405" hidden="1"/>
    <cellStyle name="Ausgabe 2 14" xfId="39452" hidden="1"/>
    <cellStyle name="Ausgabe 2 14" xfId="39468" hidden="1"/>
    <cellStyle name="Ausgabe 2 14" xfId="39503" hidden="1"/>
    <cellStyle name="Ausgabe 2 14" xfId="39352" hidden="1"/>
    <cellStyle name="Ausgabe 2 14" xfId="39552" hidden="1"/>
    <cellStyle name="Ausgabe 2 14" xfId="39599" hidden="1"/>
    <cellStyle name="Ausgabe 2 14" xfId="39615" hidden="1"/>
    <cellStyle name="Ausgabe 2 14" xfId="39650" hidden="1"/>
    <cellStyle name="Ausgabe 2 14" xfId="39175" hidden="1"/>
    <cellStyle name="Ausgabe 2 14" xfId="39693" hidden="1"/>
    <cellStyle name="Ausgabe 2 14" xfId="39740" hidden="1"/>
    <cellStyle name="Ausgabe 2 14" xfId="39756" hidden="1"/>
    <cellStyle name="Ausgabe 2 14" xfId="39791" hidden="1"/>
    <cellStyle name="Ausgabe 2 14" xfId="39826" hidden="1"/>
    <cellStyle name="Ausgabe 2 14" xfId="39910" hidden="1"/>
    <cellStyle name="Ausgabe 2 14" xfId="39957" hidden="1"/>
    <cellStyle name="Ausgabe 2 14" xfId="39973" hidden="1"/>
    <cellStyle name="Ausgabe 2 14" xfId="40008" hidden="1"/>
    <cellStyle name="Ausgabe 2 14" xfId="40058" hidden="1"/>
    <cellStyle name="Ausgabe 2 14" xfId="40202" hidden="1"/>
    <cellStyle name="Ausgabe 2 14" xfId="40249" hidden="1"/>
    <cellStyle name="Ausgabe 2 14" xfId="40265" hidden="1"/>
    <cellStyle name="Ausgabe 2 14" xfId="40300" hidden="1"/>
    <cellStyle name="Ausgabe 2 14" xfId="40172" hidden="1"/>
    <cellStyle name="Ausgabe 2 14" xfId="40344" hidden="1"/>
    <cellStyle name="Ausgabe 2 14" xfId="40391" hidden="1"/>
    <cellStyle name="Ausgabe 2 14" xfId="40407" hidden="1"/>
    <cellStyle name="Ausgabe 2 14" xfId="40442" hidden="1"/>
    <cellStyle name="Ausgabe 2 14" xfId="40477" hidden="1"/>
    <cellStyle name="Ausgabe 2 14" xfId="40561" hidden="1"/>
    <cellStyle name="Ausgabe 2 14" xfId="40608" hidden="1"/>
    <cellStyle name="Ausgabe 2 14" xfId="40624" hidden="1"/>
    <cellStyle name="Ausgabe 2 14" xfId="40659" hidden="1"/>
    <cellStyle name="Ausgabe 2 14" xfId="40714" hidden="1"/>
    <cellStyle name="Ausgabe 2 14" xfId="40952" hidden="1"/>
    <cellStyle name="Ausgabe 2 14" xfId="40999" hidden="1"/>
    <cellStyle name="Ausgabe 2 14" xfId="41015" hidden="1"/>
    <cellStyle name="Ausgabe 2 14" xfId="41050" hidden="1"/>
    <cellStyle name="Ausgabe 2 14" xfId="41117" hidden="1"/>
    <cellStyle name="Ausgabe 2 14" xfId="41261" hidden="1"/>
    <cellStyle name="Ausgabe 2 14" xfId="41308" hidden="1"/>
    <cellStyle name="Ausgabe 2 14" xfId="41324" hidden="1"/>
    <cellStyle name="Ausgabe 2 14" xfId="41359" hidden="1"/>
    <cellStyle name="Ausgabe 2 14" xfId="41231" hidden="1"/>
    <cellStyle name="Ausgabe 2 14" xfId="41405" hidden="1"/>
    <cellStyle name="Ausgabe 2 14" xfId="41452" hidden="1"/>
    <cellStyle name="Ausgabe 2 14" xfId="41468" hidden="1"/>
    <cellStyle name="Ausgabe 2 14" xfId="41503" hidden="1"/>
    <cellStyle name="Ausgabe 2 14" xfId="40935" hidden="1"/>
    <cellStyle name="Ausgabe 2 14" xfId="41562" hidden="1"/>
    <cellStyle name="Ausgabe 2 14" xfId="41609" hidden="1"/>
    <cellStyle name="Ausgabe 2 14" xfId="41625" hidden="1"/>
    <cellStyle name="Ausgabe 2 14" xfId="41660" hidden="1"/>
    <cellStyle name="Ausgabe 2 14" xfId="41733" hidden="1"/>
    <cellStyle name="Ausgabe 2 14" xfId="41932" hidden="1"/>
    <cellStyle name="Ausgabe 2 14" xfId="41979" hidden="1"/>
    <cellStyle name="Ausgabe 2 14" xfId="41995" hidden="1"/>
    <cellStyle name="Ausgabe 2 14" xfId="42030" hidden="1"/>
    <cellStyle name="Ausgabe 2 14" xfId="41878" hidden="1"/>
    <cellStyle name="Ausgabe 2 14" xfId="42081" hidden="1"/>
    <cellStyle name="Ausgabe 2 14" xfId="42128" hidden="1"/>
    <cellStyle name="Ausgabe 2 14" xfId="42144" hidden="1"/>
    <cellStyle name="Ausgabe 2 14" xfId="42179" hidden="1"/>
    <cellStyle name="Ausgabe 2 14" xfId="41701" hidden="1"/>
    <cellStyle name="Ausgabe 2 14" xfId="42224" hidden="1"/>
    <cellStyle name="Ausgabe 2 14" xfId="42271" hidden="1"/>
    <cellStyle name="Ausgabe 2 14" xfId="42287" hidden="1"/>
    <cellStyle name="Ausgabe 2 14" xfId="42322" hidden="1"/>
    <cellStyle name="Ausgabe 2 14" xfId="42359" hidden="1"/>
    <cellStyle name="Ausgabe 2 14" xfId="42443" hidden="1"/>
    <cellStyle name="Ausgabe 2 14" xfId="42490" hidden="1"/>
    <cellStyle name="Ausgabe 2 14" xfId="42506" hidden="1"/>
    <cellStyle name="Ausgabe 2 14" xfId="42541" hidden="1"/>
    <cellStyle name="Ausgabe 2 14" xfId="42591" hidden="1"/>
    <cellStyle name="Ausgabe 2 14" xfId="42735" hidden="1"/>
    <cellStyle name="Ausgabe 2 14" xfId="42782" hidden="1"/>
    <cellStyle name="Ausgabe 2 14" xfId="42798" hidden="1"/>
    <cellStyle name="Ausgabe 2 14" xfId="42833" hidden="1"/>
    <cellStyle name="Ausgabe 2 14" xfId="42705" hidden="1"/>
    <cellStyle name="Ausgabe 2 14" xfId="42877" hidden="1"/>
    <cellStyle name="Ausgabe 2 14" xfId="42924" hidden="1"/>
    <cellStyle name="Ausgabe 2 14" xfId="42940" hidden="1"/>
    <cellStyle name="Ausgabe 2 14" xfId="42975" hidden="1"/>
    <cellStyle name="Ausgabe 2 14" xfId="41539" hidden="1"/>
    <cellStyle name="Ausgabe 2 14" xfId="43017" hidden="1"/>
    <cellStyle name="Ausgabe 2 14" xfId="43064" hidden="1"/>
    <cellStyle name="Ausgabe 2 14" xfId="43080" hidden="1"/>
    <cellStyle name="Ausgabe 2 14" xfId="43115" hidden="1"/>
    <cellStyle name="Ausgabe 2 14" xfId="43185" hidden="1"/>
    <cellStyle name="Ausgabe 2 14" xfId="43383" hidden="1"/>
    <cellStyle name="Ausgabe 2 14" xfId="43430" hidden="1"/>
    <cellStyle name="Ausgabe 2 14" xfId="43446" hidden="1"/>
    <cellStyle name="Ausgabe 2 14" xfId="43481" hidden="1"/>
    <cellStyle name="Ausgabe 2 14" xfId="43330" hidden="1"/>
    <cellStyle name="Ausgabe 2 14" xfId="43532" hidden="1"/>
    <cellStyle name="Ausgabe 2 14" xfId="43579" hidden="1"/>
    <cellStyle name="Ausgabe 2 14" xfId="43595" hidden="1"/>
    <cellStyle name="Ausgabe 2 14" xfId="43630" hidden="1"/>
    <cellStyle name="Ausgabe 2 14" xfId="43153" hidden="1"/>
    <cellStyle name="Ausgabe 2 14" xfId="43675" hidden="1"/>
    <cellStyle name="Ausgabe 2 14" xfId="43722" hidden="1"/>
    <cellStyle name="Ausgabe 2 14" xfId="43738" hidden="1"/>
    <cellStyle name="Ausgabe 2 14" xfId="43773" hidden="1"/>
    <cellStyle name="Ausgabe 2 14" xfId="43809" hidden="1"/>
    <cellStyle name="Ausgabe 2 14" xfId="43893" hidden="1"/>
    <cellStyle name="Ausgabe 2 14" xfId="43940" hidden="1"/>
    <cellStyle name="Ausgabe 2 14" xfId="43956" hidden="1"/>
    <cellStyle name="Ausgabe 2 14" xfId="43991" hidden="1"/>
    <cellStyle name="Ausgabe 2 14" xfId="44041" hidden="1"/>
    <cellStyle name="Ausgabe 2 14" xfId="44185" hidden="1"/>
    <cellStyle name="Ausgabe 2 14" xfId="44232" hidden="1"/>
    <cellStyle name="Ausgabe 2 14" xfId="44248" hidden="1"/>
    <cellStyle name="Ausgabe 2 14" xfId="44283" hidden="1"/>
    <cellStyle name="Ausgabe 2 14" xfId="44155" hidden="1"/>
    <cellStyle name="Ausgabe 2 14" xfId="44327" hidden="1"/>
    <cellStyle name="Ausgabe 2 14" xfId="44374" hidden="1"/>
    <cellStyle name="Ausgabe 2 14" xfId="44390" hidden="1"/>
    <cellStyle name="Ausgabe 2 14" xfId="44425" hidden="1"/>
    <cellStyle name="Ausgabe 2 14" xfId="40925" hidden="1"/>
    <cellStyle name="Ausgabe 2 14" xfId="44467" hidden="1"/>
    <cellStyle name="Ausgabe 2 14" xfId="44514" hidden="1"/>
    <cellStyle name="Ausgabe 2 14" xfId="44530" hidden="1"/>
    <cellStyle name="Ausgabe 2 14" xfId="44565" hidden="1"/>
    <cellStyle name="Ausgabe 2 14" xfId="44632" hidden="1"/>
    <cellStyle name="Ausgabe 2 14" xfId="44830" hidden="1"/>
    <cellStyle name="Ausgabe 2 14" xfId="44877" hidden="1"/>
    <cellStyle name="Ausgabe 2 14" xfId="44893" hidden="1"/>
    <cellStyle name="Ausgabe 2 14" xfId="44928" hidden="1"/>
    <cellStyle name="Ausgabe 2 14" xfId="44777" hidden="1"/>
    <cellStyle name="Ausgabe 2 14" xfId="44977" hidden="1"/>
    <cellStyle name="Ausgabe 2 14" xfId="45024" hidden="1"/>
    <cellStyle name="Ausgabe 2 14" xfId="45040" hidden="1"/>
    <cellStyle name="Ausgabe 2 14" xfId="45075" hidden="1"/>
    <cellStyle name="Ausgabe 2 14" xfId="44600" hidden="1"/>
    <cellStyle name="Ausgabe 2 14" xfId="45118" hidden="1"/>
    <cellStyle name="Ausgabe 2 14" xfId="45165" hidden="1"/>
    <cellStyle name="Ausgabe 2 14" xfId="45181" hidden="1"/>
    <cellStyle name="Ausgabe 2 14" xfId="45216" hidden="1"/>
    <cellStyle name="Ausgabe 2 14" xfId="45251" hidden="1"/>
    <cellStyle name="Ausgabe 2 14" xfId="45335" hidden="1"/>
    <cellStyle name="Ausgabe 2 14" xfId="45382" hidden="1"/>
    <cellStyle name="Ausgabe 2 14" xfId="45398" hidden="1"/>
    <cellStyle name="Ausgabe 2 14" xfId="45433" hidden="1"/>
    <cellStyle name="Ausgabe 2 14" xfId="45483" hidden="1"/>
    <cellStyle name="Ausgabe 2 14" xfId="45627" hidden="1"/>
    <cellStyle name="Ausgabe 2 14" xfId="45674" hidden="1"/>
    <cellStyle name="Ausgabe 2 14" xfId="45690" hidden="1"/>
    <cellStyle name="Ausgabe 2 14" xfId="45725" hidden="1"/>
    <cellStyle name="Ausgabe 2 14" xfId="45597" hidden="1"/>
    <cellStyle name="Ausgabe 2 14" xfId="45769" hidden="1"/>
    <cellStyle name="Ausgabe 2 14" xfId="45816" hidden="1"/>
    <cellStyle name="Ausgabe 2 14" xfId="45832" hidden="1"/>
    <cellStyle name="Ausgabe 2 14" xfId="45867" hidden="1"/>
    <cellStyle name="Ausgabe 2 14" xfId="45904" hidden="1"/>
    <cellStyle name="Ausgabe 2 14" xfId="46062" hidden="1"/>
    <cellStyle name="Ausgabe 2 14" xfId="46109" hidden="1"/>
    <cellStyle name="Ausgabe 2 14" xfId="46125" hidden="1"/>
    <cellStyle name="Ausgabe 2 14" xfId="46160" hidden="1"/>
    <cellStyle name="Ausgabe 2 14" xfId="46228" hidden="1"/>
    <cellStyle name="Ausgabe 2 14" xfId="46426" hidden="1"/>
    <cellStyle name="Ausgabe 2 14" xfId="46473" hidden="1"/>
    <cellStyle name="Ausgabe 2 14" xfId="46489" hidden="1"/>
    <cellStyle name="Ausgabe 2 14" xfId="46524" hidden="1"/>
    <cellStyle name="Ausgabe 2 14" xfId="46373" hidden="1"/>
    <cellStyle name="Ausgabe 2 14" xfId="46573" hidden="1"/>
    <cellStyle name="Ausgabe 2 14" xfId="46620" hidden="1"/>
    <cellStyle name="Ausgabe 2 14" xfId="46636" hidden="1"/>
    <cellStyle name="Ausgabe 2 14" xfId="46671" hidden="1"/>
    <cellStyle name="Ausgabe 2 14" xfId="46196" hidden="1"/>
    <cellStyle name="Ausgabe 2 14" xfId="46714" hidden="1"/>
    <cellStyle name="Ausgabe 2 14" xfId="46761" hidden="1"/>
    <cellStyle name="Ausgabe 2 14" xfId="46777" hidden="1"/>
    <cellStyle name="Ausgabe 2 14" xfId="46812" hidden="1"/>
    <cellStyle name="Ausgabe 2 14" xfId="46847" hidden="1"/>
    <cellStyle name="Ausgabe 2 14" xfId="46931" hidden="1"/>
    <cellStyle name="Ausgabe 2 14" xfId="46978" hidden="1"/>
    <cellStyle name="Ausgabe 2 14" xfId="46994" hidden="1"/>
    <cellStyle name="Ausgabe 2 14" xfId="47029" hidden="1"/>
    <cellStyle name="Ausgabe 2 14" xfId="47079" hidden="1"/>
    <cellStyle name="Ausgabe 2 14" xfId="47223" hidden="1"/>
    <cellStyle name="Ausgabe 2 14" xfId="47270" hidden="1"/>
    <cellStyle name="Ausgabe 2 14" xfId="47286" hidden="1"/>
    <cellStyle name="Ausgabe 2 14" xfId="47321" hidden="1"/>
    <cellStyle name="Ausgabe 2 14" xfId="47193" hidden="1"/>
    <cellStyle name="Ausgabe 2 14" xfId="47365" hidden="1"/>
    <cellStyle name="Ausgabe 2 14" xfId="47412" hidden="1"/>
    <cellStyle name="Ausgabe 2 14" xfId="47428" hidden="1"/>
    <cellStyle name="Ausgabe 2 14" xfId="47463" hidden="1"/>
    <cellStyle name="Ausgabe 2 14" xfId="46046" hidden="1"/>
    <cellStyle name="Ausgabe 2 14" xfId="47505" hidden="1"/>
    <cellStyle name="Ausgabe 2 14" xfId="47552" hidden="1"/>
    <cellStyle name="Ausgabe 2 14" xfId="47568" hidden="1"/>
    <cellStyle name="Ausgabe 2 14" xfId="47603" hidden="1"/>
    <cellStyle name="Ausgabe 2 14" xfId="47670" hidden="1"/>
    <cellStyle name="Ausgabe 2 14" xfId="47868" hidden="1"/>
    <cellStyle name="Ausgabe 2 14" xfId="47915" hidden="1"/>
    <cellStyle name="Ausgabe 2 14" xfId="47931" hidden="1"/>
    <cellStyle name="Ausgabe 2 14" xfId="47966" hidden="1"/>
    <cellStyle name="Ausgabe 2 14" xfId="47815" hidden="1"/>
    <cellStyle name="Ausgabe 2 14" xfId="48015" hidden="1"/>
    <cellStyle name="Ausgabe 2 14" xfId="48062" hidden="1"/>
    <cellStyle name="Ausgabe 2 14" xfId="48078" hidden="1"/>
    <cellStyle name="Ausgabe 2 14" xfId="48113" hidden="1"/>
    <cellStyle name="Ausgabe 2 14" xfId="47638" hidden="1"/>
    <cellStyle name="Ausgabe 2 14" xfId="48156" hidden="1"/>
    <cellStyle name="Ausgabe 2 14" xfId="48203" hidden="1"/>
    <cellStyle name="Ausgabe 2 14" xfId="48219" hidden="1"/>
    <cellStyle name="Ausgabe 2 14" xfId="48254" hidden="1"/>
    <cellStyle name="Ausgabe 2 14" xfId="48289" hidden="1"/>
    <cellStyle name="Ausgabe 2 14" xfId="48373" hidden="1"/>
    <cellStyle name="Ausgabe 2 14" xfId="48420" hidden="1"/>
    <cellStyle name="Ausgabe 2 14" xfId="48436" hidden="1"/>
    <cellStyle name="Ausgabe 2 14" xfId="48471" hidden="1"/>
    <cellStyle name="Ausgabe 2 14" xfId="48521" hidden="1"/>
    <cellStyle name="Ausgabe 2 14" xfId="48665" hidden="1"/>
    <cellStyle name="Ausgabe 2 14" xfId="48712" hidden="1"/>
    <cellStyle name="Ausgabe 2 14" xfId="48728" hidden="1"/>
    <cellStyle name="Ausgabe 2 14" xfId="48763" hidden="1"/>
    <cellStyle name="Ausgabe 2 14" xfId="48635" hidden="1"/>
    <cellStyle name="Ausgabe 2 14" xfId="48807" hidden="1"/>
    <cellStyle name="Ausgabe 2 14" xfId="48854" hidden="1"/>
    <cellStyle name="Ausgabe 2 14" xfId="48870" hidden="1"/>
    <cellStyle name="Ausgabe 2 14" xfId="48905" hidden="1"/>
    <cellStyle name="Ausgabe 2 14" xfId="48940" hidden="1"/>
    <cellStyle name="Ausgabe 2 14" xfId="49024" hidden="1"/>
    <cellStyle name="Ausgabe 2 14" xfId="49071" hidden="1"/>
    <cellStyle name="Ausgabe 2 14" xfId="49087" hidden="1"/>
    <cellStyle name="Ausgabe 2 14" xfId="49122" hidden="1"/>
    <cellStyle name="Ausgabe 2 14" xfId="49189" hidden="1"/>
    <cellStyle name="Ausgabe 2 14" xfId="49387" hidden="1"/>
    <cellStyle name="Ausgabe 2 14" xfId="49434" hidden="1"/>
    <cellStyle name="Ausgabe 2 14" xfId="49450" hidden="1"/>
    <cellStyle name="Ausgabe 2 14" xfId="49485" hidden="1"/>
    <cellStyle name="Ausgabe 2 14" xfId="49334" hidden="1"/>
    <cellStyle name="Ausgabe 2 14" xfId="49534" hidden="1"/>
    <cellStyle name="Ausgabe 2 14" xfId="49581" hidden="1"/>
    <cellStyle name="Ausgabe 2 14" xfId="49597" hidden="1"/>
    <cellStyle name="Ausgabe 2 14" xfId="49632" hidden="1"/>
    <cellStyle name="Ausgabe 2 14" xfId="49157" hidden="1"/>
    <cellStyle name="Ausgabe 2 14" xfId="49675" hidden="1"/>
    <cellStyle name="Ausgabe 2 14" xfId="49722" hidden="1"/>
    <cellStyle name="Ausgabe 2 14" xfId="49738" hidden="1"/>
    <cellStyle name="Ausgabe 2 14" xfId="49773" hidden="1"/>
    <cellStyle name="Ausgabe 2 14" xfId="49808" hidden="1"/>
    <cellStyle name="Ausgabe 2 14" xfId="49892" hidden="1"/>
    <cellStyle name="Ausgabe 2 14" xfId="49939" hidden="1"/>
    <cellStyle name="Ausgabe 2 14" xfId="49955" hidden="1"/>
    <cellStyle name="Ausgabe 2 14" xfId="49990" hidden="1"/>
    <cellStyle name="Ausgabe 2 14" xfId="50040" hidden="1"/>
    <cellStyle name="Ausgabe 2 14" xfId="50184" hidden="1"/>
    <cellStyle name="Ausgabe 2 14" xfId="50231" hidden="1"/>
    <cellStyle name="Ausgabe 2 14" xfId="50247" hidden="1"/>
    <cellStyle name="Ausgabe 2 14" xfId="50282" hidden="1"/>
    <cellStyle name="Ausgabe 2 14" xfId="50154" hidden="1"/>
    <cellStyle name="Ausgabe 2 14" xfId="50326" hidden="1"/>
    <cellStyle name="Ausgabe 2 14" xfId="50373" hidden="1"/>
    <cellStyle name="Ausgabe 2 14" xfId="50389" hidden="1"/>
    <cellStyle name="Ausgabe 2 14" xfId="50424" hidden="1"/>
    <cellStyle name="Ausgabe 2 14" xfId="50459" hidden="1"/>
    <cellStyle name="Ausgabe 2 14" xfId="50543" hidden="1"/>
    <cellStyle name="Ausgabe 2 14" xfId="50590" hidden="1"/>
    <cellStyle name="Ausgabe 2 14" xfId="50606" hidden="1"/>
    <cellStyle name="Ausgabe 2 14" xfId="50641" hidden="1"/>
    <cellStyle name="Ausgabe 2 14" xfId="50696" hidden="1"/>
    <cellStyle name="Ausgabe 2 14" xfId="50934" hidden="1"/>
    <cellStyle name="Ausgabe 2 14" xfId="50981" hidden="1"/>
    <cellStyle name="Ausgabe 2 14" xfId="50997" hidden="1"/>
    <cellStyle name="Ausgabe 2 14" xfId="51032" hidden="1"/>
    <cellStyle name="Ausgabe 2 14" xfId="51099" hidden="1"/>
    <cellStyle name="Ausgabe 2 14" xfId="51243" hidden="1"/>
    <cellStyle name="Ausgabe 2 14" xfId="51290" hidden="1"/>
    <cellStyle name="Ausgabe 2 14" xfId="51306" hidden="1"/>
    <cellStyle name="Ausgabe 2 14" xfId="51341" hidden="1"/>
    <cellStyle name="Ausgabe 2 14" xfId="51213" hidden="1"/>
    <cellStyle name="Ausgabe 2 14" xfId="51387" hidden="1"/>
    <cellStyle name="Ausgabe 2 14" xfId="51434" hidden="1"/>
    <cellStyle name="Ausgabe 2 14" xfId="51450" hidden="1"/>
    <cellStyle name="Ausgabe 2 14" xfId="51485" hidden="1"/>
    <cellStyle name="Ausgabe 2 14" xfId="50917" hidden="1"/>
    <cellStyle name="Ausgabe 2 14" xfId="51544" hidden="1"/>
    <cellStyle name="Ausgabe 2 14" xfId="51591" hidden="1"/>
    <cellStyle name="Ausgabe 2 14" xfId="51607" hidden="1"/>
    <cellStyle name="Ausgabe 2 14" xfId="51642" hidden="1"/>
    <cellStyle name="Ausgabe 2 14" xfId="51715" hidden="1"/>
    <cellStyle name="Ausgabe 2 14" xfId="51914" hidden="1"/>
    <cellStyle name="Ausgabe 2 14" xfId="51961" hidden="1"/>
    <cellStyle name="Ausgabe 2 14" xfId="51977" hidden="1"/>
    <cellStyle name="Ausgabe 2 14" xfId="52012" hidden="1"/>
    <cellStyle name="Ausgabe 2 14" xfId="51860" hidden="1"/>
    <cellStyle name="Ausgabe 2 14" xfId="52063" hidden="1"/>
    <cellStyle name="Ausgabe 2 14" xfId="52110" hidden="1"/>
    <cellStyle name="Ausgabe 2 14" xfId="52126" hidden="1"/>
    <cellStyle name="Ausgabe 2 14" xfId="52161" hidden="1"/>
    <cellStyle name="Ausgabe 2 14" xfId="51683" hidden="1"/>
    <cellStyle name="Ausgabe 2 14" xfId="52206" hidden="1"/>
    <cellStyle name="Ausgabe 2 14" xfId="52253" hidden="1"/>
    <cellStyle name="Ausgabe 2 14" xfId="52269" hidden="1"/>
    <cellStyle name="Ausgabe 2 14" xfId="52304" hidden="1"/>
    <cellStyle name="Ausgabe 2 14" xfId="52341" hidden="1"/>
    <cellStyle name="Ausgabe 2 14" xfId="52425" hidden="1"/>
    <cellStyle name="Ausgabe 2 14" xfId="52472" hidden="1"/>
    <cellStyle name="Ausgabe 2 14" xfId="52488" hidden="1"/>
    <cellStyle name="Ausgabe 2 14" xfId="52523" hidden="1"/>
    <cellStyle name="Ausgabe 2 14" xfId="52573" hidden="1"/>
    <cellStyle name="Ausgabe 2 14" xfId="52717" hidden="1"/>
    <cellStyle name="Ausgabe 2 14" xfId="52764" hidden="1"/>
    <cellStyle name="Ausgabe 2 14" xfId="52780" hidden="1"/>
    <cellStyle name="Ausgabe 2 14" xfId="52815" hidden="1"/>
    <cellStyle name="Ausgabe 2 14" xfId="52687" hidden="1"/>
    <cellStyle name="Ausgabe 2 14" xfId="52859" hidden="1"/>
    <cellStyle name="Ausgabe 2 14" xfId="52906" hidden="1"/>
    <cellStyle name="Ausgabe 2 14" xfId="52922" hidden="1"/>
    <cellStyle name="Ausgabe 2 14" xfId="52957" hidden="1"/>
    <cellStyle name="Ausgabe 2 14" xfId="51521" hidden="1"/>
    <cellStyle name="Ausgabe 2 14" xfId="52999" hidden="1"/>
    <cellStyle name="Ausgabe 2 14" xfId="53046" hidden="1"/>
    <cellStyle name="Ausgabe 2 14" xfId="53062" hidden="1"/>
    <cellStyle name="Ausgabe 2 14" xfId="53097" hidden="1"/>
    <cellStyle name="Ausgabe 2 14" xfId="53167" hidden="1"/>
    <cellStyle name="Ausgabe 2 14" xfId="53365" hidden="1"/>
    <cellStyle name="Ausgabe 2 14" xfId="53412" hidden="1"/>
    <cellStyle name="Ausgabe 2 14" xfId="53428" hidden="1"/>
    <cellStyle name="Ausgabe 2 14" xfId="53463" hidden="1"/>
    <cellStyle name="Ausgabe 2 14" xfId="53312" hidden="1"/>
    <cellStyle name="Ausgabe 2 14" xfId="53514" hidden="1"/>
    <cellStyle name="Ausgabe 2 14" xfId="53561" hidden="1"/>
    <cellStyle name="Ausgabe 2 14" xfId="53577" hidden="1"/>
    <cellStyle name="Ausgabe 2 14" xfId="53612" hidden="1"/>
    <cellStyle name="Ausgabe 2 14" xfId="53135" hidden="1"/>
    <cellStyle name="Ausgabe 2 14" xfId="53657" hidden="1"/>
    <cellStyle name="Ausgabe 2 14" xfId="53704" hidden="1"/>
    <cellStyle name="Ausgabe 2 14" xfId="53720" hidden="1"/>
    <cellStyle name="Ausgabe 2 14" xfId="53755" hidden="1"/>
    <cellStyle name="Ausgabe 2 14" xfId="53791" hidden="1"/>
    <cellStyle name="Ausgabe 2 14" xfId="53875" hidden="1"/>
    <cellStyle name="Ausgabe 2 14" xfId="53922" hidden="1"/>
    <cellStyle name="Ausgabe 2 14" xfId="53938" hidden="1"/>
    <cellStyle name="Ausgabe 2 14" xfId="53973" hidden="1"/>
    <cellStyle name="Ausgabe 2 14" xfId="54023" hidden="1"/>
    <cellStyle name="Ausgabe 2 14" xfId="54167" hidden="1"/>
    <cellStyle name="Ausgabe 2 14" xfId="54214" hidden="1"/>
    <cellStyle name="Ausgabe 2 14" xfId="54230" hidden="1"/>
    <cellStyle name="Ausgabe 2 14" xfId="54265" hidden="1"/>
    <cellStyle name="Ausgabe 2 14" xfId="54137" hidden="1"/>
    <cellStyle name="Ausgabe 2 14" xfId="54309" hidden="1"/>
    <cellStyle name="Ausgabe 2 14" xfId="54356" hidden="1"/>
    <cellStyle name="Ausgabe 2 14" xfId="54372" hidden="1"/>
    <cellStyle name="Ausgabe 2 14" xfId="54407" hidden="1"/>
    <cellStyle name="Ausgabe 2 14" xfId="50907" hidden="1"/>
    <cellStyle name="Ausgabe 2 14" xfId="54449" hidden="1"/>
    <cellStyle name="Ausgabe 2 14" xfId="54496" hidden="1"/>
    <cellStyle name="Ausgabe 2 14" xfId="54512" hidden="1"/>
    <cellStyle name="Ausgabe 2 14" xfId="54547" hidden="1"/>
    <cellStyle name="Ausgabe 2 14" xfId="54614" hidden="1"/>
    <cellStyle name="Ausgabe 2 14" xfId="54812" hidden="1"/>
    <cellStyle name="Ausgabe 2 14" xfId="54859" hidden="1"/>
    <cellStyle name="Ausgabe 2 14" xfId="54875" hidden="1"/>
    <cellStyle name="Ausgabe 2 14" xfId="54910" hidden="1"/>
    <cellStyle name="Ausgabe 2 14" xfId="54759" hidden="1"/>
    <cellStyle name="Ausgabe 2 14" xfId="54959" hidden="1"/>
    <cellStyle name="Ausgabe 2 14" xfId="55006" hidden="1"/>
    <cellStyle name="Ausgabe 2 14" xfId="55022" hidden="1"/>
    <cellStyle name="Ausgabe 2 14" xfId="55057" hidden="1"/>
    <cellStyle name="Ausgabe 2 14" xfId="54582" hidden="1"/>
    <cellStyle name="Ausgabe 2 14" xfId="55100" hidden="1"/>
    <cellStyle name="Ausgabe 2 14" xfId="55147" hidden="1"/>
    <cellStyle name="Ausgabe 2 14" xfId="55163" hidden="1"/>
    <cellStyle name="Ausgabe 2 14" xfId="55198" hidden="1"/>
    <cellStyle name="Ausgabe 2 14" xfId="55233" hidden="1"/>
    <cellStyle name="Ausgabe 2 14" xfId="55317" hidden="1"/>
    <cellStyle name="Ausgabe 2 14" xfId="55364" hidden="1"/>
    <cellStyle name="Ausgabe 2 14" xfId="55380" hidden="1"/>
    <cellStyle name="Ausgabe 2 14" xfId="55415" hidden="1"/>
    <cellStyle name="Ausgabe 2 14" xfId="55465" hidden="1"/>
    <cellStyle name="Ausgabe 2 14" xfId="55609" hidden="1"/>
    <cellStyle name="Ausgabe 2 14" xfId="55656" hidden="1"/>
    <cellStyle name="Ausgabe 2 14" xfId="55672" hidden="1"/>
    <cellStyle name="Ausgabe 2 14" xfId="55707" hidden="1"/>
    <cellStyle name="Ausgabe 2 14" xfId="55579" hidden="1"/>
    <cellStyle name="Ausgabe 2 14" xfId="55751" hidden="1"/>
    <cellStyle name="Ausgabe 2 14" xfId="55798" hidden="1"/>
    <cellStyle name="Ausgabe 2 14" xfId="55814" hidden="1"/>
    <cellStyle name="Ausgabe 2 14" xfId="55849" hidden="1"/>
    <cellStyle name="Ausgabe 2 14" xfId="55886" hidden="1"/>
    <cellStyle name="Ausgabe 2 14" xfId="56044" hidden="1"/>
    <cellStyle name="Ausgabe 2 14" xfId="56091" hidden="1"/>
    <cellStyle name="Ausgabe 2 14" xfId="56107" hidden="1"/>
    <cellStyle name="Ausgabe 2 14" xfId="56142" hidden="1"/>
    <cellStyle name="Ausgabe 2 14" xfId="56210" hidden="1"/>
    <cellStyle name="Ausgabe 2 14" xfId="56408" hidden="1"/>
    <cellStyle name="Ausgabe 2 14" xfId="56455" hidden="1"/>
    <cellStyle name="Ausgabe 2 14" xfId="56471" hidden="1"/>
    <cellStyle name="Ausgabe 2 14" xfId="56506" hidden="1"/>
    <cellStyle name="Ausgabe 2 14" xfId="56355" hidden="1"/>
    <cellStyle name="Ausgabe 2 14" xfId="56555" hidden="1"/>
    <cellStyle name="Ausgabe 2 14" xfId="56602" hidden="1"/>
    <cellStyle name="Ausgabe 2 14" xfId="56618" hidden="1"/>
    <cellStyle name="Ausgabe 2 14" xfId="56653" hidden="1"/>
    <cellStyle name="Ausgabe 2 14" xfId="56178" hidden="1"/>
    <cellStyle name="Ausgabe 2 14" xfId="56696" hidden="1"/>
    <cellStyle name="Ausgabe 2 14" xfId="56743" hidden="1"/>
    <cellStyle name="Ausgabe 2 14" xfId="56759" hidden="1"/>
    <cellStyle name="Ausgabe 2 14" xfId="56794" hidden="1"/>
    <cellStyle name="Ausgabe 2 14" xfId="56829" hidden="1"/>
    <cellStyle name="Ausgabe 2 14" xfId="56913" hidden="1"/>
    <cellStyle name="Ausgabe 2 14" xfId="56960" hidden="1"/>
    <cellStyle name="Ausgabe 2 14" xfId="56976" hidden="1"/>
    <cellStyle name="Ausgabe 2 14" xfId="57011" hidden="1"/>
    <cellStyle name="Ausgabe 2 14" xfId="57061" hidden="1"/>
    <cellStyle name="Ausgabe 2 14" xfId="57205" hidden="1"/>
    <cellStyle name="Ausgabe 2 14" xfId="57252" hidden="1"/>
    <cellStyle name="Ausgabe 2 14" xfId="57268" hidden="1"/>
    <cellStyle name="Ausgabe 2 14" xfId="57303" hidden="1"/>
    <cellStyle name="Ausgabe 2 14" xfId="57175" hidden="1"/>
    <cellStyle name="Ausgabe 2 14" xfId="57347" hidden="1"/>
    <cellStyle name="Ausgabe 2 14" xfId="57394" hidden="1"/>
    <cellStyle name="Ausgabe 2 14" xfId="57410" hidden="1"/>
    <cellStyle name="Ausgabe 2 14" xfId="57445" hidden="1"/>
    <cellStyle name="Ausgabe 2 14" xfId="56028" hidden="1"/>
    <cellStyle name="Ausgabe 2 14" xfId="57487" hidden="1"/>
    <cellStyle name="Ausgabe 2 14" xfId="57534" hidden="1"/>
    <cellStyle name="Ausgabe 2 14" xfId="57550" hidden="1"/>
    <cellStyle name="Ausgabe 2 14" xfId="57585" hidden="1"/>
    <cellStyle name="Ausgabe 2 14" xfId="57652" hidden="1"/>
    <cellStyle name="Ausgabe 2 14" xfId="57850" hidden="1"/>
    <cellStyle name="Ausgabe 2 14" xfId="57897" hidden="1"/>
    <cellStyle name="Ausgabe 2 14" xfId="57913" hidden="1"/>
    <cellStyle name="Ausgabe 2 14" xfId="57948" hidden="1"/>
    <cellStyle name="Ausgabe 2 14" xfId="57797" hidden="1"/>
    <cellStyle name="Ausgabe 2 14" xfId="57997" hidden="1"/>
    <cellStyle name="Ausgabe 2 14" xfId="58044" hidden="1"/>
    <cellStyle name="Ausgabe 2 14" xfId="58060" hidden="1"/>
    <cellStyle name="Ausgabe 2 14" xfId="58095" hidden="1"/>
    <cellStyle name="Ausgabe 2 14" xfId="57620" hidden="1"/>
    <cellStyle name="Ausgabe 2 14" xfId="58138" hidden="1"/>
    <cellStyle name="Ausgabe 2 14" xfId="58185" hidden="1"/>
    <cellStyle name="Ausgabe 2 14" xfId="58201" hidden="1"/>
    <cellStyle name="Ausgabe 2 14" xfId="58236" hidden="1"/>
    <cellStyle name="Ausgabe 2 14" xfId="58271" hidden="1"/>
    <cellStyle name="Ausgabe 2 14" xfId="58355" hidden="1"/>
    <cellStyle name="Ausgabe 2 14" xfId="58402" hidden="1"/>
    <cellStyle name="Ausgabe 2 14" xfId="58418" hidden="1"/>
    <cellStyle name="Ausgabe 2 14" xfId="58453" hidden="1"/>
    <cellStyle name="Ausgabe 2 14" xfId="58503" hidden="1"/>
    <cellStyle name="Ausgabe 2 14" xfId="58647" hidden="1"/>
    <cellStyle name="Ausgabe 2 14" xfId="58694" hidden="1"/>
    <cellStyle name="Ausgabe 2 14" xfId="58710" hidden="1"/>
    <cellStyle name="Ausgabe 2 14" xfId="58745" hidden="1"/>
    <cellStyle name="Ausgabe 2 14" xfId="58617" hidden="1"/>
    <cellStyle name="Ausgabe 2 14" xfId="58789" hidden="1"/>
    <cellStyle name="Ausgabe 2 14" xfId="58836" hidden="1"/>
    <cellStyle name="Ausgabe 2 14" xfId="58852" hidden="1"/>
    <cellStyle name="Ausgabe 2 14" xfId="58887" hidden="1"/>
    <cellStyle name="Ausgabe 2 15" xfId="130" hidden="1"/>
    <cellStyle name="Ausgabe 2 15" xfId="746" hidden="1"/>
    <cellStyle name="Ausgabe 2 15" xfId="732" hidden="1"/>
    <cellStyle name="Ausgabe 2 15" xfId="723" hidden="1"/>
    <cellStyle name="Ausgabe 2 15" xfId="1365" hidden="1"/>
    <cellStyle name="Ausgabe 2 15" xfId="1597" hidden="1"/>
    <cellStyle name="Ausgabe 2 15" xfId="1585" hidden="1"/>
    <cellStyle name="Ausgabe 2 15" xfId="2053" hidden="1"/>
    <cellStyle name="Ausgabe 2 15" xfId="2616" hidden="1"/>
    <cellStyle name="Ausgabe 2 15" xfId="2602" hidden="1"/>
    <cellStyle name="Ausgabe 2 15" xfId="2593" hidden="1"/>
    <cellStyle name="Ausgabe 2 15" xfId="3235" hidden="1"/>
    <cellStyle name="Ausgabe 2 15" xfId="3467" hidden="1"/>
    <cellStyle name="Ausgabe 2 15" xfId="3455" hidden="1"/>
    <cellStyle name="Ausgabe 2 15" xfId="2381" hidden="1"/>
    <cellStyle name="Ausgabe 2 15" xfId="4122" hidden="1"/>
    <cellStyle name="Ausgabe 2 15" xfId="4108" hidden="1"/>
    <cellStyle name="Ausgabe 2 15" xfId="4099" hidden="1"/>
    <cellStyle name="Ausgabe 2 15" xfId="4741" hidden="1"/>
    <cellStyle name="Ausgabe 2 15" xfId="4973" hidden="1"/>
    <cellStyle name="Ausgabe 2 15" xfId="4961" hidden="1"/>
    <cellStyle name="Ausgabe 2 15" xfId="3888" hidden="1"/>
    <cellStyle name="Ausgabe 2 15" xfId="5626" hidden="1"/>
    <cellStyle name="Ausgabe 2 15" xfId="5612" hidden="1"/>
    <cellStyle name="Ausgabe 2 15" xfId="5603" hidden="1"/>
    <cellStyle name="Ausgabe 2 15" xfId="6245" hidden="1"/>
    <cellStyle name="Ausgabe 2 15" xfId="6477" hidden="1"/>
    <cellStyle name="Ausgabe 2 15" xfId="6465" hidden="1"/>
    <cellStyle name="Ausgabe 2 15" xfId="5394" hidden="1"/>
    <cellStyle name="Ausgabe 2 15" xfId="7124" hidden="1"/>
    <cellStyle name="Ausgabe 2 15" xfId="7110" hidden="1"/>
    <cellStyle name="Ausgabe 2 15" xfId="7101" hidden="1"/>
    <cellStyle name="Ausgabe 2 15" xfId="7743" hidden="1"/>
    <cellStyle name="Ausgabe 2 15" xfId="7975" hidden="1"/>
    <cellStyle name="Ausgabe 2 15" xfId="7963" hidden="1"/>
    <cellStyle name="Ausgabe 2 15" xfId="6898" hidden="1"/>
    <cellStyle name="Ausgabe 2 15" xfId="8617" hidden="1"/>
    <cellStyle name="Ausgabe 2 15" xfId="8603" hidden="1"/>
    <cellStyle name="Ausgabe 2 15" xfId="8594" hidden="1"/>
    <cellStyle name="Ausgabe 2 15" xfId="9236" hidden="1"/>
    <cellStyle name="Ausgabe 2 15" xfId="9468" hidden="1"/>
    <cellStyle name="Ausgabe 2 15" xfId="9456" hidden="1"/>
    <cellStyle name="Ausgabe 2 15" xfId="8396" hidden="1"/>
    <cellStyle name="Ausgabe 2 15" xfId="10103" hidden="1"/>
    <cellStyle name="Ausgabe 2 15" xfId="10089" hidden="1"/>
    <cellStyle name="Ausgabe 2 15" xfId="10080" hidden="1"/>
    <cellStyle name="Ausgabe 2 15" xfId="10722" hidden="1"/>
    <cellStyle name="Ausgabe 2 15" xfId="10954" hidden="1"/>
    <cellStyle name="Ausgabe 2 15" xfId="10942" hidden="1"/>
    <cellStyle name="Ausgabe 2 15" xfId="9889" hidden="1"/>
    <cellStyle name="Ausgabe 2 15" xfId="11583" hidden="1"/>
    <cellStyle name="Ausgabe 2 15" xfId="11569" hidden="1"/>
    <cellStyle name="Ausgabe 2 15" xfId="11560" hidden="1"/>
    <cellStyle name="Ausgabe 2 15" xfId="12202" hidden="1"/>
    <cellStyle name="Ausgabe 2 15" xfId="12434" hidden="1"/>
    <cellStyle name="Ausgabe 2 15" xfId="12422" hidden="1"/>
    <cellStyle name="Ausgabe 2 15" xfId="11375" hidden="1"/>
    <cellStyle name="Ausgabe 2 15" xfId="13054" hidden="1"/>
    <cellStyle name="Ausgabe 2 15" xfId="13040" hidden="1"/>
    <cellStyle name="Ausgabe 2 15" xfId="13031" hidden="1"/>
    <cellStyle name="Ausgabe 2 15" xfId="13673" hidden="1"/>
    <cellStyle name="Ausgabe 2 15" xfId="13905" hidden="1"/>
    <cellStyle name="Ausgabe 2 15" xfId="13893" hidden="1"/>
    <cellStyle name="Ausgabe 2 15" xfId="12855" hidden="1"/>
    <cellStyle name="Ausgabe 2 15" xfId="14516" hidden="1"/>
    <cellStyle name="Ausgabe 2 15" xfId="14502" hidden="1"/>
    <cellStyle name="Ausgabe 2 15" xfId="14493" hidden="1"/>
    <cellStyle name="Ausgabe 2 15" xfId="15135" hidden="1"/>
    <cellStyle name="Ausgabe 2 15" xfId="15367" hidden="1"/>
    <cellStyle name="Ausgabe 2 15" xfId="15355" hidden="1"/>
    <cellStyle name="Ausgabe 2 15" xfId="14324" hidden="1"/>
    <cellStyle name="Ausgabe 2 15" xfId="15972" hidden="1"/>
    <cellStyle name="Ausgabe 2 15" xfId="15958" hidden="1"/>
    <cellStyle name="Ausgabe 2 15" xfId="15949" hidden="1"/>
    <cellStyle name="Ausgabe 2 15" xfId="16591" hidden="1"/>
    <cellStyle name="Ausgabe 2 15" xfId="16823" hidden="1"/>
    <cellStyle name="Ausgabe 2 15" xfId="16811" hidden="1"/>
    <cellStyle name="Ausgabe 2 15" xfId="15786" hidden="1"/>
    <cellStyle name="Ausgabe 2 15" xfId="17414" hidden="1"/>
    <cellStyle name="Ausgabe 2 15" xfId="17400" hidden="1"/>
    <cellStyle name="Ausgabe 2 15" xfId="17391" hidden="1"/>
    <cellStyle name="Ausgabe 2 15" xfId="18033" hidden="1"/>
    <cellStyle name="Ausgabe 2 15" xfId="18265" hidden="1"/>
    <cellStyle name="Ausgabe 2 15" xfId="18253" hidden="1"/>
    <cellStyle name="Ausgabe 2 15" xfId="18882" hidden="1"/>
    <cellStyle name="Ausgabe 2 15" xfId="19221" hidden="1"/>
    <cellStyle name="Ausgabe 2 15" xfId="19207" hidden="1"/>
    <cellStyle name="Ausgabe 2 15" xfId="19198" hidden="1"/>
    <cellStyle name="Ausgabe 2 15" xfId="19840" hidden="1"/>
    <cellStyle name="Ausgabe 2 15" xfId="20072" hidden="1"/>
    <cellStyle name="Ausgabe 2 15" xfId="20060" hidden="1"/>
    <cellStyle name="Ausgabe 2 15" xfId="20491" hidden="1"/>
    <cellStyle name="Ausgabe 2 15" xfId="20728" hidden="1"/>
    <cellStyle name="Ausgabe 2 15" xfId="21131" hidden="1"/>
    <cellStyle name="Ausgabe 2 15" xfId="21119" hidden="1"/>
    <cellStyle name="Ausgabe 2 15" xfId="20947" hidden="1"/>
    <cellStyle name="Ausgabe 2 15" xfId="21747" hidden="1"/>
    <cellStyle name="Ausgabe 2 15" xfId="21733" hidden="1"/>
    <cellStyle name="Ausgabe 2 15" xfId="21724" hidden="1"/>
    <cellStyle name="Ausgabe 2 15" xfId="22373" hidden="1"/>
    <cellStyle name="Ausgabe 2 15" xfId="22605" hidden="1"/>
    <cellStyle name="Ausgabe 2 15" xfId="22593" hidden="1"/>
    <cellStyle name="Ausgabe 2 15" xfId="21551" hidden="1"/>
    <cellStyle name="Ausgabe 2 15" xfId="23200" hidden="1"/>
    <cellStyle name="Ausgabe 2 15" xfId="23186" hidden="1"/>
    <cellStyle name="Ausgabe 2 15" xfId="23177" hidden="1"/>
    <cellStyle name="Ausgabe 2 15" xfId="23824" hidden="1"/>
    <cellStyle name="Ausgabe 2 15" xfId="24056" hidden="1"/>
    <cellStyle name="Ausgabe 2 15" xfId="24044" hidden="1"/>
    <cellStyle name="Ausgabe 2 15" xfId="20900" hidden="1"/>
    <cellStyle name="Ausgabe 2 15" xfId="24647" hidden="1"/>
    <cellStyle name="Ausgabe 2 15" xfId="24633" hidden="1"/>
    <cellStyle name="Ausgabe 2 15" xfId="24624" hidden="1"/>
    <cellStyle name="Ausgabe 2 15" xfId="25266" hidden="1"/>
    <cellStyle name="Ausgabe 2 15" xfId="25498" hidden="1"/>
    <cellStyle name="Ausgabe 2 15" xfId="25486" hidden="1"/>
    <cellStyle name="Ausgabe 2 15" xfId="25919" hidden="1"/>
    <cellStyle name="Ausgabe 2 15" xfId="26243" hidden="1"/>
    <cellStyle name="Ausgabe 2 15" xfId="26229" hidden="1"/>
    <cellStyle name="Ausgabe 2 15" xfId="26220" hidden="1"/>
    <cellStyle name="Ausgabe 2 15" xfId="26862" hidden="1"/>
    <cellStyle name="Ausgabe 2 15" xfId="27094" hidden="1"/>
    <cellStyle name="Ausgabe 2 15" xfId="27082" hidden="1"/>
    <cellStyle name="Ausgabe 2 15" xfId="26059" hidden="1"/>
    <cellStyle name="Ausgabe 2 15" xfId="27685" hidden="1"/>
    <cellStyle name="Ausgabe 2 15" xfId="27671" hidden="1"/>
    <cellStyle name="Ausgabe 2 15" xfId="27662" hidden="1"/>
    <cellStyle name="Ausgabe 2 15" xfId="28304" hidden="1"/>
    <cellStyle name="Ausgabe 2 15" xfId="28536" hidden="1"/>
    <cellStyle name="Ausgabe 2 15" xfId="28524" hidden="1"/>
    <cellStyle name="Ausgabe 2 15" xfId="28956" hidden="1"/>
    <cellStyle name="Ausgabe 2 15" xfId="29205" hidden="1"/>
    <cellStyle name="Ausgabe 2 15" xfId="29191" hidden="1"/>
    <cellStyle name="Ausgabe 2 15" xfId="29182" hidden="1"/>
    <cellStyle name="Ausgabe 2 15" xfId="29824" hidden="1"/>
    <cellStyle name="Ausgabe 2 15" xfId="30056" hidden="1"/>
    <cellStyle name="Ausgabe 2 15" xfId="30044" hidden="1"/>
    <cellStyle name="Ausgabe 2 15" xfId="30475" hidden="1"/>
    <cellStyle name="Ausgabe 2 15" xfId="30712" hidden="1"/>
    <cellStyle name="Ausgabe 2 15" xfId="31115" hidden="1"/>
    <cellStyle name="Ausgabe 2 15" xfId="31103" hidden="1"/>
    <cellStyle name="Ausgabe 2 15" xfId="30931" hidden="1"/>
    <cellStyle name="Ausgabe 2 15" xfId="31731" hidden="1"/>
    <cellStyle name="Ausgabe 2 15" xfId="31717" hidden="1"/>
    <cellStyle name="Ausgabe 2 15" xfId="31708" hidden="1"/>
    <cellStyle name="Ausgabe 2 15" xfId="32357" hidden="1"/>
    <cellStyle name="Ausgabe 2 15" xfId="32589" hidden="1"/>
    <cellStyle name="Ausgabe 2 15" xfId="32577" hidden="1"/>
    <cellStyle name="Ausgabe 2 15" xfId="31535" hidden="1"/>
    <cellStyle name="Ausgabe 2 15" xfId="33183" hidden="1"/>
    <cellStyle name="Ausgabe 2 15" xfId="33169" hidden="1"/>
    <cellStyle name="Ausgabe 2 15" xfId="33160" hidden="1"/>
    <cellStyle name="Ausgabe 2 15" xfId="33807" hidden="1"/>
    <cellStyle name="Ausgabe 2 15" xfId="34039" hidden="1"/>
    <cellStyle name="Ausgabe 2 15" xfId="34027" hidden="1"/>
    <cellStyle name="Ausgabe 2 15" xfId="30884" hidden="1"/>
    <cellStyle name="Ausgabe 2 15" xfId="34630" hidden="1"/>
    <cellStyle name="Ausgabe 2 15" xfId="34616" hidden="1"/>
    <cellStyle name="Ausgabe 2 15" xfId="34607" hidden="1"/>
    <cellStyle name="Ausgabe 2 15" xfId="35249" hidden="1"/>
    <cellStyle name="Ausgabe 2 15" xfId="35481" hidden="1"/>
    <cellStyle name="Ausgabe 2 15" xfId="35469" hidden="1"/>
    <cellStyle name="Ausgabe 2 15" xfId="35902" hidden="1"/>
    <cellStyle name="Ausgabe 2 15" xfId="36226" hidden="1"/>
    <cellStyle name="Ausgabe 2 15" xfId="36212" hidden="1"/>
    <cellStyle name="Ausgabe 2 15" xfId="36203" hidden="1"/>
    <cellStyle name="Ausgabe 2 15" xfId="36845" hidden="1"/>
    <cellStyle name="Ausgabe 2 15" xfId="37077" hidden="1"/>
    <cellStyle name="Ausgabe 2 15" xfId="37065" hidden="1"/>
    <cellStyle name="Ausgabe 2 15" xfId="36042" hidden="1"/>
    <cellStyle name="Ausgabe 2 15" xfId="37668" hidden="1"/>
    <cellStyle name="Ausgabe 2 15" xfId="37654" hidden="1"/>
    <cellStyle name="Ausgabe 2 15" xfId="37645" hidden="1"/>
    <cellStyle name="Ausgabe 2 15" xfId="38287" hidden="1"/>
    <cellStyle name="Ausgabe 2 15" xfId="38519" hidden="1"/>
    <cellStyle name="Ausgabe 2 15" xfId="38507" hidden="1"/>
    <cellStyle name="Ausgabe 2 15" xfId="38939" hidden="1"/>
    <cellStyle name="Ausgabe 2 15" xfId="39208" hidden="1"/>
    <cellStyle name="Ausgabe 2 15" xfId="39194" hidden="1"/>
    <cellStyle name="Ausgabe 2 15" xfId="39185" hidden="1"/>
    <cellStyle name="Ausgabe 2 15" xfId="39827" hidden="1"/>
    <cellStyle name="Ausgabe 2 15" xfId="40059" hidden="1"/>
    <cellStyle name="Ausgabe 2 15" xfId="40047" hidden="1"/>
    <cellStyle name="Ausgabe 2 15" xfId="40478" hidden="1"/>
    <cellStyle name="Ausgabe 2 15" xfId="40715" hidden="1"/>
    <cellStyle name="Ausgabe 2 15" xfId="41118" hidden="1"/>
    <cellStyle name="Ausgabe 2 15" xfId="41106" hidden="1"/>
    <cellStyle name="Ausgabe 2 15" xfId="40934" hidden="1"/>
    <cellStyle name="Ausgabe 2 15" xfId="41734" hidden="1"/>
    <cellStyle name="Ausgabe 2 15" xfId="41720" hidden="1"/>
    <cellStyle name="Ausgabe 2 15" xfId="41711" hidden="1"/>
    <cellStyle name="Ausgabe 2 15" xfId="42360" hidden="1"/>
    <cellStyle name="Ausgabe 2 15" xfId="42592" hidden="1"/>
    <cellStyle name="Ausgabe 2 15" xfId="42580" hidden="1"/>
    <cellStyle name="Ausgabe 2 15" xfId="41538" hidden="1"/>
    <cellStyle name="Ausgabe 2 15" xfId="43186" hidden="1"/>
    <cellStyle name="Ausgabe 2 15" xfId="43172" hidden="1"/>
    <cellStyle name="Ausgabe 2 15" xfId="43163" hidden="1"/>
    <cellStyle name="Ausgabe 2 15" xfId="43810" hidden="1"/>
    <cellStyle name="Ausgabe 2 15" xfId="44042" hidden="1"/>
    <cellStyle name="Ausgabe 2 15" xfId="44030" hidden="1"/>
    <cellStyle name="Ausgabe 2 15" xfId="40887" hidden="1"/>
    <cellStyle name="Ausgabe 2 15" xfId="44633" hidden="1"/>
    <cellStyle name="Ausgabe 2 15" xfId="44619" hidden="1"/>
    <cellStyle name="Ausgabe 2 15" xfId="44610" hidden="1"/>
    <cellStyle name="Ausgabe 2 15" xfId="45252" hidden="1"/>
    <cellStyle name="Ausgabe 2 15" xfId="45484" hidden="1"/>
    <cellStyle name="Ausgabe 2 15" xfId="45472" hidden="1"/>
    <cellStyle name="Ausgabe 2 15" xfId="45905" hidden="1"/>
    <cellStyle name="Ausgabe 2 15" xfId="46229" hidden="1"/>
    <cellStyle name="Ausgabe 2 15" xfId="46215" hidden="1"/>
    <cellStyle name="Ausgabe 2 15" xfId="46206" hidden="1"/>
    <cellStyle name="Ausgabe 2 15" xfId="46848" hidden="1"/>
    <cellStyle name="Ausgabe 2 15" xfId="47080" hidden="1"/>
    <cellStyle name="Ausgabe 2 15" xfId="47068" hidden="1"/>
    <cellStyle name="Ausgabe 2 15" xfId="46045" hidden="1"/>
    <cellStyle name="Ausgabe 2 15" xfId="47671" hidden="1"/>
    <cellStyle name="Ausgabe 2 15" xfId="47657" hidden="1"/>
    <cellStyle name="Ausgabe 2 15" xfId="47648" hidden="1"/>
    <cellStyle name="Ausgabe 2 15" xfId="48290" hidden="1"/>
    <cellStyle name="Ausgabe 2 15" xfId="48522" hidden="1"/>
    <cellStyle name="Ausgabe 2 15" xfId="48510" hidden="1"/>
    <cellStyle name="Ausgabe 2 15" xfId="48941" hidden="1"/>
    <cellStyle name="Ausgabe 2 15" xfId="49190" hidden="1"/>
    <cellStyle name="Ausgabe 2 15" xfId="49176" hidden="1"/>
    <cellStyle name="Ausgabe 2 15" xfId="49167" hidden="1"/>
    <cellStyle name="Ausgabe 2 15" xfId="49809" hidden="1"/>
    <cellStyle name="Ausgabe 2 15" xfId="50041" hidden="1"/>
    <cellStyle name="Ausgabe 2 15" xfId="50029" hidden="1"/>
    <cellStyle name="Ausgabe 2 15" xfId="50460" hidden="1"/>
    <cellStyle name="Ausgabe 2 15" xfId="50697" hidden="1"/>
    <cellStyle name="Ausgabe 2 15" xfId="51100" hidden="1"/>
    <cellStyle name="Ausgabe 2 15" xfId="51088" hidden="1"/>
    <cellStyle name="Ausgabe 2 15" xfId="50916" hidden="1"/>
    <cellStyle name="Ausgabe 2 15" xfId="51716" hidden="1"/>
    <cellStyle name="Ausgabe 2 15" xfId="51702" hidden="1"/>
    <cellStyle name="Ausgabe 2 15" xfId="51693" hidden="1"/>
    <cellStyle name="Ausgabe 2 15" xfId="52342" hidden="1"/>
    <cellStyle name="Ausgabe 2 15" xfId="52574" hidden="1"/>
    <cellStyle name="Ausgabe 2 15" xfId="52562" hidden="1"/>
    <cellStyle name="Ausgabe 2 15" xfId="51520" hidden="1"/>
    <cellStyle name="Ausgabe 2 15" xfId="53168" hidden="1"/>
    <cellStyle name="Ausgabe 2 15" xfId="53154" hidden="1"/>
    <cellStyle name="Ausgabe 2 15" xfId="53145" hidden="1"/>
    <cellStyle name="Ausgabe 2 15" xfId="53792" hidden="1"/>
    <cellStyle name="Ausgabe 2 15" xfId="54024" hidden="1"/>
    <cellStyle name="Ausgabe 2 15" xfId="54012" hidden="1"/>
    <cellStyle name="Ausgabe 2 15" xfId="50869" hidden="1"/>
    <cellStyle name="Ausgabe 2 15" xfId="54615" hidden="1"/>
    <cellStyle name="Ausgabe 2 15" xfId="54601" hidden="1"/>
    <cellStyle name="Ausgabe 2 15" xfId="54592" hidden="1"/>
    <cellStyle name="Ausgabe 2 15" xfId="55234" hidden="1"/>
    <cellStyle name="Ausgabe 2 15" xfId="55466" hidden="1"/>
    <cellStyle name="Ausgabe 2 15" xfId="55454" hidden="1"/>
    <cellStyle name="Ausgabe 2 15" xfId="55887" hidden="1"/>
    <cellStyle name="Ausgabe 2 15" xfId="56211" hidden="1"/>
    <cellStyle name="Ausgabe 2 15" xfId="56197" hidden="1"/>
    <cellStyle name="Ausgabe 2 15" xfId="56188" hidden="1"/>
    <cellStyle name="Ausgabe 2 15" xfId="56830" hidden="1"/>
    <cellStyle name="Ausgabe 2 15" xfId="57062" hidden="1"/>
    <cellStyle name="Ausgabe 2 15" xfId="57050" hidden="1"/>
    <cellStyle name="Ausgabe 2 15" xfId="56027" hidden="1"/>
    <cellStyle name="Ausgabe 2 15" xfId="57653" hidden="1"/>
    <cellStyle name="Ausgabe 2 15" xfId="57639" hidden="1"/>
    <cellStyle name="Ausgabe 2 15" xfId="57630" hidden="1"/>
    <cellStyle name="Ausgabe 2 15" xfId="58272" hidden="1"/>
    <cellStyle name="Ausgabe 2 15" xfId="58504" hidden="1"/>
    <cellStyle name="Ausgabe 2 15" xfId="58492" hidden="1"/>
    <cellStyle name="Ausgabe 2 16" xfId="131" hidden="1"/>
    <cellStyle name="Ausgabe 2 16" xfId="747" hidden="1"/>
    <cellStyle name="Ausgabe 2 16" xfId="889" hidden="1"/>
    <cellStyle name="Ausgabe 2 16" xfId="1076" hidden="1"/>
    <cellStyle name="Ausgabe 2 16" xfId="1366" hidden="1"/>
    <cellStyle name="Ausgabe 2 16" xfId="1598" hidden="1"/>
    <cellStyle name="Ausgabe 2 16" xfId="1709" hidden="1"/>
    <cellStyle name="Ausgabe 2 16" xfId="2054" hidden="1"/>
    <cellStyle name="Ausgabe 2 16" xfId="2617" hidden="1"/>
    <cellStyle name="Ausgabe 2 16" xfId="2759" hidden="1"/>
    <cellStyle name="Ausgabe 2 16" xfId="2946" hidden="1"/>
    <cellStyle name="Ausgabe 2 16" xfId="3236" hidden="1"/>
    <cellStyle name="Ausgabe 2 16" xfId="3468" hidden="1"/>
    <cellStyle name="Ausgabe 2 16" xfId="3579" hidden="1"/>
    <cellStyle name="Ausgabe 2 16" xfId="2380" hidden="1"/>
    <cellStyle name="Ausgabe 2 16" xfId="4123" hidden="1"/>
    <cellStyle name="Ausgabe 2 16" xfId="4265" hidden="1"/>
    <cellStyle name="Ausgabe 2 16" xfId="4452" hidden="1"/>
    <cellStyle name="Ausgabe 2 16" xfId="4742" hidden="1"/>
    <cellStyle name="Ausgabe 2 16" xfId="4974" hidden="1"/>
    <cellStyle name="Ausgabe 2 16" xfId="5085" hidden="1"/>
    <cellStyle name="Ausgabe 2 16" xfId="3887" hidden="1"/>
    <cellStyle name="Ausgabe 2 16" xfId="5627" hidden="1"/>
    <cellStyle name="Ausgabe 2 16" xfId="5769" hidden="1"/>
    <cellStyle name="Ausgabe 2 16" xfId="5956" hidden="1"/>
    <cellStyle name="Ausgabe 2 16" xfId="6246" hidden="1"/>
    <cellStyle name="Ausgabe 2 16" xfId="6478" hidden="1"/>
    <cellStyle name="Ausgabe 2 16" xfId="6589" hidden="1"/>
    <cellStyle name="Ausgabe 2 16" xfId="5393" hidden="1"/>
    <cellStyle name="Ausgabe 2 16" xfId="7125" hidden="1"/>
    <cellStyle name="Ausgabe 2 16" xfId="7267" hidden="1"/>
    <cellStyle name="Ausgabe 2 16" xfId="7454" hidden="1"/>
    <cellStyle name="Ausgabe 2 16" xfId="7744" hidden="1"/>
    <cellStyle name="Ausgabe 2 16" xfId="7976" hidden="1"/>
    <cellStyle name="Ausgabe 2 16" xfId="8087" hidden="1"/>
    <cellStyle name="Ausgabe 2 16" xfId="6897" hidden="1"/>
    <cellStyle name="Ausgabe 2 16" xfId="8618" hidden="1"/>
    <cellStyle name="Ausgabe 2 16" xfId="8760" hidden="1"/>
    <cellStyle name="Ausgabe 2 16" xfId="8947" hidden="1"/>
    <cellStyle name="Ausgabe 2 16" xfId="9237" hidden="1"/>
    <cellStyle name="Ausgabe 2 16" xfId="9469" hidden="1"/>
    <cellStyle name="Ausgabe 2 16" xfId="9580" hidden="1"/>
    <cellStyle name="Ausgabe 2 16" xfId="8395" hidden="1"/>
    <cellStyle name="Ausgabe 2 16" xfId="10104" hidden="1"/>
    <cellStyle name="Ausgabe 2 16" xfId="10246" hidden="1"/>
    <cellStyle name="Ausgabe 2 16" xfId="10433" hidden="1"/>
    <cellStyle name="Ausgabe 2 16" xfId="10723" hidden="1"/>
    <cellStyle name="Ausgabe 2 16" xfId="10955" hidden="1"/>
    <cellStyle name="Ausgabe 2 16" xfId="11066" hidden="1"/>
    <cellStyle name="Ausgabe 2 16" xfId="9888" hidden="1"/>
    <cellStyle name="Ausgabe 2 16" xfId="11584" hidden="1"/>
    <cellStyle name="Ausgabe 2 16" xfId="11726" hidden="1"/>
    <cellStyle name="Ausgabe 2 16" xfId="11913" hidden="1"/>
    <cellStyle name="Ausgabe 2 16" xfId="12203" hidden="1"/>
    <cellStyle name="Ausgabe 2 16" xfId="12435" hidden="1"/>
    <cellStyle name="Ausgabe 2 16" xfId="12546" hidden="1"/>
    <cellStyle name="Ausgabe 2 16" xfId="11374" hidden="1"/>
    <cellStyle name="Ausgabe 2 16" xfId="13055" hidden="1"/>
    <cellStyle name="Ausgabe 2 16" xfId="13197" hidden="1"/>
    <cellStyle name="Ausgabe 2 16" xfId="13384" hidden="1"/>
    <cellStyle name="Ausgabe 2 16" xfId="13674" hidden="1"/>
    <cellStyle name="Ausgabe 2 16" xfId="13906" hidden="1"/>
    <cellStyle name="Ausgabe 2 16" xfId="14017" hidden="1"/>
    <cellStyle name="Ausgabe 2 16" xfId="12854" hidden="1"/>
    <cellStyle name="Ausgabe 2 16" xfId="14517" hidden="1"/>
    <cellStyle name="Ausgabe 2 16" xfId="14659" hidden="1"/>
    <cellStyle name="Ausgabe 2 16" xfId="14846" hidden="1"/>
    <cellStyle name="Ausgabe 2 16" xfId="15136" hidden="1"/>
    <cellStyle name="Ausgabe 2 16" xfId="15368" hidden="1"/>
    <cellStyle name="Ausgabe 2 16" xfId="15479" hidden="1"/>
    <cellStyle name="Ausgabe 2 16" xfId="14323" hidden="1"/>
    <cellStyle name="Ausgabe 2 16" xfId="15973" hidden="1"/>
    <cellStyle name="Ausgabe 2 16" xfId="16115" hidden="1"/>
    <cellStyle name="Ausgabe 2 16" xfId="16302" hidden="1"/>
    <cellStyle name="Ausgabe 2 16" xfId="16592" hidden="1"/>
    <cellStyle name="Ausgabe 2 16" xfId="16824" hidden="1"/>
    <cellStyle name="Ausgabe 2 16" xfId="16935" hidden="1"/>
    <cellStyle name="Ausgabe 2 16" xfId="15785" hidden="1"/>
    <cellStyle name="Ausgabe 2 16" xfId="17415" hidden="1"/>
    <cellStyle name="Ausgabe 2 16" xfId="17557" hidden="1"/>
    <cellStyle name="Ausgabe 2 16" xfId="17744" hidden="1"/>
    <cellStyle name="Ausgabe 2 16" xfId="18034" hidden="1"/>
    <cellStyle name="Ausgabe 2 16" xfId="18266" hidden="1"/>
    <cellStyle name="Ausgabe 2 16" xfId="18377" hidden="1"/>
    <cellStyle name="Ausgabe 2 16" xfId="18883" hidden="1"/>
    <cellStyle name="Ausgabe 2 16" xfId="19222" hidden="1"/>
    <cellStyle name="Ausgabe 2 16" xfId="19364" hidden="1"/>
    <cellStyle name="Ausgabe 2 16" xfId="19551" hidden="1"/>
    <cellStyle name="Ausgabe 2 16" xfId="19841" hidden="1"/>
    <cellStyle name="Ausgabe 2 16" xfId="20073" hidden="1"/>
    <cellStyle name="Ausgabe 2 16" xfId="20184" hidden="1"/>
    <cellStyle name="Ausgabe 2 16" xfId="20492" hidden="1"/>
    <cellStyle name="Ausgabe 2 16" xfId="20729" hidden="1"/>
    <cellStyle name="Ausgabe 2 16" xfId="21132" hidden="1"/>
    <cellStyle name="Ausgabe 2 16" xfId="21243" hidden="1"/>
    <cellStyle name="Ausgabe 2 16" xfId="20946" hidden="1"/>
    <cellStyle name="Ausgabe 2 16" xfId="21748" hidden="1"/>
    <cellStyle name="Ausgabe 2 16" xfId="21890" hidden="1"/>
    <cellStyle name="Ausgabe 2 16" xfId="22080" hidden="1"/>
    <cellStyle name="Ausgabe 2 16" xfId="22374" hidden="1"/>
    <cellStyle name="Ausgabe 2 16" xfId="22606" hidden="1"/>
    <cellStyle name="Ausgabe 2 16" xfId="22717" hidden="1"/>
    <cellStyle name="Ausgabe 2 16" xfId="21550" hidden="1"/>
    <cellStyle name="Ausgabe 2 16" xfId="23201" hidden="1"/>
    <cellStyle name="Ausgabe 2 16" xfId="23343" hidden="1"/>
    <cellStyle name="Ausgabe 2 16" xfId="23532" hidden="1"/>
    <cellStyle name="Ausgabe 2 16" xfId="23825" hidden="1"/>
    <cellStyle name="Ausgabe 2 16" xfId="24057" hidden="1"/>
    <cellStyle name="Ausgabe 2 16" xfId="24168" hidden="1"/>
    <cellStyle name="Ausgabe 2 16" xfId="20883" hidden="1"/>
    <cellStyle name="Ausgabe 2 16" xfId="24648" hidden="1"/>
    <cellStyle name="Ausgabe 2 16" xfId="24790" hidden="1"/>
    <cellStyle name="Ausgabe 2 16" xfId="24977" hidden="1"/>
    <cellStyle name="Ausgabe 2 16" xfId="25267" hidden="1"/>
    <cellStyle name="Ausgabe 2 16" xfId="25499" hidden="1"/>
    <cellStyle name="Ausgabe 2 16" xfId="25610" hidden="1"/>
    <cellStyle name="Ausgabe 2 16" xfId="25920" hidden="1"/>
    <cellStyle name="Ausgabe 2 16" xfId="26244" hidden="1"/>
    <cellStyle name="Ausgabe 2 16" xfId="26386" hidden="1"/>
    <cellStyle name="Ausgabe 2 16" xfId="26573" hidden="1"/>
    <cellStyle name="Ausgabe 2 16" xfId="26863" hidden="1"/>
    <cellStyle name="Ausgabe 2 16" xfId="27095" hidden="1"/>
    <cellStyle name="Ausgabe 2 16" xfId="27206" hidden="1"/>
    <cellStyle name="Ausgabe 2 16" xfId="26058" hidden="1"/>
    <cellStyle name="Ausgabe 2 16" xfId="27686" hidden="1"/>
    <cellStyle name="Ausgabe 2 16" xfId="27828" hidden="1"/>
    <cellStyle name="Ausgabe 2 16" xfId="28015" hidden="1"/>
    <cellStyle name="Ausgabe 2 16" xfId="28305" hidden="1"/>
    <cellStyle name="Ausgabe 2 16" xfId="28537" hidden="1"/>
    <cellStyle name="Ausgabe 2 16" xfId="28648" hidden="1"/>
    <cellStyle name="Ausgabe 2 16" xfId="28957" hidden="1"/>
    <cellStyle name="Ausgabe 2 16" xfId="29206" hidden="1"/>
    <cellStyle name="Ausgabe 2 16" xfId="29348" hidden="1"/>
    <cellStyle name="Ausgabe 2 16" xfId="29535" hidden="1"/>
    <cellStyle name="Ausgabe 2 16" xfId="29825" hidden="1"/>
    <cellStyle name="Ausgabe 2 16" xfId="30057" hidden="1"/>
    <cellStyle name="Ausgabe 2 16" xfId="30168" hidden="1"/>
    <cellStyle name="Ausgabe 2 16" xfId="30476" hidden="1"/>
    <cellStyle name="Ausgabe 2 16" xfId="30713" hidden="1"/>
    <cellStyle name="Ausgabe 2 16" xfId="31116" hidden="1"/>
    <cellStyle name="Ausgabe 2 16" xfId="31227" hidden="1"/>
    <cellStyle name="Ausgabe 2 16" xfId="30930" hidden="1"/>
    <cellStyle name="Ausgabe 2 16" xfId="31732" hidden="1"/>
    <cellStyle name="Ausgabe 2 16" xfId="31874" hidden="1"/>
    <cellStyle name="Ausgabe 2 16" xfId="32064" hidden="1"/>
    <cellStyle name="Ausgabe 2 16" xfId="32358" hidden="1"/>
    <cellStyle name="Ausgabe 2 16" xfId="32590" hidden="1"/>
    <cellStyle name="Ausgabe 2 16" xfId="32701" hidden="1"/>
    <cellStyle name="Ausgabe 2 16" xfId="31534" hidden="1"/>
    <cellStyle name="Ausgabe 2 16" xfId="33184" hidden="1"/>
    <cellStyle name="Ausgabe 2 16" xfId="33326" hidden="1"/>
    <cellStyle name="Ausgabe 2 16" xfId="33515" hidden="1"/>
    <cellStyle name="Ausgabe 2 16" xfId="33808" hidden="1"/>
    <cellStyle name="Ausgabe 2 16" xfId="34040" hidden="1"/>
    <cellStyle name="Ausgabe 2 16" xfId="34151" hidden="1"/>
    <cellStyle name="Ausgabe 2 16" xfId="30867" hidden="1"/>
    <cellStyle name="Ausgabe 2 16" xfId="34631" hidden="1"/>
    <cellStyle name="Ausgabe 2 16" xfId="34773" hidden="1"/>
    <cellStyle name="Ausgabe 2 16" xfId="34960" hidden="1"/>
    <cellStyle name="Ausgabe 2 16" xfId="35250" hidden="1"/>
    <cellStyle name="Ausgabe 2 16" xfId="35482" hidden="1"/>
    <cellStyle name="Ausgabe 2 16" xfId="35593" hidden="1"/>
    <cellStyle name="Ausgabe 2 16" xfId="35903" hidden="1"/>
    <cellStyle name="Ausgabe 2 16" xfId="36227" hidden="1"/>
    <cellStyle name="Ausgabe 2 16" xfId="36369" hidden="1"/>
    <cellStyle name="Ausgabe 2 16" xfId="36556" hidden="1"/>
    <cellStyle name="Ausgabe 2 16" xfId="36846" hidden="1"/>
    <cellStyle name="Ausgabe 2 16" xfId="37078" hidden="1"/>
    <cellStyle name="Ausgabe 2 16" xfId="37189" hidden="1"/>
    <cellStyle name="Ausgabe 2 16" xfId="36041" hidden="1"/>
    <cellStyle name="Ausgabe 2 16" xfId="37669" hidden="1"/>
    <cellStyle name="Ausgabe 2 16" xfId="37811" hidden="1"/>
    <cellStyle name="Ausgabe 2 16" xfId="37998" hidden="1"/>
    <cellStyle name="Ausgabe 2 16" xfId="38288" hidden="1"/>
    <cellStyle name="Ausgabe 2 16" xfId="38520" hidden="1"/>
    <cellStyle name="Ausgabe 2 16" xfId="38631" hidden="1"/>
    <cellStyle name="Ausgabe 2 16" xfId="38940" hidden="1"/>
    <cellStyle name="Ausgabe 2 16" xfId="39209" hidden="1"/>
    <cellStyle name="Ausgabe 2 16" xfId="39351" hidden="1"/>
    <cellStyle name="Ausgabe 2 16" xfId="39538" hidden="1"/>
    <cellStyle name="Ausgabe 2 16" xfId="39828" hidden="1"/>
    <cellStyle name="Ausgabe 2 16" xfId="40060" hidden="1"/>
    <cellStyle name="Ausgabe 2 16" xfId="40171" hidden="1"/>
    <cellStyle name="Ausgabe 2 16" xfId="40479" hidden="1"/>
    <cellStyle name="Ausgabe 2 16" xfId="40716" hidden="1"/>
    <cellStyle name="Ausgabe 2 16" xfId="41119" hidden="1"/>
    <cellStyle name="Ausgabe 2 16" xfId="41230" hidden="1"/>
    <cellStyle name="Ausgabe 2 16" xfId="40933" hidden="1"/>
    <cellStyle name="Ausgabe 2 16" xfId="41735" hidden="1"/>
    <cellStyle name="Ausgabe 2 16" xfId="41877" hidden="1"/>
    <cellStyle name="Ausgabe 2 16" xfId="42067" hidden="1"/>
    <cellStyle name="Ausgabe 2 16" xfId="42361" hidden="1"/>
    <cellStyle name="Ausgabe 2 16" xfId="42593" hidden="1"/>
    <cellStyle name="Ausgabe 2 16" xfId="42704" hidden="1"/>
    <cellStyle name="Ausgabe 2 16" xfId="41537" hidden="1"/>
    <cellStyle name="Ausgabe 2 16" xfId="43187" hidden="1"/>
    <cellStyle name="Ausgabe 2 16" xfId="43329" hidden="1"/>
    <cellStyle name="Ausgabe 2 16" xfId="43518" hidden="1"/>
    <cellStyle name="Ausgabe 2 16" xfId="43811" hidden="1"/>
    <cellStyle name="Ausgabe 2 16" xfId="44043" hidden="1"/>
    <cellStyle name="Ausgabe 2 16" xfId="44154" hidden="1"/>
    <cellStyle name="Ausgabe 2 16" xfId="40870" hidden="1"/>
    <cellStyle name="Ausgabe 2 16" xfId="44634" hidden="1"/>
    <cellStyle name="Ausgabe 2 16" xfId="44776" hidden="1"/>
    <cellStyle name="Ausgabe 2 16" xfId="44963" hidden="1"/>
    <cellStyle name="Ausgabe 2 16" xfId="45253" hidden="1"/>
    <cellStyle name="Ausgabe 2 16" xfId="45485" hidden="1"/>
    <cellStyle name="Ausgabe 2 16" xfId="45596" hidden="1"/>
    <cellStyle name="Ausgabe 2 16" xfId="45906" hidden="1"/>
    <cellStyle name="Ausgabe 2 16" xfId="46230" hidden="1"/>
    <cellStyle name="Ausgabe 2 16" xfId="46372" hidden="1"/>
    <cellStyle name="Ausgabe 2 16" xfId="46559" hidden="1"/>
    <cellStyle name="Ausgabe 2 16" xfId="46849" hidden="1"/>
    <cellStyle name="Ausgabe 2 16" xfId="47081" hidden="1"/>
    <cellStyle name="Ausgabe 2 16" xfId="47192" hidden="1"/>
    <cellStyle name="Ausgabe 2 16" xfId="46044" hidden="1"/>
    <cellStyle name="Ausgabe 2 16" xfId="47672" hidden="1"/>
    <cellStyle name="Ausgabe 2 16" xfId="47814" hidden="1"/>
    <cellStyle name="Ausgabe 2 16" xfId="48001" hidden="1"/>
    <cellStyle name="Ausgabe 2 16" xfId="48291" hidden="1"/>
    <cellStyle name="Ausgabe 2 16" xfId="48523" hidden="1"/>
    <cellStyle name="Ausgabe 2 16" xfId="48634" hidden="1"/>
    <cellStyle name="Ausgabe 2 16" xfId="48942" hidden="1"/>
    <cellStyle name="Ausgabe 2 16" xfId="49191" hidden="1"/>
    <cellStyle name="Ausgabe 2 16" xfId="49333" hidden="1"/>
    <cellStyle name="Ausgabe 2 16" xfId="49520" hidden="1"/>
    <cellStyle name="Ausgabe 2 16" xfId="49810" hidden="1"/>
    <cellStyle name="Ausgabe 2 16" xfId="50042" hidden="1"/>
    <cellStyle name="Ausgabe 2 16" xfId="50153" hidden="1"/>
    <cellStyle name="Ausgabe 2 16" xfId="50461" hidden="1"/>
    <cellStyle name="Ausgabe 2 16" xfId="50698" hidden="1"/>
    <cellStyle name="Ausgabe 2 16" xfId="51101" hidden="1"/>
    <cellStyle name="Ausgabe 2 16" xfId="51212" hidden="1"/>
    <cellStyle name="Ausgabe 2 16" xfId="50915" hidden="1"/>
    <cellStyle name="Ausgabe 2 16" xfId="51717" hidden="1"/>
    <cellStyle name="Ausgabe 2 16" xfId="51859" hidden="1"/>
    <cellStyle name="Ausgabe 2 16" xfId="52049" hidden="1"/>
    <cellStyle name="Ausgabe 2 16" xfId="52343" hidden="1"/>
    <cellStyle name="Ausgabe 2 16" xfId="52575" hidden="1"/>
    <cellStyle name="Ausgabe 2 16" xfId="52686" hidden="1"/>
    <cellStyle name="Ausgabe 2 16" xfId="51519" hidden="1"/>
    <cellStyle name="Ausgabe 2 16" xfId="53169" hidden="1"/>
    <cellStyle name="Ausgabe 2 16" xfId="53311" hidden="1"/>
    <cellStyle name="Ausgabe 2 16" xfId="53500" hidden="1"/>
    <cellStyle name="Ausgabe 2 16" xfId="53793" hidden="1"/>
    <cellStyle name="Ausgabe 2 16" xfId="54025" hidden="1"/>
    <cellStyle name="Ausgabe 2 16" xfId="54136" hidden="1"/>
    <cellStyle name="Ausgabe 2 16" xfId="50852" hidden="1"/>
    <cellStyle name="Ausgabe 2 16" xfId="54616" hidden="1"/>
    <cellStyle name="Ausgabe 2 16" xfId="54758" hidden="1"/>
    <cellStyle name="Ausgabe 2 16" xfId="54945" hidden="1"/>
    <cellStyle name="Ausgabe 2 16" xfId="55235" hidden="1"/>
    <cellStyle name="Ausgabe 2 16" xfId="55467" hidden="1"/>
    <cellStyle name="Ausgabe 2 16" xfId="55578" hidden="1"/>
    <cellStyle name="Ausgabe 2 16" xfId="55888" hidden="1"/>
    <cellStyle name="Ausgabe 2 16" xfId="56212" hidden="1"/>
    <cellStyle name="Ausgabe 2 16" xfId="56354" hidden="1"/>
    <cellStyle name="Ausgabe 2 16" xfId="56541" hidden="1"/>
    <cellStyle name="Ausgabe 2 16" xfId="56831" hidden="1"/>
    <cellStyle name="Ausgabe 2 16" xfId="57063" hidden="1"/>
    <cellStyle name="Ausgabe 2 16" xfId="57174" hidden="1"/>
    <cellStyle name="Ausgabe 2 16" xfId="56026" hidden="1"/>
    <cellStyle name="Ausgabe 2 16" xfId="57654" hidden="1"/>
    <cellStyle name="Ausgabe 2 16" xfId="57796" hidden="1"/>
    <cellStyle name="Ausgabe 2 16" xfId="57983" hidden="1"/>
    <cellStyle name="Ausgabe 2 16" xfId="58273" hidden="1"/>
    <cellStyle name="Ausgabe 2 16" xfId="58505" hidden="1"/>
    <cellStyle name="Ausgabe 2 16" xfId="58616" hidden="1"/>
    <cellStyle name="Ausgabe 2 17" xfId="132" hidden="1"/>
    <cellStyle name="Ausgabe 2 17" xfId="748" hidden="1"/>
    <cellStyle name="Ausgabe 2 17" xfId="888" hidden="1"/>
    <cellStyle name="Ausgabe 2 17" xfId="912" hidden="1"/>
    <cellStyle name="Ausgabe 2 17" xfId="1367" hidden="1"/>
    <cellStyle name="Ausgabe 2 17" xfId="1599" hidden="1"/>
    <cellStyle name="Ausgabe 2 17" xfId="1708" hidden="1"/>
    <cellStyle name="Ausgabe 2 17" xfId="2055" hidden="1"/>
    <cellStyle name="Ausgabe 2 17" xfId="2618" hidden="1"/>
    <cellStyle name="Ausgabe 2 17" xfId="2758" hidden="1"/>
    <cellStyle name="Ausgabe 2 17" xfId="2782" hidden="1"/>
    <cellStyle name="Ausgabe 2 17" xfId="3237" hidden="1"/>
    <cellStyle name="Ausgabe 2 17" xfId="3469" hidden="1"/>
    <cellStyle name="Ausgabe 2 17" xfId="3578" hidden="1"/>
    <cellStyle name="Ausgabe 2 17" xfId="2379" hidden="1"/>
    <cellStyle name="Ausgabe 2 17" xfId="4124" hidden="1"/>
    <cellStyle name="Ausgabe 2 17" xfId="4264" hidden="1"/>
    <cellStyle name="Ausgabe 2 17" xfId="4288" hidden="1"/>
    <cellStyle name="Ausgabe 2 17" xfId="4743" hidden="1"/>
    <cellStyle name="Ausgabe 2 17" xfId="4975" hidden="1"/>
    <cellStyle name="Ausgabe 2 17" xfId="5084" hidden="1"/>
    <cellStyle name="Ausgabe 2 17" xfId="3886" hidden="1"/>
    <cellStyle name="Ausgabe 2 17" xfId="5628" hidden="1"/>
    <cellStyle name="Ausgabe 2 17" xfId="5768" hidden="1"/>
    <cellStyle name="Ausgabe 2 17" xfId="5792" hidden="1"/>
    <cellStyle name="Ausgabe 2 17" xfId="6247" hidden="1"/>
    <cellStyle name="Ausgabe 2 17" xfId="6479" hidden="1"/>
    <cellStyle name="Ausgabe 2 17" xfId="6588" hidden="1"/>
    <cellStyle name="Ausgabe 2 17" xfId="5392" hidden="1"/>
    <cellStyle name="Ausgabe 2 17" xfId="7126" hidden="1"/>
    <cellStyle name="Ausgabe 2 17" xfId="7266" hidden="1"/>
    <cellStyle name="Ausgabe 2 17" xfId="7290" hidden="1"/>
    <cellStyle name="Ausgabe 2 17" xfId="7745" hidden="1"/>
    <cellStyle name="Ausgabe 2 17" xfId="7977" hidden="1"/>
    <cellStyle name="Ausgabe 2 17" xfId="8086" hidden="1"/>
    <cellStyle name="Ausgabe 2 17" xfId="6896" hidden="1"/>
    <cellStyle name="Ausgabe 2 17" xfId="8619" hidden="1"/>
    <cellStyle name="Ausgabe 2 17" xfId="8759" hidden="1"/>
    <cellStyle name="Ausgabe 2 17" xfId="8783" hidden="1"/>
    <cellStyle name="Ausgabe 2 17" xfId="9238" hidden="1"/>
    <cellStyle name="Ausgabe 2 17" xfId="9470" hidden="1"/>
    <cellStyle name="Ausgabe 2 17" xfId="9579" hidden="1"/>
    <cellStyle name="Ausgabe 2 17" xfId="8394" hidden="1"/>
    <cellStyle name="Ausgabe 2 17" xfId="10105" hidden="1"/>
    <cellStyle name="Ausgabe 2 17" xfId="10245" hidden="1"/>
    <cellStyle name="Ausgabe 2 17" xfId="10269" hidden="1"/>
    <cellStyle name="Ausgabe 2 17" xfId="10724" hidden="1"/>
    <cellStyle name="Ausgabe 2 17" xfId="10956" hidden="1"/>
    <cellStyle name="Ausgabe 2 17" xfId="11065" hidden="1"/>
    <cellStyle name="Ausgabe 2 17" xfId="9887" hidden="1"/>
    <cellStyle name="Ausgabe 2 17" xfId="11585" hidden="1"/>
    <cellStyle name="Ausgabe 2 17" xfId="11725" hidden="1"/>
    <cellStyle name="Ausgabe 2 17" xfId="11749" hidden="1"/>
    <cellStyle name="Ausgabe 2 17" xfId="12204" hidden="1"/>
    <cellStyle name="Ausgabe 2 17" xfId="12436" hidden="1"/>
    <cellStyle name="Ausgabe 2 17" xfId="12545" hidden="1"/>
    <cellStyle name="Ausgabe 2 17" xfId="11373" hidden="1"/>
    <cellStyle name="Ausgabe 2 17" xfId="13056" hidden="1"/>
    <cellStyle name="Ausgabe 2 17" xfId="13196" hidden="1"/>
    <cellStyle name="Ausgabe 2 17" xfId="13220" hidden="1"/>
    <cellStyle name="Ausgabe 2 17" xfId="13675" hidden="1"/>
    <cellStyle name="Ausgabe 2 17" xfId="13907" hidden="1"/>
    <cellStyle name="Ausgabe 2 17" xfId="14016" hidden="1"/>
    <cellStyle name="Ausgabe 2 17" xfId="12853" hidden="1"/>
    <cellStyle name="Ausgabe 2 17" xfId="14518" hidden="1"/>
    <cellStyle name="Ausgabe 2 17" xfId="14658" hidden="1"/>
    <cellStyle name="Ausgabe 2 17" xfId="14682" hidden="1"/>
    <cellStyle name="Ausgabe 2 17" xfId="15137" hidden="1"/>
    <cellStyle name="Ausgabe 2 17" xfId="15369" hidden="1"/>
    <cellStyle name="Ausgabe 2 17" xfId="15478" hidden="1"/>
    <cellStyle name="Ausgabe 2 17" xfId="14322" hidden="1"/>
    <cellStyle name="Ausgabe 2 17" xfId="15974" hidden="1"/>
    <cellStyle name="Ausgabe 2 17" xfId="16114" hidden="1"/>
    <cellStyle name="Ausgabe 2 17" xfId="16138" hidden="1"/>
    <cellStyle name="Ausgabe 2 17" xfId="16593" hidden="1"/>
    <cellStyle name="Ausgabe 2 17" xfId="16825" hidden="1"/>
    <cellStyle name="Ausgabe 2 17" xfId="16934" hidden="1"/>
    <cellStyle name="Ausgabe 2 17" xfId="15784" hidden="1"/>
    <cellStyle name="Ausgabe 2 17" xfId="17416" hidden="1"/>
    <cellStyle name="Ausgabe 2 17" xfId="17556" hidden="1"/>
    <cellStyle name="Ausgabe 2 17" xfId="17580" hidden="1"/>
    <cellStyle name="Ausgabe 2 17" xfId="18035" hidden="1"/>
    <cellStyle name="Ausgabe 2 17" xfId="18267" hidden="1"/>
    <cellStyle name="Ausgabe 2 17" xfId="18376" hidden="1"/>
    <cellStyle name="Ausgabe 2 17" xfId="18884" hidden="1"/>
    <cellStyle name="Ausgabe 2 17" xfId="19223" hidden="1"/>
    <cellStyle name="Ausgabe 2 17" xfId="19363" hidden="1"/>
    <cellStyle name="Ausgabe 2 17" xfId="19387" hidden="1"/>
    <cellStyle name="Ausgabe 2 17" xfId="19842" hidden="1"/>
    <cellStyle name="Ausgabe 2 17" xfId="20074" hidden="1"/>
    <cellStyle name="Ausgabe 2 17" xfId="20183" hidden="1"/>
    <cellStyle name="Ausgabe 2 17" xfId="20493" hidden="1"/>
    <cellStyle name="Ausgabe 2 17" xfId="20730" hidden="1"/>
    <cellStyle name="Ausgabe 2 17" xfId="21133" hidden="1"/>
    <cellStyle name="Ausgabe 2 17" xfId="21242" hidden="1"/>
    <cellStyle name="Ausgabe 2 17" xfId="20945" hidden="1"/>
    <cellStyle name="Ausgabe 2 17" xfId="21749" hidden="1"/>
    <cellStyle name="Ausgabe 2 17" xfId="21889" hidden="1"/>
    <cellStyle name="Ausgabe 2 17" xfId="21914" hidden="1"/>
    <cellStyle name="Ausgabe 2 17" xfId="22375" hidden="1"/>
    <cellStyle name="Ausgabe 2 17" xfId="22607" hidden="1"/>
    <cellStyle name="Ausgabe 2 17" xfId="22716" hidden="1"/>
    <cellStyle name="Ausgabe 2 17" xfId="21549" hidden="1"/>
    <cellStyle name="Ausgabe 2 17" xfId="23202" hidden="1"/>
    <cellStyle name="Ausgabe 2 17" xfId="23342" hidden="1"/>
    <cellStyle name="Ausgabe 2 17" xfId="23366" hidden="1"/>
    <cellStyle name="Ausgabe 2 17" xfId="23826" hidden="1"/>
    <cellStyle name="Ausgabe 2 17" xfId="24058" hidden="1"/>
    <cellStyle name="Ausgabe 2 17" xfId="24167" hidden="1"/>
    <cellStyle name="Ausgabe 2 17" xfId="20937" hidden="1"/>
    <cellStyle name="Ausgabe 2 17" xfId="24649" hidden="1"/>
    <cellStyle name="Ausgabe 2 17" xfId="24789" hidden="1"/>
    <cellStyle name="Ausgabe 2 17" xfId="24813" hidden="1"/>
    <cellStyle name="Ausgabe 2 17" xfId="25268" hidden="1"/>
    <cellStyle name="Ausgabe 2 17" xfId="25500" hidden="1"/>
    <cellStyle name="Ausgabe 2 17" xfId="25609" hidden="1"/>
    <cellStyle name="Ausgabe 2 17" xfId="25921" hidden="1"/>
    <cellStyle name="Ausgabe 2 17" xfId="26245" hidden="1"/>
    <cellStyle name="Ausgabe 2 17" xfId="26385" hidden="1"/>
    <cellStyle name="Ausgabe 2 17" xfId="26409" hidden="1"/>
    <cellStyle name="Ausgabe 2 17" xfId="26864" hidden="1"/>
    <cellStyle name="Ausgabe 2 17" xfId="27096" hidden="1"/>
    <cellStyle name="Ausgabe 2 17" xfId="27205" hidden="1"/>
    <cellStyle name="Ausgabe 2 17" xfId="26057" hidden="1"/>
    <cellStyle name="Ausgabe 2 17" xfId="27687" hidden="1"/>
    <cellStyle name="Ausgabe 2 17" xfId="27827" hidden="1"/>
    <cellStyle name="Ausgabe 2 17" xfId="27851" hidden="1"/>
    <cellStyle name="Ausgabe 2 17" xfId="28306" hidden="1"/>
    <cellStyle name="Ausgabe 2 17" xfId="28538" hidden="1"/>
    <cellStyle name="Ausgabe 2 17" xfId="28647" hidden="1"/>
    <cellStyle name="Ausgabe 2 17" xfId="28958" hidden="1"/>
    <cellStyle name="Ausgabe 2 17" xfId="29207" hidden="1"/>
    <cellStyle name="Ausgabe 2 17" xfId="29347" hidden="1"/>
    <cellStyle name="Ausgabe 2 17" xfId="29371" hidden="1"/>
    <cellStyle name="Ausgabe 2 17" xfId="29826" hidden="1"/>
    <cellStyle name="Ausgabe 2 17" xfId="30058" hidden="1"/>
    <cellStyle name="Ausgabe 2 17" xfId="30167" hidden="1"/>
    <cellStyle name="Ausgabe 2 17" xfId="30477" hidden="1"/>
    <cellStyle name="Ausgabe 2 17" xfId="30714" hidden="1"/>
    <cellStyle name="Ausgabe 2 17" xfId="31117" hidden="1"/>
    <cellStyle name="Ausgabe 2 17" xfId="31226" hidden="1"/>
    <cellStyle name="Ausgabe 2 17" xfId="30929" hidden="1"/>
    <cellStyle name="Ausgabe 2 17" xfId="31733" hidden="1"/>
    <cellStyle name="Ausgabe 2 17" xfId="31873" hidden="1"/>
    <cellStyle name="Ausgabe 2 17" xfId="31898" hidden="1"/>
    <cellStyle name="Ausgabe 2 17" xfId="32359" hidden="1"/>
    <cellStyle name="Ausgabe 2 17" xfId="32591" hidden="1"/>
    <cellStyle name="Ausgabe 2 17" xfId="32700" hidden="1"/>
    <cellStyle name="Ausgabe 2 17" xfId="31533" hidden="1"/>
    <cellStyle name="Ausgabe 2 17" xfId="33185" hidden="1"/>
    <cellStyle name="Ausgabe 2 17" xfId="33325" hidden="1"/>
    <cellStyle name="Ausgabe 2 17" xfId="33349" hidden="1"/>
    <cellStyle name="Ausgabe 2 17" xfId="33809" hidden="1"/>
    <cellStyle name="Ausgabe 2 17" xfId="34041" hidden="1"/>
    <cellStyle name="Ausgabe 2 17" xfId="34150" hidden="1"/>
    <cellStyle name="Ausgabe 2 17" xfId="30921" hidden="1"/>
    <cellStyle name="Ausgabe 2 17" xfId="34632" hidden="1"/>
    <cellStyle name="Ausgabe 2 17" xfId="34772" hidden="1"/>
    <cellStyle name="Ausgabe 2 17" xfId="34796" hidden="1"/>
    <cellStyle name="Ausgabe 2 17" xfId="35251" hidden="1"/>
    <cellStyle name="Ausgabe 2 17" xfId="35483" hidden="1"/>
    <cellStyle name="Ausgabe 2 17" xfId="35592" hidden="1"/>
    <cellStyle name="Ausgabe 2 17" xfId="35904" hidden="1"/>
    <cellStyle name="Ausgabe 2 17" xfId="36228" hidden="1"/>
    <cellStyle name="Ausgabe 2 17" xfId="36368" hidden="1"/>
    <cellStyle name="Ausgabe 2 17" xfId="36392" hidden="1"/>
    <cellStyle name="Ausgabe 2 17" xfId="36847" hidden="1"/>
    <cellStyle name="Ausgabe 2 17" xfId="37079" hidden="1"/>
    <cellStyle name="Ausgabe 2 17" xfId="37188" hidden="1"/>
    <cellStyle name="Ausgabe 2 17" xfId="36040" hidden="1"/>
    <cellStyle name="Ausgabe 2 17" xfId="37670" hidden="1"/>
    <cellStyle name="Ausgabe 2 17" xfId="37810" hidden="1"/>
    <cellStyle name="Ausgabe 2 17" xfId="37834" hidden="1"/>
    <cellStyle name="Ausgabe 2 17" xfId="38289" hidden="1"/>
    <cellStyle name="Ausgabe 2 17" xfId="38521" hidden="1"/>
    <cellStyle name="Ausgabe 2 17" xfId="38630" hidden="1"/>
    <cellStyle name="Ausgabe 2 17" xfId="38941" hidden="1"/>
    <cellStyle name="Ausgabe 2 17" xfId="39210" hidden="1"/>
    <cellStyle name="Ausgabe 2 17" xfId="39350" hidden="1"/>
    <cellStyle name="Ausgabe 2 17" xfId="39374" hidden="1"/>
    <cellStyle name="Ausgabe 2 17" xfId="39829" hidden="1"/>
    <cellStyle name="Ausgabe 2 17" xfId="40061" hidden="1"/>
    <cellStyle name="Ausgabe 2 17" xfId="40170" hidden="1"/>
    <cellStyle name="Ausgabe 2 17" xfId="40480" hidden="1"/>
    <cellStyle name="Ausgabe 2 17" xfId="40717" hidden="1"/>
    <cellStyle name="Ausgabe 2 17" xfId="41120" hidden="1"/>
    <cellStyle name="Ausgabe 2 17" xfId="41229" hidden="1"/>
    <cellStyle name="Ausgabe 2 17" xfId="40932" hidden="1"/>
    <cellStyle name="Ausgabe 2 17" xfId="41736" hidden="1"/>
    <cellStyle name="Ausgabe 2 17" xfId="41876" hidden="1"/>
    <cellStyle name="Ausgabe 2 17" xfId="41901" hidden="1"/>
    <cellStyle name="Ausgabe 2 17" xfId="42362" hidden="1"/>
    <cellStyle name="Ausgabe 2 17" xfId="42594" hidden="1"/>
    <cellStyle name="Ausgabe 2 17" xfId="42703" hidden="1"/>
    <cellStyle name="Ausgabe 2 17" xfId="41536" hidden="1"/>
    <cellStyle name="Ausgabe 2 17" xfId="43188" hidden="1"/>
    <cellStyle name="Ausgabe 2 17" xfId="43328" hidden="1"/>
    <cellStyle name="Ausgabe 2 17" xfId="43352" hidden="1"/>
    <cellStyle name="Ausgabe 2 17" xfId="43812" hidden="1"/>
    <cellStyle name="Ausgabe 2 17" xfId="44044" hidden="1"/>
    <cellStyle name="Ausgabe 2 17" xfId="44153" hidden="1"/>
    <cellStyle name="Ausgabe 2 17" xfId="40924" hidden="1"/>
    <cellStyle name="Ausgabe 2 17" xfId="44635" hidden="1"/>
    <cellStyle name="Ausgabe 2 17" xfId="44775" hidden="1"/>
    <cellStyle name="Ausgabe 2 17" xfId="44799" hidden="1"/>
    <cellStyle name="Ausgabe 2 17" xfId="45254" hidden="1"/>
    <cellStyle name="Ausgabe 2 17" xfId="45486" hidden="1"/>
    <cellStyle name="Ausgabe 2 17" xfId="45595" hidden="1"/>
    <cellStyle name="Ausgabe 2 17" xfId="45907" hidden="1"/>
    <cellStyle name="Ausgabe 2 17" xfId="46231" hidden="1"/>
    <cellStyle name="Ausgabe 2 17" xfId="46371" hidden="1"/>
    <cellStyle name="Ausgabe 2 17" xfId="46395" hidden="1"/>
    <cellStyle name="Ausgabe 2 17" xfId="46850" hidden="1"/>
    <cellStyle name="Ausgabe 2 17" xfId="47082" hidden="1"/>
    <cellStyle name="Ausgabe 2 17" xfId="47191" hidden="1"/>
    <cellStyle name="Ausgabe 2 17" xfId="46043" hidden="1"/>
    <cellStyle name="Ausgabe 2 17" xfId="47673" hidden="1"/>
    <cellStyle name="Ausgabe 2 17" xfId="47813" hidden="1"/>
    <cellStyle name="Ausgabe 2 17" xfId="47837" hidden="1"/>
    <cellStyle name="Ausgabe 2 17" xfId="48292" hidden="1"/>
    <cellStyle name="Ausgabe 2 17" xfId="48524" hidden="1"/>
    <cellStyle name="Ausgabe 2 17" xfId="48633" hidden="1"/>
    <cellStyle name="Ausgabe 2 17" xfId="48943" hidden="1"/>
    <cellStyle name="Ausgabe 2 17" xfId="49192" hidden="1"/>
    <cellStyle name="Ausgabe 2 17" xfId="49332" hidden="1"/>
    <cellStyle name="Ausgabe 2 17" xfId="49356" hidden="1"/>
    <cellStyle name="Ausgabe 2 17" xfId="49811" hidden="1"/>
    <cellStyle name="Ausgabe 2 17" xfId="50043" hidden="1"/>
    <cellStyle name="Ausgabe 2 17" xfId="50152" hidden="1"/>
    <cellStyle name="Ausgabe 2 17" xfId="50462" hidden="1"/>
    <cellStyle name="Ausgabe 2 17" xfId="50699" hidden="1"/>
    <cellStyle name="Ausgabe 2 17" xfId="51102" hidden="1"/>
    <cellStyle name="Ausgabe 2 17" xfId="51211" hidden="1"/>
    <cellStyle name="Ausgabe 2 17" xfId="50914" hidden="1"/>
    <cellStyle name="Ausgabe 2 17" xfId="51718" hidden="1"/>
    <cellStyle name="Ausgabe 2 17" xfId="51858" hidden="1"/>
    <cellStyle name="Ausgabe 2 17" xfId="51883" hidden="1"/>
    <cellStyle name="Ausgabe 2 17" xfId="52344" hidden="1"/>
    <cellStyle name="Ausgabe 2 17" xfId="52576" hidden="1"/>
    <cellStyle name="Ausgabe 2 17" xfId="52685" hidden="1"/>
    <cellStyle name="Ausgabe 2 17" xfId="51518" hidden="1"/>
    <cellStyle name="Ausgabe 2 17" xfId="53170" hidden="1"/>
    <cellStyle name="Ausgabe 2 17" xfId="53310" hidden="1"/>
    <cellStyle name="Ausgabe 2 17" xfId="53334" hidden="1"/>
    <cellStyle name="Ausgabe 2 17" xfId="53794" hidden="1"/>
    <cellStyle name="Ausgabe 2 17" xfId="54026" hidden="1"/>
    <cellStyle name="Ausgabe 2 17" xfId="54135" hidden="1"/>
    <cellStyle name="Ausgabe 2 17" xfId="50906" hidden="1"/>
    <cellStyle name="Ausgabe 2 17" xfId="54617" hidden="1"/>
    <cellStyle name="Ausgabe 2 17" xfId="54757" hidden="1"/>
    <cellStyle name="Ausgabe 2 17" xfId="54781" hidden="1"/>
    <cellStyle name="Ausgabe 2 17" xfId="55236" hidden="1"/>
    <cellStyle name="Ausgabe 2 17" xfId="55468" hidden="1"/>
    <cellStyle name="Ausgabe 2 17" xfId="55577" hidden="1"/>
    <cellStyle name="Ausgabe 2 17" xfId="55889" hidden="1"/>
    <cellStyle name="Ausgabe 2 17" xfId="56213" hidden="1"/>
    <cellStyle name="Ausgabe 2 17" xfId="56353" hidden="1"/>
    <cellStyle name="Ausgabe 2 17" xfId="56377" hidden="1"/>
    <cellStyle name="Ausgabe 2 17" xfId="56832" hidden="1"/>
    <cellStyle name="Ausgabe 2 17" xfId="57064" hidden="1"/>
    <cellStyle name="Ausgabe 2 17" xfId="57173" hidden="1"/>
    <cellStyle name="Ausgabe 2 17" xfId="56025" hidden="1"/>
    <cellStyle name="Ausgabe 2 17" xfId="57655" hidden="1"/>
    <cellStyle name="Ausgabe 2 17" xfId="57795" hidden="1"/>
    <cellStyle name="Ausgabe 2 17" xfId="57819" hidden="1"/>
    <cellStyle name="Ausgabe 2 17" xfId="58274" hidden="1"/>
    <cellStyle name="Ausgabe 2 17" xfId="58506" hidden="1"/>
    <cellStyle name="Ausgabe 2 17" xfId="58615" hidden="1"/>
    <cellStyle name="Ausgabe 2 18" xfId="133" hidden="1"/>
    <cellStyle name="Ausgabe 2 18" xfId="749" hidden="1"/>
    <cellStyle name="Ausgabe 2 18" xfId="887" hidden="1"/>
    <cellStyle name="Ausgabe 2 18" xfId="715" hidden="1"/>
    <cellStyle name="Ausgabe 2 18" xfId="1368" hidden="1"/>
    <cellStyle name="Ausgabe 2 18" xfId="1600" hidden="1"/>
    <cellStyle name="Ausgabe 2 18" xfId="1707" hidden="1"/>
    <cellStyle name="Ausgabe 2 18" xfId="2056" hidden="1"/>
    <cellStyle name="Ausgabe 2 18" xfId="2619" hidden="1"/>
    <cellStyle name="Ausgabe 2 18" xfId="2757" hidden="1"/>
    <cellStyle name="Ausgabe 2 18" xfId="2585" hidden="1"/>
    <cellStyle name="Ausgabe 2 18" xfId="3238" hidden="1"/>
    <cellStyle name="Ausgabe 2 18" xfId="3470" hidden="1"/>
    <cellStyle name="Ausgabe 2 18" xfId="3577" hidden="1"/>
    <cellStyle name="Ausgabe 2 18" xfId="2378" hidden="1"/>
    <cellStyle name="Ausgabe 2 18" xfId="4125" hidden="1"/>
    <cellStyle name="Ausgabe 2 18" xfId="4263" hidden="1"/>
    <cellStyle name="Ausgabe 2 18" xfId="4091" hidden="1"/>
    <cellStyle name="Ausgabe 2 18" xfId="4744" hidden="1"/>
    <cellStyle name="Ausgabe 2 18" xfId="4976" hidden="1"/>
    <cellStyle name="Ausgabe 2 18" xfId="5083" hidden="1"/>
    <cellStyle name="Ausgabe 2 18" xfId="3885" hidden="1"/>
    <cellStyle name="Ausgabe 2 18" xfId="5629" hidden="1"/>
    <cellStyle name="Ausgabe 2 18" xfId="5767" hidden="1"/>
    <cellStyle name="Ausgabe 2 18" xfId="5595" hidden="1"/>
    <cellStyle name="Ausgabe 2 18" xfId="6248" hidden="1"/>
    <cellStyle name="Ausgabe 2 18" xfId="6480" hidden="1"/>
    <cellStyle name="Ausgabe 2 18" xfId="6587" hidden="1"/>
    <cellStyle name="Ausgabe 2 18" xfId="5391" hidden="1"/>
    <cellStyle name="Ausgabe 2 18" xfId="7127" hidden="1"/>
    <cellStyle name="Ausgabe 2 18" xfId="7265" hidden="1"/>
    <cellStyle name="Ausgabe 2 18" xfId="7093" hidden="1"/>
    <cellStyle name="Ausgabe 2 18" xfId="7746" hidden="1"/>
    <cellStyle name="Ausgabe 2 18" xfId="7978" hidden="1"/>
    <cellStyle name="Ausgabe 2 18" xfId="8085" hidden="1"/>
    <cellStyle name="Ausgabe 2 18" xfId="6895" hidden="1"/>
    <cellStyle name="Ausgabe 2 18" xfId="8620" hidden="1"/>
    <cellStyle name="Ausgabe 2 18" xfId="8758" hidden="1"/>
    <cellStyle name="Ausgabe 2 18" xfId="8586" hidden="1"/>
    <cellStyle name="Ausgabe 2 18" xfId="9239" hidden="1"/>
    <cellStyle name="Ausgabe 2 18" xfId="9471" hidden="1"/>
    <cellStyle name="Ausgabe 2 18" xfId="9578" hidden="1"/>
    <cellStyle name="Ausgabe 2 18" xfId="8393" hidden="1"/>
    <cellStyle name="Ausgabe 2 18" xfId="10106" hidden="1"/>
    <cellStyle name="Ausgabe 2 18" xfId="10244" hidden="1"/>
    <cellStyle name="Ausgabe 2 18" xfId="10072" hidden="1"/>
    <cellStyle name="Ausgabe 2 18" xfId="10725" hidden="1"/>
    <cellStyle name="Ausgabe 2 18" xfId="10957" hidden="1"/>
    <cellStyle name="Ausgabe 2 18" xfId="11064" hidden="1"/>
    <cellStyle name="Ausgabe 2 18" xfId="9886" hidden="1"/>
    <cellStyle name="Ausgabe 2 18" xfId="11586" hidden="1"/>
    <cellStyle name="Ausgabe 2 18" xfId="11724" hidden="1"/>
    <cellStyle name="Ausgabe 2 18" xfId="11552" hidden="1"/>
    <cellStyle name="Ausgabe 2 18" xfId="12205" hidden="1"/>
    <cellStyle name="Ausgabe 2 18" xfId="12437" hidden="1"/>
    <cellStyle name="Ausgabe 2 18" xfId="12544" hidden="1"/>
    <cellStyle name="Ausgabe 2 18" xfId="11372" hidden="1"/>
    <cellStyle name="Ausgabe 2 18" xfId="13057" hidden="1"/>
    <cellStyle name="Ausgabe 2 18" xfId="13195" hidden="1"/>
    <cellStyle name="Ausgabe 2 18" xfId="13023" hidden="1"/>
    <cellStyle name="Ausgabe 2 18" xfId="13676" hidden="1"/>
    <cellStyle name="Ausgabe 2 18" xfId="13908" hidden="1"/>
    <cellStyle name="Ausgabe 2 18" xfId="14015" hidden="1"/>
    <cellStyle name="Ausgabe 2 18" xfId="12852" hidden="1"/>
    <cellStyle name="Ausgabe 2 18" xfId="14519" hidden="1"/>
    <cellStyle name="Ausgabe 2 18" xfId="14657" hidden="1"/>
    <cellStyle name="Ausgabe 2 18" xfId="14485" hidden="1"/>
    <cellStyle name="Ausgabe 2 18" xfId="15138" hidden="1"/>
    <cellStyle name="Ausgabe 2 18" xfId="15370" hidden="1"/>
    <cellStyle name="Ausgabe 2 18" xfId="15477" hidden="1"/>
    <cellStyle name="Ausgabe 2 18" xfId="14321" hidden="1"/>
    <cellStyle name="Ausgabe 2 18" xfId="15975" hidden="1"/>
    <cellStyle name="Ausgabe 2 18" xfId="16113" hidden="1"/>
    <cellStyle name="Ausgabe 2 18" xfId="15941" hidden="1"/>
    <cellStyle name="Ausgabe 2 18" xfId="16594" hidden="1"/>
    <cellStyle name="Ausgabe 2 18" xfId="16826" hidden="1"/>
    <cellStyle name="Ausgabe 2 18" xfId="16933" hidden="1"/>
    <cellStyle name="Ausgabe 2 18" xfId="15783" hidden="1"/>
    <cellStyle name="Ausgabe 2 18" xfId="17417" hidden="1"/>
    <cellStyle name="Ausgabe 2 18" xfId="17555" hidden="1"/>
    <cellStyle name="Ausgabe 2 18" xfId="17383" hidden="1"/>
    <cellStyle name="Ausgabe 2 18" xfId="18036" hidden="1"/>
    <cellStyle name="Ausgabe 2 18" xfId="18268" hidden="1"/>
    <cellStyle name="Ausgabe 2 18" xfId="18375" hidden="1"/>
    <cellStyle name="Ausgabe 2 18" xfId="18885" hidden="1"/>
    <cellStyle name="Ausgabe 2 18" xfId="19224" hidden="1"/>
    <cellStyle name="Ausgabe 2 18" xfId="19362" hidden="1"/>
    <cellStyle name="Ausgabe 2 18" xfId="19190" hidden="1"/>
    <cellStyle name="Ausgabe 2 18" xfId="19843" hidden="1"/>
    <cellStyle name="Ausgabe 2 18" xfId="20075" hidden="1"/>
    <cellStyle name="Ausgabe 2 18" xfId="20182" hidden="1"/>
    <cellStyle name="Ausgabe 2 18" xfId="20494" hidden="1"/>
    <cellStyle name="Ausgabe 2 18" xfId="20731" hidden="1"/>
    <cellStyle name="Ausgabe 2 18" xfId="21134" hidden="1"/>
    <cellStyle name="Ausgabe 2 18" xfId="21241" hidden="1"/>
    <cellStyle name="Ausgabe 2 18" xfId="20944" hidden="1"/>
    <cellStyle name="Ausgabe 2 18" xfId="21750" hidden="1"/>
    <cellStyle name="Ausgabe 2 18" xfId="21888" hidden="1"/>
    <cellStyle name="Ausgabe 2 18" xfId="21716" hidden="1"/>
    <cellStyle name="Ausgabe 2 18" xfId="22376" hidden="1"/>
    <cellStyle name="Ausgabe 2 18" xfId="22608" hidden="1"/>
    <cellStyle name="Ausgabe 2 18" xfId="22715" hidden="1"/>
    <cellStyle name="Ausgabe 2 18" xfId="21548" hidden="1"/>
    <cellStyle name="Ausgabe 2 18" xfId="23203" hidden="1"/>
    <cellStyle name="Ausgabe 2 18" xfId="23341" hidden="1"/>
    <cellStyle name="Ausgabe 2 18" xfId="23169" hidden="1"/>
    <cellStyle name="Ausgabe 2 18" xfId="23827" hidden="1"/>
    <cellStyle name="Ausgabe 2 18" xfId="24059" hidden="1"/>
    <cellStyle name="Ausgabe 2 18" xfId="24166" hidden="1"/>
    <cellStyle name="Ausgabe 2 18" xfId="20722" hidden="1"/>
    <cellStyle name="Ausgabe 2 18" xfId="24650" hidden="1"/>
    <cellStyle name="Ausgabe 2 18" xfId="24788" hidden="1"/>
    <cellStyle name="Ausgabe 2 18" xfId="24616" hidden="1"/>
    <cellStyle name="Ausgabe 2 18" xfId="25269" hidden="1"/>
    <cellStyle name="Ausgabe 2 18" xfId="25501" hidden="1"/>
    <cellStyle name="Ausgabe 2 18" xfId="25608" hidden="1"/>
    <cellStyle name="Ausgabe 2 18" xfId="25922" hidden="1"/>
    <cellStyle name="Ausgabe 2 18" xfId="26246" hidden="1"/>
    <cellStyle name="Ausgabe 2 18" xfId="26384" hidden="1"/>
    <cellStyle name="Ausgabe 2 18" xfId="26212" hidden="1"/>
    <cellStyle name="Ausgabe 2 18" xfId="26865" hidden="1"/>
    <cellStyle name="Ausgabe 2 18" xfId="27097" hidden="1"/>
    <cellStyle name="Ausgabe 2 18" xfId="27204" hidden="1"/>
    <cellStyle name="Ausgabe 2 18" xfId="26056" hidden="1"/>
    <cellStyle name="Ausgabe 2 18" xfId="27688" hidden="1"/>
    <cellStyle name="Ausgabe 2 18" xfId="27826" hidden="1"/>
    <cellStyle name="Ausgabe 2 18" xfId="27654" hidden="1"/>
    <cellStyle name="Ausgabe 2 18" xfId="28307" hidden="1"/>
    <cellStyle name="Ausgabe 2 18" xfId="28539" hidden="1"/>
    <cellStyle name="Ausgabe 2 18" xfId="28646" hidden="1"/>
    <cellStyle name="Ausgabe 2 18" xfId="28959" hidden="1"/>
    <cellStyle name="Ausgabe 2 18" xfId="29208" hidden="1"/>
    <cellStyle name="Ausgabe 2 18" xfId="29346" hidden="1"/>
    <cellStyle name="Ausgabe 2 18" xfId="29174" hidden="1"/>
    <cellStyle name="Ausgabe 2 18" xfId="29827" hidden="1"/>
    <cellStyle name="Ausgabe 2 18" xfId="30059" hidden="1"/>
    <cellStyle name="Ausgabe 2 18" xfId="30166" hidden="1"/>
    <cellStyle name="Ausgabe 2 18" xfId="30478" hidden="1"/>
    <cellStyle name="Ausgabe 2 18" xfId="30715" hidden="1"/>
    <cellStyle name="Ausgabe 2 18" xfId="31118" hidden="1"/>
    <cellStyle name="Ausgabe 2 18" xfId="31225" hidden="1"/>
    <cellStyle name="Ausgabe 2 18" xfId="30928" hidden="1"/>
    <cellStyle name="Ausgabe 2 18" xfId="31734" hidden="1"/>
    <cellStyle name="Ausgabe 2 18" xfId="31872" hidden="1"/>
    <cellStyle name="Ausgabe 2 18" xfId="31700" hidden="1"/>
    <cellStyle name="Ausgabe 2 18" xfId="32360" hidden="1"/>
    <cellStyle name="Ausgabe 2 18" xfId="32592" hidden="1"/>
    <cellStyle name="Ausgabe 2 18" xfId="32699" hidden="1"/>
    <cellStyle name="Ausgabe 2 18" xfId="31532" hidden="1"/>
    <cellStyle name="Ausgabe 2 18" xfId="33186" hidden="1"/>
    <cellStyle name="Ausgabe 2 18" xfId="33324" hidden="1"/>
    <cellStyle name="Ausgabe 2 18" xfId="33152" hidden="1"/>
    <cellStyle name="Ausgabe 2 18" xfId="33810" hidden="1"/>
    <cellStyle name="Ausgabe 2 18" xfId="34042" hidden="1"/>
    <cellStyle name="Ausgabe 2 18" xfId="34149" hidden="1"/>
    <cellStyle name="Ausgabe 2 18" xfId="30706" hidden="1"/>
    <cellStyle name="Ausgabe 2 18" xfId="34633" hidden="1"/>
    <cellStyle name="Ausgabe 2 18" xfId="34771" hidden="1"/>
    <cellStyle name="Ausgabe 2 18" xfId="34599" hidden="1"/>
    <cellStyle name="Ausgabe 2 18" xfId="35252" hidden="1"/>
    <cellStyle name="Ausgabe 2 18" xfId="35484" hidden="1"/>
    <cellStyle name="Ausgabe 2 18" xfId="35591" hidden="1"/>
    <cellStyle name="Ausgabe 2 18" xfId="35905" hidden="1"/>
    <cellStyle name="Ausgabe 2 18" xfId="36229" hidden="1"/>
    <cellStyle name="Ausgabe 2 18" xfId="36367" hidden="1"/>
    <cellStyle name="Ausgabe 2 18" xfId="36195" hidden="1"/>
    <cellStyle name="Ausgabe 2 18" xfId="36848" hidden="1"/>
    <cellStyle name="Ausgabe 2 18" xfId="37080" hidden="1"/>
    <cellStyle name="Ausgabe 2 18" xfId="37187" hidden="1"/>
    <cellStyle name="Ausgabe 2 18" xfId="36039" hidden="1"/>
    <cellStyle name="Ausgabe 2 18" xfId="37671" hidden="1"/>
    <cellStyle name="Ausgabe 2 18" xfId="37809" hidden="1"/>
    <cellStyle name="Ausgabe 2 18" xfId="37637" hidden="1"/>
    <cellStyle name="Ausgabe 2 18" xfId="38290" hidden="1"/>
    <cellStyle name="Ausgabe 2 18" xfId="38522" hidden="1"/>
    <cellStyle name="Ausgabe 2 18" xfId="38629" hidden="1"/>
    <cellStyle name="Ausgabe 2 18" xfId="38942" hidden="1"/>
    <cellStyle name="Ausgabe 2 18" xfId="39211" hidden="1"/>
    <cellStyle name="Ausgabe 2 18" xfId="39349" hidden="1"/>
    <cellStyle name="Ausgabe 2 18" xfId="39177" hidden="1"/>
    <cellStyle name="Ausgabe 2 18" xfId="39830" hidden="1"/>
    <cellStyle name="Ausgabe 2 18" xfId="40062" hidden="1"/>
    <cellStyle name="Ausgabe 2 18" xfId="40169" hidden="1"/>
    <cellStyle name="Ausgabe 2 18" xfId="40481" hidden="1"/>
    <cellStyle name="Ausgabe 2 18" xfId="40718" hidden="1"/>
    <cellStyle name="Ausgabe 2 18" xfId="41121" hidden="1"/>
    <cellStyle name="Ausgabe 2 18" xfId="41228" hidden="1"/>
    <cellStyle name="Ausgabe 2 18" xfId="40931" hidden="1"/>
    <cellStyle name="Ausgabe 2 18" xfId="41737" hidden="1"/>
    <cellStyle name="Ausgabe 2 18" xfId="41875" hidden="1"/>
    <cellStyle name="Ausgabe 2 18" xfId="41703" hidden="1"/>
    <cellStyle name="Ausgabe 2 18" xfId="42363" hidden="1"/>
    <cellStyle name="Ausgabe 2 18" xfId="42595" hidden="1"/>
    <cellStyle name="Ausgabe 2 18" xfId="42702" hidden="1"/>
    <cellStyle name="Ausgabe 2 18" xfId="41535" hidden="1"/>
    <cellStyle name="Ausgabe 2 18" xfId="43189" hidden="1"/>
    <cellStyle name="Ausgabe 2 18" xfId="43327" hidden="1"/>
    <cellStyle name="Ausgabe 2 18" xfId="43155" hidden="1"/>
    <cellStyle name="Ausgabe 2 18" xfId="43813" hidden="1"/>
    <cellStyle name="Ausgabe 2 18" xfId="44045" hidden="1"/>
    <cellStyle name="Ausgabe 2 18" xfId="44152" hidden="1"/>
    <cellStyle name="Ausgabe 2 18" xfId="40709" hidden="1"/>
    <cellStyle name="Ausgabe 2 18" xfId="44636" hidden="1"/>
    <cellStyle name="Ausgabe 2 18" xfId="44774" hidden="1"/>
    <cellStyle name="Ausgabe 2 18" xfId="44602" hidden="1"/>
    <cellStyle name="Ausgabe 2 18" xfId="45255" hidden="1"/>
    <cellStyle name="Ausgabe 2 18" xfId="45487" hidden="1"/>
    <cellStyle name="Ausgabe 2 18" xfId="45594" hidden="1"/>
    <cellStyle name="Ausgabe 2 18" xfId="45908" hidden="1"/>
    <cellStyle name="Ausgabe 2 18" xfId="46232" hidden="1"/>
    <cellStyle name="Ausgabe 2 18" xfId="46370" hidden="1"/>
    <cellStyle name="Ausgabe 2 18" xfId="46198" hidden="1"/>
    <cellStyle name="Ausgabe 2 18" xfId="46851" hidden="1"/>
    <cellStyle name="Ausgabe 2 18" xfId="47083" hidden="1"/>
    <cellStyle name="Ausgabe 2 18" xfId="47190" hidden="1"/>
    <cellStyle name="Ausgabe 2 18" xfId="46042" hidden="1"/>
    <cellStyle name="Ausgabe 2 18" xfId="47674" hidden="1"/>
    <cellStyle name="Ausgabe 2 18" xfId="47812" hidden="1"/>
    <cellStyle name="Ausgabe 2 18" xfId="47640" hidden="1"/>
    <cellStyle name="Ausgabe 2 18" xfId="48293" hidden="1"/>
    <cellStyle name="Ausgabe 2 18" xfId="48525" hidden="1"/>
    <cellStyle name="Ausgabe 2 18" xfId="48632" hidden="1"/>
    <cellStyle name="Ausgabe 2 18" xfId="48944" hidden="1"/>
    <cellStyle name="Ausgabe 2 18" xfId="49193" hidden="1"/>
    <cellStyle name="Ausgabe 2 18" xfId="49331" hidden="1"/>
    <cellStyle name="Ausgabe 2 18" xfId="49159" hidden="1"/>
    <cellStyle name="Ausgabe 2 18" xfId="49812" hidden="1"/>
    <cellStyle name="Ausgabe 2 18" xfId="50044" hidden="1"/>
    <cellStyle name="Ausgabe 2 18" xfId="50151" hidden="1"/>
    <cellStyle name="Ausgabe 2 18" xfId="50463" hidden="1"/>
    <cellStyle name="Ausgabe 2 18" xfId="50700" hidden="1"/>
    <cellStyle name="Ausgabe 2 18" xfId="51103" hidden="1"/>
    <cellStyle name="Ausgabe 2 18" xfId="51210" hidden="1"/>
    <cellStyle name="Ausgabe 2 18" xfId="50913" hidden="1"/>
    <cellStyle name="Ausgabe 2 18" xfId="51719" hidden="1"/>
    <cellStyle name="Ausgabe 2 18" xfId="51857" hidden="1"/>
    <cellStyle name="Ausgabe 2 18" xfId="51685" hidden="1"/>
    <cellStyle name="Ausgabe 2 18" xfId="52345" hidden="1"/>
    <cellStyle name="Ausgabe 2 18" xfId="52577" hidden="1"/>
    <cellStyle name="Ausgabe 2 18" xfId="52684" hidden="1"/>
    <cellStyle name="Ausgabe 2 18" xfId="51517" hidden="1"/>
    <cellStyle name="Ausgabe 2 18" xfId="53171" hidden="1"/>
    <cellStyle name="Ausgabe 2 18" xfId="53309" hidden="1"/>
    <cellStyle name="Ausgabe 2 18" xfId="53137" hidden="1"/>
    <cellStyle name="Ausgabe 2 18" xfId="53795" hidden="1"/>
    <cellStyle name="Ausgabe 2 18" xfId="54027" hidden="1"/>
    <cellStyle name="Ausgabe 2 18" xfId="54134" hidden="1"/>
    <cellStyle name="Ausgabe 2 18" xfId="50691" hidden="1"/>
    <cellStyle name="Ausgabe 2 18" xfId="54618" hidden="1"/>
    <cellStyle name="Ausgabe 2 18" xfId="54756" hidden="1"/>
    <cellStyle name="Ausgabe 2 18" xfId="54584" hidden="1"/>
    <cellStyle name="Ausgabe 2 18" xfId="55237" hidden="1"/>
    <cellStyle name="Ausgabe 2 18" xfId="55469" hidden="1"/>
    <cellStyle name="Ausgabe 2 18" xfId="55576" hidden="1"/>
    <cellStyle name="Ausgabe 2 18" xfId="55890" hidden="1"/>
    <cellStyle name="Ausgabe 2 18" xfId="56214" hidden="1"/>
    <cellStyle name="Ausgabe 2 18" xfId="56352" hidden="1"/>
    <cellStyle name="Ausgabe 2 18" xfId="56180" hidden="1"/>
    <cellStyle name="Ausgabe 2 18" xfId="56833" hidden="1"/>
    <cellStyle name="Ausgabe 2 18" xfId="57065" hidden="1"/>
    <cellStyle name="Ausgabe 2 18" xfId="57172" hidden="1"/>
    <cellStyle name="Ausgabe 2 18" xfId="56024" hidden="1"/>
    <cellStyle name="Ausgabe 2 18" xfId="57656" hidden="1"/>
    <cellStyle name="Ausgabe 2 18" xfId="57794" hidden="1"/>
    <cellStyle name="Ausgabe 2 18" xfId="57622" hidden="1"/>
    <cellStyle name="Ausgabe 2 18" xfId="58275" hidden="1"/>
    <cellStyle name="Ausgabe 2 18" xfId="58507" hidden="1"/>
    <cellStyle name="Ausgabe 2 18" xfId="58614" hidden="1"/>
    <cellStyle name="Ausgabe 2 19" xfId="134" hidden="1"/>
    <cellStyle name="Ausgabe 2 19" xfId="750" hidden="1"/>
    <cellStyle name="Ausgabe 2 19" xfId="886" hidden="1"/>
    <cellStyle name="Ausgabe 2 19" xfId="724" hidden="1"/>
    <cellStyle name="Ausgabe 2 19" xfId="1369" hidden="1"/>
    <cellStyle name="Ausgabe 2 19" xfId="1601" hidden="1"/>
    <cellStyle name="Ausgabe 2 19" xfId="1706" hidden="1"/>
    <cellStyle name="Ausgabe 2 19" xfId="2057" hidden="1"/>
    <cellStyle name="Ausgabe 2 19" xfId="2620" hidden="1"/>
    <cellStyle name="Ausgabe 2 19" xfId="2756" hidden="1"/>
    <cellStyle name="Ausgabe 2 19" xfId="2594" hidden="1"/>
    <cellStyle name="Ausgabe 2 19" xfId="3239" hidden="1"/>
    <cellStyle name="Ausgabe 2 19" xfId="3471" hidden="1"/>
    <cellStyle name="Ausgabe 2 19" xfId="3576" hidden="1"/>
    <cellStyle name="Ausgabe 2 19" xfId="2377" hidden="1"/>
    <cellStyle name="Ausgabe 2 19" xfId="4126" hidden="1"/>
    <cellStyle name="Ausgabe 2 19" xfId="4262" hidden="1"/>
    <cellStyle name="Ausgabe 2 19" xfId="4100" hidden="1"/>
    <cellStyle name="Ausgabe 2 19" xfId="4745" hidden="1"/>
    <cellStyle name="Ausgabe 2 19" xfId="4977" hidden="1"/>
    <cellStyle name="Ausgabe 2 19" xfId="5082" hidden="1"/>
    <cellStyle name="Ausgabe 2 19" xfId="3884" hidden="1"/>
    <cellStyle name="Ausgabe 2 19" xfId="5630" hidden="1"/>
    <cellStyle name="Ausgabe 2 19" xfId="5766" hidden="1"/>
    <cellStyle name="Ausgabe 2 19" xfId="5604" hidden="1"/>
    <cellStyle name="Ausgabe 2 19" xfId="6249" hidden="1"/>
    <cellStyle name="Ausgabe 2 19" xfId="6481" hidden="1"/>
    <cellStyle name="Ausgabe 2 19" xfId="6586" hidden="1"/>
    <cellStyle name="Ausgabe 2 19" xfId="5390" hidden="1"/>
    <cellStyle name="Ausgabe 2 19" xfId="7128" hidden="1"/>
    <cellStyle name="Ausgabe 2 19" xfId="7264" hidden="1"/>
    <cellStyle name="Ausgabe 2 19" xfId="7102" hidden="1"/>
    <cellStyle name="Ausgabe 2 19" xfId="7747" hidden="1"/>
    <cellStyle name="Ausgabe 2 19" xfId="7979" hidden="1"/>
    <cellStyle name="Ausgabe 2 19" xfId="8084" hidden="1"/>
    <cellStyle name="Ausgabe 2 19" xfId="6894" hidden="1"/>
    <cellStyle name="Ausgabe 2 19" xfId="8621" hidden="1"/>
    <cellStyle name="Ausgabe 2 19" xfId="8757" hidden="1"/>
    <cellStyle name="Ausgabe 2 19" xfId="8595" hidden="1"/>
    <cellStyle name="Ausgabe 2 19" xfId="9240" hidden="1"/>
    <cellStyle name="Ausgabe 2 19" xfId="9472" hidden="1"/>
    <cellStyle name="Ausgabe 2 19" xfId="9577" hidden="1"/>
    <cellStyle name="Ausgabe 2 19" xfId="8392" hidden="1"/>
    <cellStyle name="Ausgabe 2 19" xfId="10107" hidden="1"/>
    <cellStyle name="Ausgabe 2 19" xfId="10243" hidden="1"/>
    <cellStyle name="Ausgabe 2 19" xfId="10081" hidden="1"/>
    <cellStyle name="Ausgabe 2 19" xfId="10726" hidden="1"/>
    <cellStyle name="Ausgabe 2 19" xfId="10958" hidden="1"/>
    <cellStyle name="Ausgabe 2 19" xfId="11063" hidden="1"/>
    <cellStyle name="Ausgabe 2 19" xfId="9885" hidden="1"/>
    <cellStyle name="Ausgabe 2 19" xfId="11587" hidden="1"/>
    <cellStyle name="Ausgabe 2 19" xfId="11723" hidden="1"/>
    <cellStyle name="Ausgabe 2 19" xfId="11561" hidden="1"/>
    <cellStyle name="Ausgabe 2 19" xfId="12206" hidden="1"/>
    <cellStyle name="Ausgabe 2 19" xfId="12438" hidden="1"/>
    <cellStyle name="Ausgabe 2 19" xfId="12543" hidden="1"/>
    <cellStyle name="Ausgabe 2 19" xfId="11371" hidden="1"/>
    <cellStyle name="Ausgabe 2 19" xfId="13058" hidden="1"/>
    <cellStyle name="Ausgabe 2 19" xfId="13194" hidden="1"/>
    <cellStyle name="Ausgabe 2 19" xfId="13032" hidden="1"/>
    <cellStyle name="Ausgabe 2 19" xfId="13677" hidden="1"/>
    <cellStyle name="Ausgabe 2 19" xfId="13909" hidden="1"/>
    <cellStyle name="Ausgabe 2 19" xfId="14014" hidden="1"/>
    <cellStyle name="Ausgabe 2 19" xfId="12851" hidden="1"/>
    <cellStyle name="Ausgabe 2 19" xfId="14520" hidden="1"/>
    <cellStyle name="Ausgabe 2 19" xfId="14656" hidden="1"/>
    <cellStyle name="Ausgabe 2 19" xfId="14494" hidden="1"/>
    <cellStyle name="Ausgabe 2 19" xfId="15139" hidden="1"/>
    <cellStyle name="Ausgabe 2 19" xfId="15371" hidden="1"/>
    <cellStyle name="Ausgabe 2 19" xfId="15476" hidden="1"/>
    <cellStyle name="Ausgabe 2 19" xfId="14320" hidden="1"/>
    <cellStyle name="Ausgabe 2 19" xfId="15976" hidden="1"/>
    <cellStyle name="Ausgabe 2 19" xfId="16112" hidden="1"/>
    <cellStyle name="Ausgabe 2 19" xfId="15950" hidden="1"/>
    <cellStyle name="Ausgabe 2 19" xfId="16595" hidden="1"/>
    <cellStyle name="Ausgabe 2 19" xfId="16827" hidden="1"/>
    <cellStyle name="Ausgabe 2 19" xfId="16932" hidden="1"/>
    <cellStyle name="Ausgabe 2 19" xfId="15782" hidden="1"/>
    <cellStyle name="Ausgabe 2 19" xfId="17418" hidden="1"/>
    <cellStyle name="Ausgabe 2 19" xfId="17554" hidden="1"/>
    <cellStyle name="Ausgabe 2 19" xfId="17392" hidden="1"/>
    <cellStyle name="Ausgabe 2 19" xfId="18037" hidden="1"/>
    <cellStyle name="Ausgabe 2 19" xfId="18269" hidden="1"/>
    <cellStyle name="Ausgabe 2 19" xfId="18374" hidden="1"/>
    <cellStyle name="Ausgabe 2 19" xfId="18886" hidden="1"/>
    <cellStyle name="Ausgabe 2 19" xfId="19225" hidden="1"/>
    <cellStyle name="Ausgabe 2 19" xfId="19361" hidden="1"/>
    <cellStyle name="Ausgabe 2 19" xfId="19199" hidden="1"/>
    <cellStyle name="Ausgabe 2 19" xfId="19844" hidden="1"/>
    <cellStyle name="Ausgabe 2 19" xfId="20076" hidden="1"/>
    <cellStyle name="Ausgabe 2 19" xfId="20181" hidden="1"/>
    <cellStyle name="Ausgabe 2 19" xfId="20495" hidden="1"/>
    <cellStyle name="Ausgabe 2 19" xfId="20732" hidden="1"/>
    <cellStyle name="Ausgabe 2 19" xfId="21135" hidden="1"/>
    <cellStyle name="Ausgabe 2 19" xfId="21240" hidden="1"/>
    <cellStyle name="Ausgabe 2 19" xfId="20943" hidden="1"/>
    <cellStyle name="Ausgabe 2 19" xfId="21751" hidden="1"/>
    <cellStyle name="Ausgabe 2 19" xfId="21887" hidden="1"/>
    <cellStyle name="Ausgabe 2 19" xfId="21725" hidden="1"/>
    <cellStyle name="Ausgabe 2 19" xfId="22377" hidden="1"/>
    <cellStyle name="Ausgabe 2 19" xfId="22609" hidden="1"/>
    <cellStyle name="Ausgabe 2 19" xfId="22714" hidden="1"/>
    <cellStyle name="Ausgabe 2 19" xfId="20911" hidden="1"/>
    <cellStyle name="Ausgabe 2 19" xfId="23204" hidden="1"/>
    <cellStyle name="Ausgabe 2 19" xfId="23340" hidden="1"/>
    <cellStyle name="Ausgabe 2 19" xfId="23178" hidden="1"/>
    <cellStyle name="Ausgabe 2 19" xfId="23828" hidden="1"/>
    <cellStyle name="Ausgabe 2 19" xfId="24060" hidden="1"/>
    <cellStyle name="Ausgabe 2 19" xfId="24165" hidden="1"/>
    <cellStyle name="Ausgabe 2 19" xfId="23162" hidden="1"/>
    <cellStyle name="Ausgabe 2 19" xfId="24651" hidden="1"/>
    <cellStyle name="Ausgabe 2 19" xfId="24787" hidden="1"/>
    <cellStyle name="Ausgabe 2 19" xfId="24625" hidden="1"/>
    <cellStyle name="Ausgabe 2 19" xfId="25270" hidden="1"/>
    <cellStyle name="Ausgabe 2 19" xfId="25502" hidden="1"/>
    <cellStyle name="Ausgabe 2 19" xfId="25607" hidden="1"/>
    <cellStyle name="Ausgabe 2 19" xfId="25923" hidden="1"/>
    <cellStyle name="Ausgabe 2 19" xfId="26247" hidden="1"/>
    <cellStyle name="Ausgabe 2 19" xfId="26383" hidden="1"/>
    <cellStyle name="Ausgabe 2 19" xfId="26221" hidden="1"/>
    <cellStyle name="Ausgabe 2 19" xfId="26866" hidden="1"/>
    <cellStyle name="Ausgabe 2 19" xfId="27098" hidden="1"/>
    <cellStyle name="Ausgabe 2 19" xfId="27203" hidden="1"/>
    <cellStyle name="Ausgabe 2 19" xfId="26055" hidden="1"/>
    <cellStyle name="Ausgabe 2 19" xfId="27689" hidden="1"/>
    <cellStyle name="Ausgabe 2 19" xfId="27825" hidden="1"/>
    <cellStyle name="Ausgabe 2 19" xfId="27663" hidden="1"/>
    <cellStyle name="Ausgabe 2 19" xfId="28308" hidden="1"/>
    <cellStyle name="Ausgabe 2 19" xfId="28540" hidden="1"/>
    <cellStyle name="Ausgabe 2 19" xfId="28645" hidden="1"/>
    <cellStyle name="Ausgabe 2 19" xfId="28960" hidden="1"/>
    <cellStyle name="Ausgabe 2 19" xfId="29209" hidden="1"/>
    <cellStyle name="Ausgabe 2 19" xfId="29345" hidden="1"/>
    <cellStyle name="Ausgabe 2 19" xfId="29183" hidden="1"/>
    <cellStyle name="Ausgabe 2 19" xfId="29828" hidden="1"/>
    <cellStyle name="Ausgabe 2 19" xfId="30060" hidden="1"/>
    <cellStyle name="Ausgabe 2 19" xfId="30165" hidden="1"/>
    <cellStyle name="Ausgabe 2 19" xfId="30479" hidden="1"/>
    <cellStyle name="Ausgabe 2 19" xfId="30716" hidden="1"/>
    <cellStyle name="Ausgabe 2 19" xfId="31119" hidden="1"/>
    <cellStyle name="Ausgabe 2 19" xfId="31224" hidden="1"/>
    <cellStyle name="Ausgabe 2 19" xfId="30927" hidden="1"/>
    <cellStyle name="Ausgabe 2 19" xfId="31735" hidden="1"/>
    <cellStyle name="Ausgabe 2 19" xfId="31871" hidden="1"/>
    <cellStyle name="Ausgabe 2 19" xfId="31709" hidden="1"/>
    <cellStyle name="Ausgabe 2 19" xfId="32361" hidden="1"/>
    <cellStyle name="Ausgabe 2 19" xfId="32593" hidden="1"/>
    <cellStyle name="Ausgabe 2 19" xfId="32698" hidden="1"/>
    <cellStyle name="Ausgabe 2 19" xfId="30895" hidden="1"/>
    <cellStyle name="Ausgabe 2 19" xfId="33187" hidden="1"/>
    <cellStyle name="Ausgabe 2 19" xfId="33323" hidden="1"/>
    <cellStyle name="Ausgabe 2 19" xfId="33161" hidden="1"/>
    <cellStyle name="Ausgabe 2 19" xfId="33811" hidden="1"/>
    <cellStyle name="Ausgabe 2 19" xfId="34043" hidden="1"/>
    <cellStyle name="Ausgabe 2 19" xfId="34148" hidden="1"/>
    <cellStyle name="Ausgabe 2 19" xfId="33145" hidden="1"/>
    <cellStyle name="Ausgabe 2 19" xfId="34634" hidden="1"/>
    <cellStyle name="Ausgabe 2 19" xfId="34770" hidden="1"/>
    <cellStyle name="Ausgabe 2 19" xfId="34608" hidden="1"/>
    <cellStyle name="Ausgabe 2 19" xfId="35253" hidden="1"/>
    <cellStyle name="Ausgabe 2 19" xfId="35485" hidden="1"/>
    <cellStyle name="Ausgabe 2 19" xfId="35590" hidden="1"/>
    <cellStyle name="Ausgabe 2 19" xfId="35906" hidden="1"/>
    <cellStyle name="Ausgabe 2 19" xfId="36230" hidden="1"/>
    <cellStyle name="Ausgabe 2 19" xfId="36366" hidden="1"/>
    <cellStyle name="Ausgabe 2 19" xfId="36204" hidden="1"/>
    <cellStyle name="Ausgabe 2 19" xfId="36849" hidden="1"/>
    <cellStyle name="Ausgabe 2 19" xfId="37081" hidden="1"/>
    <cellStyle name="Ausgabe 2 19" xfId="37186" hidden="1"/>
    <cellStyle name="Ausgabe 2 19" xfId="36038" hidden="1"/>
    <cellStyle name="Ausgabe 2 19" xfId="37672" hidden="1"/>
    <cellStyle name="Ausgabe 2 19" xfId="37808" hidden="1"/>
    <cellStyle name="Ausgabe 2 19" xfId="37646" hidden="1"/>
    <cellStyle name="Ausgabe 2 19" xfId="38291" hidden="1"/>
    <cellStyle name="Ausgabe 2 19" xfId="38523" hidden="1"/>
    <cellStyle name="Ausgabe 2 19" xfId="38628" hidden="1"/>
    <cellStyle name="Ausgabe 2 19" xfId="38943" hidden="1"/>
    <cellStyle name="Ausgabe 2 19" xfId="39212" hidden="1"/>
    <cellStyle name="Ausgabe 2 19" xfId="39348" hidden="1"/>
    <cellStyle name="Ausgabe 2 19" xfId="39186" hidden="1"/>
    <cellStyle name="Ausgabe 2 19" xfId="39831" hidden="1"/>
    <cellStyle name="Ausgabe 2 19" xfId="40063" hidden="1"/>
    <cellStyle name="Ausgabe 2 19" xfId="40168" hidden="1"/>
    <cellStyle name="Ausgabe 2 19" xfId="40482" hidden="1"/>
    <cellStyle name="Ausgabe 2 19" xfId="40719" hidden="1"/>
    <cellStyle name="Ausgabe 2 19" xfId="41122" hidden="1"/>
    <cellStyle name="Ausgabe 2 19" xfId="41227" hidden="1"/>
    <cellStyle name="Ausgabe 2 19" xfId="40930" hidden="1"/>
    <cellStyle name="Ausgabe 2 19" xfId="41738" hidden="1"/>
    <cellStyle name="Ausgabe 2 19" xfId="41874" hidden="1"/>
    <cellStyle name="Ausgabe 2 19" xfId="41712" hidden="1"/>
    <cellStyle name="Ausgabe 2 19" xfId="42364" hidden="1"/>
    <cellStyle name="Ausgabe 2 19" xfId="42596" hidden="1"/>
    <cellStyle name="Ausgabe 2 19" xfId="42701" hidden="1"/>
    <cellStyle name="Ausgabe 2 19" xfId="40898" hidden="1"/>
    <cellStyle name="Ausgabe 2 19" xfId="43190" hidden="1"/>
    <cellStyle name="Ausgabe 2 19" xfId="43326" hidden="1"/>
    <cellStyle name="Ausgabe 2 19" xfId="43164" hidden="1"/>
    <cellStyle name="Ausgabe 2 19" xfId="43814" hidden="1"/>
    <cellStyle name="Ausgabe 2 19" xfId="44046" hidden="1"/>
    <cellStyle name="Ausgabe 2 19" xfId="44151" hidden="1"/>
    <cellStyle name="Ausgabe 2 19" xfId="43148" hidden="1"/>
    <cellStyle name="Ausgabe 2 19" xfId="44637" hidden="1"/>
    <cellStyle name="Ausgabe 2 19" xfId="44773" hidden="1"/>
    <cellStyle name="Ausgabe 2 19" xfId="44611" hidden="1"/>
    <cellStyle name="Ausgabe 2 19" xfId="45256" hidden="1"/>
    <cellStyle name="Ausgabe 2 19" xfId="45488" hidden="1"/>
    <cellStyle name="Ausgabe 2 19" xfId="45593" hidden="1"/>
    <cellStyle name="Ausgabe 2 19" xfId="45909" hidden="1"/>
    <cellStyle name="Ausgabe 2 19" xfId="46233" hidden="1"/>
    <cellStyle name="Ausgabe 2 19" xfId="46369" hidden="1"/>
    <cellStyle name="Ausgabe 2 19" xfId="46207" hidden="1"/>
    <cellStyle name="Ausgabe 2 19" xfId="46852" hidden="1"/>
    <cellStyle name="Ausgabe 2 19" xfId="47084" hidden="1"/>
    <cellStyle name="Ausgabe 2 19" xfId="47189" hidden="1"/>
    <cellStyle name="Ausgabe 2 19" xfId="46041" hidden="1"/>
    <cellStyle name="Ausgabe 2 19" xfId="47675" hidden="1"/>
    <cellStyle name="Ausgabe 2 19" xfId="47811" hidden="1"/>
    <cellStyle name="Ausgabe 2 19" xfId="47649" hidden="1"/>
    <cellStyle name="Ausgabe 2 19" xfId="48294" hidden="1"/>
    <cellStyle name="Ausgabe 2 19" xfId="48526" hidden="1"/>
    <cellStyle name="Ausgabe 2 19" xfId="48631" hidden="1"/>
    <cellStyle name="Ausgabe 2 19" xfId="48945" hidden="1"/>
    <cellStyle name="Ausgabe 2 19" xfId="49194" hidden="1"/>
    <cellStyle name="Ausgabe 2 19" xfId="49330" hidden="1"/>
    <cellStyle name="Ausgabe 2 19" xfId="49168" hidden="1"/>
    <cellStyle name="Ausgabe 2 19" xfId="49813" hidden="1"/>
    <cellStyle name="Ausgabe 2 19" xfId="50045" hidden="1"/>
    <cellStyle name="Ausgabe 2 19" xfId="50150" hidden="1"/>
    <cellStyle name="Ausgabe 2 19" xfId="50464" hidden="1"/>
    <cellStyle name="Ausgabe 2 19" xfId="50701" hidden="1"/>
    <cellStyle name="Ausgabe 2 19" xfId="51104" hidden="1"/>
    <cellStyle name="Ausgabe 2 19" xfId="51209" hidden="1"/>
    <cellStyle name="Ausgabe 2 19" xfId="50912" hidden="1"/>
    <cellStyle name="Ausgabe 2 19" xfId="51720" hidden="1"/>
    <cellStyle name="Ausgabe 2 19" xfId="51856" hidden="1"/>
    <cellStyle name="Ausgabe 2 19" xfId="51694" hidden="1"/>
    <cellStyle name="Ausgabe 2 19" xfId="52346" hidden="1"/>
    <cellStyle name="Ausgabe 2 19" xfId="52578" hidden="1"/>
    <cellStyle name="Ausgabe 2 19" xfId="52683" hidden="1"/>
    <cellStyle name="Ausgabe 2 19" xfId="50880" hidden="1"/>
    <cellStyle name="Ausgabe 2 19" xfId="53172" hidden="1"/>
    <cellStyle name="Ausgabe 2 19" xfId="53308" hidden="1"/>
    <cellStyle name="Ausgabe 2 19" xfId="53146" hidden="1"/>
    <cellStyle name="Ausgabe 2 19" xfId="53796" hidden="1"/>
    <cellStyle name="Ausgabe 2 19" xfId="54028" hidden="1"/>
    <cellStyle name="Ausgabe 2 19" xfId="54133" hidden="1"/>
    <cellStyle name="Ausgabe 2 19" xfId="53130" hidden="1"/>
    <cellStyle name="Ausgabe 2 19" xfId="54619" hidden="1"/>
    <cellStyle name="Ausgabe 2 19" xfId="54755" hidden="1"/>
    <cellStyle name="Ausgabe 2 19" xfId="54593" hidden="1"/>
    <cellStyle name="Ausgabe 2 19" xfId="55238" hidden="1"/>
    <cellStyle name="Ausgabe 2 19" xfId="55470" hidden="1"/>
    <cellStyle name="Ausgabe 2 19" xfId="55575" hidden="1"/>
    <cellStyle name="Ausgabe 2 19" xfId="55891" hidden="1"/>
    <cellStyle name="Ausgabe 2 19" xfId="56215" hidden="1"/>
    <cellStyle name="Ausgabe 2 19" xfId="56351" hidden="1"/>
    <cellStyle name="Ausgabe 2 19" xfId="56189" hidden="1"/>
    <cellStyle name="Ausgabe 2 19" xfId="56834" hidden="1"/>
    <cellStyle name="Ausgabe 2 19" xfId="57066" hidden="1"/>
    <cellStyle name="Ausgabe 2 19" xfId="57171" hidden="1"/>
    <cellStyle name="Ausgabe 2 19" xfId="56023" hidden="1"/>
    <cellStyle name="Ausgabe 2 19" xfId="57657" hidden="1"/>
    <cellStyle name="Ausgabe 2 19" xfId="57793" hidden="1"/>
    <cellStyle name="Ausgabe 2 19" xfId="57631" hidden="1"/>
    <cellStyle name="Ausgabe 2 19" xfId="58276" hidden="1"/>
    <cellStyle name="Ausgabe 2 19" xfId="58508" hidden="1"/>
    <cellStyle name="Ausgabe 2 19" xfId="58613" hidden="1"/>
    <cellStyle name="Ausgabe 2 2" xfId="135"/>
    <cellStyle name="Ausgabe 2 20" xfId="136" hidden="1"/>
    <cellStyle name="Ausgabe 2 20" xfId="752" hidden="1"/>
    <cellStyle name="Ausgabe 2 20" xfId="885" hidden="1"/>
    <cellStyle name="Ausgabe 2 20" xfId="913" hidden="1"/>
    <cellStyle name="Ausgabe 2 20" xfId="1370" hidden="1"/>
    <cellStyle name="Ausgabe 2 20" xfId="1602" hidden="1"/>
    <cellStyle name="Ausgabe 2 20" xfId="1705" hidden="1"/>
    <cellStyle name="Ausgabe 2 20" xfId="2059" hidden="1"/>
    <cellStyle name="Ausgabe 2 20" xfId="2622" hidden="1"/>
    <cellStyle name="Ausgabe 2 20" xfId="2755" hidden="1"/>
    <cellStyle name="Ausgabe 2 20" xfId="2783" hidden="1"/>
    <cellStyle name="Ausgabe 2 20" xfId="3240" hidden="1"/>
    <cellStyle name="Ausgabe 2 20" xfId="3472" hidden="1"/>
    <cellStyle name="Ausgabe 2 20" xfId="3575" hidden="1"/>
    <cellStyle name="Ausgabe 2 20" xfId="2375" hidden="1"/>
    <cellStyle name="Ausgabe 2 20" xfId="4128" hidden="1"/>
    <cellStyle name="Ausgabe 2 20" xfId="4261" hidden="1"/>
    <cellStyle name="Ausgabe 2 20" xfId="4289" hidden="1"/>
    <cellStyle name="Ausgabe 2 20" xfId="4746" hidden="1"/>
    <cellStyle name="Ausgabe 2 20" xfId="4978" hidden="1"/>
    <cellStyle name="Ausgabe 2 20" xfId="5081" hidden="1"/>
    <cellStyle name="Ausgabe 2 20" xfId="3882" hidden="1"/>
    <cellStyle name="Ausgabe 2 20" xfId="5632" hidden="1"/>
    <cellStyle name="Ausgabe 2 20" xfId="5765" hidden="1"/>
    <cellStyle name="Ausgabe 2 20" xfId="5793" hidden="1"/>
    <cellStyle name="Ausgabe 2 20" xfId="6250" hidden="1"/>
    <cellStyle name="Ausgabe 2 20" xfId="6482" hidden="1"/>
    <cellStyle name="Ausgabe 2 20" xfId="6585" hidden="1"/>
    <cellStyle name="Ausgabe 2 20" xfId="5388" hidden="1"/>
    <cellStyle name="Ausgabe 2 20" xfId="7130" hidden="1"/>
    <cellStyle name="Ausgabe 2 20" xfId="7263" hidden="1"/>
    <cellStyle name="Ausgabe 2 20" xfId="7291" hidden="1"/>
    <cellStyle name="Ausgabe 2 20" xfId="7748" hidden="1"/>
    <cellStyle name="Ausgabe 2 20" xfId="7980" hidden="1"/>
    <cellStyle name="Ausgabe 2 20" xfId="8083" hidden="1"/>
    <cellStyle name="Ausgabe 2 20" xfId="6892" hidden="1"/>
    <cellStyle name="Ausgabe 2 20" xfId="8623" hidden="1"/>
    <cellStyle name="Ausgabe 2 20" xfId="8756" hidden="1"/>
    <cellStyle name="Ausgabe 2 20" xfId="8784" hidden="1"/>
    <cellStyle name="Ausgabe 2 20" xfId="9241" hidden="1"/>
    <cellStyle name="Ausgabe 2 20" xfId="9473" hidden="1"/>
    <cellStyle name="Ausgabe 2 20" xfId="9576" hidden="1"/>
    <cellStyle name="Ausgabe 2 20" xfId="8390" hidden="1"/>
    <cellStyle name="Ausgabe 2 20" xfId="10109" hidden="1"/>
    <cellStyle name="Ausgabe 2 20" xfId="10242" hidden="1"/>
    <cellStyle name="Ausgabe 2 20" xfId="10270" hidden="1"/>
    <cellStyle name="Ausgabe 2 20" xfId="10727" hidden="1"/>
    <cellStyle name="Ausgabe 2 20" xfId="10959" hidden="1"/>
    <cellStyle name="Ausgabe 2 20" xfId="11062" hidden="1"/>
    <cellStyle name="Ausgabe 2 20" xfId="9883" hidden="1"/>
    <cellStyle name="Ausgabe 2 20" xfId="11589" hidden="1"/>
    <cellStyle name="Ausgabe 2 20" xfId="11722" hidden="1"/>
    <cellStyle name="Ausgabe 2 20" xfId="11750" hidden="1"/>
    <cellStyle name="Ausgabe 2 20" xfId="12207" hidden="1"/>
    <cellStyle name="Ausgabe 2 20" xfId="12439" hidden="1"/>
    <cellStyle name="Ausgabe 2 20" xfId="12542" hidden="1"/>
    <cellStyle name="Ausgabe 2 20" xfId="11369" hidden="1"/>
    <cellStyle name="Ausgabe 2 20" xfId="13060" hidden="1"/>
    <cellStyle name="Ausgabe 2 20" xfId="13193" hidden="1"/>
    <cellStyle name="Ausgabe 2 20" xfId="13221" hidden="1"/>
    <cellStyle name="Ausgabe 2 20" xfId="13678" hidden="1"/>
    <cellStyle name="Ausgabe 2 20" xfId="13910" hidden="1"/>
    <cellStyle name="Ausgabe 2 20" xfId="14013" hidden="1"/>
    <cellStyle name="Ausgabe 2 20" xfId="12849" hidden="1"/>
    <cellStyle name="Ausgabe 2 20" xfId="14522" hidden="1"/>
    <cellStyle name="Ausgabe 2 20" xfId="14655" hidden="1"/>
    <cellStyle name="Ausgabe 2 20" xfId="14683" hidden="1"/>
    <cellStyle name="Ausgabe 2 20" xfId="15140" hidden="1"/>
    <cellStyle name="Ausgabe 2 20" xfId="15372" hidden="1"/>
    <cellStyle name="Ausgabe 2 20" xfId="15475" hidden="1"/>
    <cellStyle name="Ausgabe 2 20" xfId="14319" hidden="1"/>
    <cellStyle name="Ausgabe 2 20" xfId="15978" hidden="1"/>
    <cellStyle name="Ausgabe 2 20" xfId="16111" hidden="1"/>
    <cellStyle name="Ausgabe 2 20" xfId="16139" hidden="1"/>
    <cellStyle name="Ausgabe 2 20" xfId="16596" hidden="1"/>
    <cellStyle name="Ausgabe 2 20" xfId="16828" hidden="1"/>
    <cellStyle name="Ausgabe 2 20" xfId="16931" hidden="1"/>
    <cellStyle name="Ausgabe 2 20" xfId="15781" hidden="1"/>
    <cellStyle name="Ausgabe 2 20" xfId="17420" hidden="1"/>
    <cellStyle name="Ausgabe 2 20" xfId="17553" hidden="1"/>
    <cellStyle name="Ausgabe 2 20" xfId="17581" hidden="1"/>
    <cellStyle name="Ausgabe 2 20" xfId="18038" hidden="1"/>
    <cellStyle name="Ausgabe 2 20" xfId="18270" hidden="1"/>
    <cellStyle name="Ausgabe 2 20" xfId="18373" hidden="1"/>
    <cellStyle name="Ausgabe 2 20" xfId="18887" hidden="1"/>
    <cellStyle name="Ausgabe 2 20" xfId="19227" hidden="1"/>
    <cellStyle name="Ausgabe 2 20" xfId="19360" hidden="1"/>
    <cellStyle name="Ausgabe 2 20" xfId="19388" hidden="1"/>
    <cellStyle name="Ausgabe 2 20" xfId="19845" hidden="1"/>
    <cellStyle name="Ausgabe 2 20" xfId="20077" hidden="1"/>
    <cellStyle name="Ausgabe 2 20" xfId="20180" hidden="1"/>
    <cellStyle name="Ausgabe 2 20" xfId="20496" hidden="1"/>
    <cellStyle name="Ausgabe 2 20" xfId="20733" hidden="1"/>
    <cellStyle name="Ausgabe 2 20" xfId="21136" hidden="1"/>
    <cellStyle name="Ausgabe 2 20" xfId="21239" hidden="1"/>
    <cellStyle name="Ausgabe 2 20" xfId="20942" hidden="1"/>
    <cellStyle name="Ausgabe 2 20" xfId="21753" hidden="1"/>
    <cellStyle name="Ausgabe 2 20" xfId="21886" hidden="1"/>
    <cellStyle name="Ausgabe 2 20" xfId="21915" hidden="1"/>
    <cellStyle name="Ausgabe 2 20" xfId="22378" hidden="1"/>
    <cellStyle name="Ausgabe 2 20" xfId="22610" hidden="1"/>
    <cellStyle name="Ausgabe 2 20" xfId="22713" hidden="1"/>
    <cellStyle name="Ausgabe 2 20" xfId="20715" hidden="1"/>
    <cellStyle name="Ausgabe 2 20" xfId="23206" hidden="1"/>
    <cellStyle name="Ausgabe 2 20" xfId="23339" hidden="1"/>
    <cellStyle name="Ausgabe 2 20" xfId="23367" hidden="1"/>
    <cellStyle name="Ausgabe 2 20" xfId="23829" hidden="1"/>
    <cellStyle name="Ausgabe 2 20" xfId="24061" hidden="1"/>
    <cellStyle name="Ausgabe 2 20" xfId="24164" hidden="1"/>
    <cellStyle name="Ausgabe 2 20" xfId="20712" hidden="1"/>
    <cellStyle name="Ausgabe 2 20" xfId="24653" hidden="1"/>
    <cellStyle name="Ausgabe 2 20" xfId="24786" hidden="1"/>
    <cellStyle name="Ausgabe 2 20" xfId="24814" hidden="1"/>
    <cellStyle name="Ausgabe 2 20" xfId="25271" hidden="1"/>
    <cellStyle name="Ausgabe 2 20" xfId="25503" hidden="1"/>
    <cellStyle name="Ausgabe 2 20" xfId="25606" hidden="1"/>
    <cellStyle name="Ausgabe 2 20" xfId="25924" hidden="1"/>
    <cellStyle name="Ausgabe 2 20" xfId="26249" hidden="1"/>
    <cellStyle name="Ausgabe 2 20" xfId="26382" hidden="1"/>
    <cellStyle name="Ausgabe 2 20" xfId="26410" hidden="1"/>
    <cellStyle name="Ausgabe 2 20" xfId="26867" hidden="1"/>
    <cellStyle name="Ausgabe 2 20" xfId="27099" hidden="1"/>
    <cellStyle name="Ausgabe 2 20" xfId="27202" hidden="1"/>
    <cellStyle name="Ausgabe 2 20" xfId="26054" hidden="1"/>
    <cellStyle name="Ausgabe 2 20" xfId="27691" hidden="1"/>
    <cellStyle name="Ausgabe 2 20" xfId="27824" hidden="1"/>
    <cellStyle name="Ausgabe 2 20" xfId="27852" hidden="1"/>
    <cellStyle name="Ausgabe 2 20" xfId="28309" hidden="1"/>
    <cellStyle name="Ausgabe 2 20" xfId="28541" hidden="1"/>
    <cellStyle name="Ausgabe 2 20" xfId="28644" hidden="1"/>
    <cellStyle name="Ausgabe 2 20" xfId="28961" hidden="1"/>
    <cellStyle name="Ausgabe 2 20" xfId="29211" hidden="1"/>
    <cellStyle name="Ausgabe 2 20" xfId="29344" hidden="1"/>
    <cellStyle name="Ausgabe 2 20" xfId="29372" hidden="1"/>
    <cellStyle name="Ausgabe 2 20" xfId="29829" hidden="1"/>
    <cellStyle name="Ausgabe 2 20" xfId="30061" hidden="1"/>
    <cellStyle name="Ausgabe 2 20" xfId="30164" hidden="1"/>
    <cellStyle name="Ausgabe 2 20" xfId="30480" hidden="1"/>
    <cellStyle name="Ausgabe 2 20" xfId="30717" hidden="1"/>
    <cellStyle name="Ausgabe 2 20" xfId="31120" hidden="1"/>
    <cellStyle name="Ausgabe 2 20" xfId="31223" hidden="1"/>
    <cellStyle name="Ausgabe 2 20" xfId="30926" hidden="1"/>
    <cellStyle name="Ausgabe 2 20" xfId="31737" hidden="1"/>
    <cellStyle name="Ausgabe 2 20" xfId="31870" hidden="1"/>
    <cellStyle name="Ausgabe 2 20" xfId="31899" hidden="1"/>
    <cellStyle name="Ausgabe 2 20" xfId="32362" hidden="1"/>
    <cellStyle name="Ausgabe 2 20" xfId="32594" hidden="1"/>
    <cellStyle name="Ausgabe 2 20" xfId="32697" hidden="1"/>
    <cellStyle name="Ausgabe 2 20" xfId="30699" hidden="1"/>
    <cellStyle name="Ausgabe 2 20" xfId="33189" hidden="1"/>
    <cellStyle name="Ausgabe 2 20" xfId="33322" hidden="1"/>
    <cellStyle name="Ausgabe 2 20" xfId="33350" hidden="1"/>
    <cellStyle name="Ausgabe 2 20" xfId="33812" hidden="1"/>
    <cellStyle name="Ausgabe 2 20" xfId="34044" hidden="1"/>
    <cellStyle name="Ausgabe 2 20" xfId="34147" hidden="1"/>
    <cellStyle name="Ausgabe 2 20" xfId="30696" hidden="1"/>
    <cellStyle name="Ausgabe 2 20" xfId="34636" hidden="1"/>
    <cellStyle name="Ausgabe 2 20" xfId="34769" hidden="1"/>
    <cellStyle name="Ausgabe 2 20" xfId="34797" hidden="1"/>
    <cellStyle name="Ausgabe 2 20" xfId="35254" hidden="1"/>
    <cellStyle name="Ausgabe 2 20" xfId="35486" hidden="1"/>
    <cellStyle name="Ausgabe 2 20" xfId="35589" hidden="1"/>
    <cellStyle name="Ausgabe 2 20" xfId="35907" hidden="1"/>
    <cellStyle name="Ausgabe 2 20" xfId="36232" hidden="1"/>
    <cellStyle name="Ausgabe 2 20" xfId="36365" hidden="1"/>
    <cellStyle name="Ausgabe 2 20" xfId="36393" hidden="1"/>
    <cellStyle name="Ausgabe 2 20" xfId="36850" hidden="1"/>
    <cellStyle name="Ausgabe 2 20" xfId="37082" hidden="1"/>
    <cellStyle name="Ausgabe 2 20" xfId="37185" hidden="1"/>
    <cellStyle name="Ausgabe 2 20" xfId="36037" hidden="1"/>
    <cellStyle name="Ausgabe 2 20" xfId="37674" hidden="1"/>
    <cellStyle name="Ausgabe 2 20" xfId="37807" hidden="1"/>
    <cellStyle name="Ausgabe 2 20" xfId="37835" hidden="1"/>
    <cellStyle name="Ausgabe 2 20" xfId="38292" hidden="1"/>
    <cellStyle name="Ausgabe 2 20" xfId="38524" hidden="1"/>
    <cellStyle name="Ausgabe 2 20" xfId="38627" hidden="1"/>
    <cellStyle name="Ausgabe 2 20" xfId="38944" hidden="1"/>
    <cellStyle name="Ausgabe 2 20" xfId="39214" hidden="1"/>
    <cellStyle name="Ausgabe 2 20" xfId="39347" hidden="1"/>
    <cellStyle name="Ausgabe 2 20" xfId="39375" hidden="1"/>
    <cellStyle name="Ausgabe 2 20" xfId="39832" hidden="1"/>
    <cellStyle name="Ausgabe 2 20" xfId="40064" hidden="1"/>
    <cellStyle name="Ausgabe 2 20" xfId="40167" hidden="1"/>
    <cellStyle name="Ausgabe 2 20" xfId="40483" hidden="1"/>
    <cellStyle name="Ausgabe 2 20" xfId="40720" hidden="1"/>
    <cellStyle name="Ausgabe 2 20" xfId="41123" hidden="1"/>
    <cellStyle name="Ausgabe 2 20" xfId="41226" hidden="1"/>
    <cellStyle name="Ausgabe 2 20" xfId="40929" hidden="1"/>
    <cellStyle name="Ausgabe 2 20" xfId="41740" hidden="1"/>
    <cellStyle name="Ausgabe 2 20" xfId="41873" hidden="1"/>
    <cellStyle name="Ausgabe 2 20" xfId="41902" hidden="1"/>
    <cellStyle name="Ausgabe 2 20" xfId="42365" hidden="1"/>
    <cellStyle name="Ausgabe 2 20" xfId="42597" hidden="1"/>
    <cellStyle name="Ausgabe 2 20" xfId="42700" hidden="1"/>
    <cellStyle name="Ausgabe 2 20" xfId="40702" hidden="1"/>
    <cellStyle name="Ausgabe 2 20" xfId="43192" hidden="1"/>
    <cellStyle name="Ausgabe 2 20" xfId="43325" hidden="1"/>
    <cellStyle name="Ausgabe 2 20" xfId="43353" hidden="1"/>
    <cellStyle name="Ausgabe 2 20" xfId="43815" hidden="1"/>
    <cellStyle name="Ausgabe 2 20" xfId="44047" hidden="1"/>
    <cellStyle name="Ausgabe 2 20" xfId="44150" hidden="1"/>
    <cellStyle name="Ausgabe 2 20" xfId="40699" hidden="1"/>
    <cellStyle name="Ausgabe 2 20" xfId="44639" hidden="1"/>
    <cellStyle name="Ausgabe 2 20" xfId="44772" hidden="1"/>
    <cellStyle name="Ausgabe 2 20" xfId="44800" hidden="1"/>
    <cellStyle name="Ausgabe 2 20" xfId="45257" hidden="1"/>
    <cellStyle name="Ausgabe 2 20" xfId="45489" hidden="1"/>
    <cellStyle name="Ausgabe 2 20" xfId="45592" hidden="1"/>
    <cellStyle name="Ausgabe 2 20" xfId="45910" hidden="1"/>
    <cellStyle name="Ausgabe 2 20" xfId="46235" hidden="1"/>
    <cellStyle name="Ausgabe 2 20" xfId="46368" hidden="1"/>
    <cellStyle name="Ausgabe 2 20" xfId="46396" hidden="1"/>
    <cellStyle name="Ausgabe 2 20" xfId="46853" hidden="1"/>
    <cellStyle name="Ausgabe 2 20" xfId="47085" hidden="1"/>
    <cellStyle name="Ausgabe 2 20" xfId="47188" hidden="1"/>
    <cellStyle name="Ausgabe 2 20" xfId="46040" hidden="1"/>
    <cellStyle name="Ausgabe 2 20" xfId="47677" hidden="1"/>
    <cellStyle name="Ausgabe 2 20" xfId="47810" hidden="1"/>
    <cellStyle name="Ausgabe 2 20" xfId="47838" hidden="1"/>
    <cellStyle name="Ausgabe 2 20" xfId="48295" hidden="1"/>
    <cellStyle name="Ausgabe 2 20" xfId="48527" hidden="1"/>
    <cellStyle name="Ausgabe 2 20" xfId="48630" hidden="1"/>
    <cellStyle name="Ausgabe 2 20" xfId="48946" hidden="1"/>
    <cellStyle name="Ausgabe 2 20" xfId="49196" hidden="1"/>
    <cellStyle name="Ausgabe 2 20" xfId="49329" hidden="1"/>
    <cellStyle name="Ausgabe 2 20" xfId="49357" hidden="1"/>
    <cellStyle name="Ausgabe 2 20" xfId="49814" hidden="1"/>
    <cellStyle name="Ausgabe 2 20" xfId="50046" hidden="1"/>
    <cellStyle name="Ausgabe 2 20" xfId="50149" hidden="1"/>
    <cellStyle name="Ausgabe 2 20" xfId="50465" hidden="1"/>
    <cellStyle name="Ausgabe 2 20" xfId="50702" hidden="1"/>
    <cellStyle name="Ausgabe 2 20" xfId="51105" hidden="1"/>
    <cellStyle name="Ausgabe 2 20" xfId="51208" hidden="1"/>
    <cellStyle name="Ausgabe 2 20" xfId="50911" hidden="1"/>
    <cellStyle name="Ausgabe 2 20" xfId="51722" hidden="1"/>
    <cellStyle name="Ausgabe 2 20" xfId="51855" hidden="1"/>
    <cellStyle name="Ausgabe 2 20" xfId="51884" hidden="1"/>
    <cellStyle name="Ausgabe 2 20" xfId="52347" hidden="1"/>
    <cellStyle name="Ausgabe 2 20" xfId="52579" hidden="1"/>
    <cellStyle name="Ausgabe 2 20" xfId="52682" hidden="1"/>
    <cellStyle name="Ausgabe 2 20" xfId="50684" hidden="1"/>
    <cellStyle name="Ausgabe 2 20" xfId="53174" hidden="1"/>
    <cellStyle name="Ausgabe 2 20" xfId="53307" hidden="1"/>
    <cellStyle name="Ausgabe 2 20" xfId="53335" hidden="1"/>
    <cellStyle name="Ausgabe 2 20" xfId="53797" hidden="1"/>
    <cellStyle name="Ausgabe 2 20" xfId="54029" hidden="1"/>
    <cellStyle name="Ausgabe 2 20" xfId="54132" hidden="1"/>
    <cellStyle name="Ausgabe 2 20" xfId="50681" hidden="1"/>
    <cellStyle name="Ausgabe 2 20" xfId="54621" hidden="1"/>
    <cellStyle name="Ausgabe 2 20" xfId="54754" hidden="1"/>
    <cellStyle name="Ausgabe 2 20" xfId="54782" hidden="1"/>
    <cellStyle name="Ausgabe 2 20" xfId="55239" hidden="1"/>
    <cellStyle name="Ausgabe 2 20" xfId="55471" hidden="1"/>
    <cellStyle name="Ausgabe 2 20" xfId="55574" hidden="1"/>
    <cellStyle name="Ausgabe 2 20" xfId="55892" hidden="1"/>
    <cellStyle name="Ausgabe 2 20" xfId="56217" hidden="1"/>
    <cellStyle name="Ausgabe 2 20" xfId="56350" hidden="1"/>
    <cellStyle name="Ausgabe 2 20" xfId="56378" hidden="1"/>
    <cellStyle name="Ausgabe 2 20" xfId="56835" hidden="1"/>
    <cellStyle name="Ausgabe 2 20" xfId="57067" hidden="1"/>
    <cellStyle name="Ausgabe 2 20" xfId="57170" hidden="1"/>
    <cellStyle name="Ausgabe 2 20" xfId="56022" hidden="1"/>
    <cellStyle name="Ausgabe 2 20" xfId="57659" hidden="1"/>
    <cellStyle name="Ausgabe 2 20" xfId="57792" hidden="1"/>
    <cellStyle name="Ausgabe 2 20" xfId="57820" hidden="1"/>
    <cellStyle name="Ausgabe 2 20" xfId="58277" hidden="1"/>
    <cellStyle name="Ausgabe 2 20" xfId="58509" hidden="1"/>
    <cellStyle name="Ausgabe 2 20" xfId="58612" hidden="1"/>
    <cellStyle name="Ausgabe 2 21" xfId="137"/>
    <cellStyle name="Ausgabe 2 22" xfId="138" hidden="1"/>
    <cellStyle name="Ausgabe 2 22" xfId="18888" hidden="1"/>
    <cellStyle name="Ausgabe 2 22" xfId="38945" hidden="1"/>
    <cellStyle name="Ausgabe 2 3" xfId="139" hidden="1"/>
    <cellStyle name="Ausgabe 2 3" xfId="18889" hidden="1"/>
    <cellStyle name="Ausgabe 2 3" xfId="38946"/>
    <cellStyle name="Ausgabe 2 4" xfId="140" hidden="1"/>
    <cellStyle name="Ausgabe 2 4" xfId="18890"/>
    <cellStyle name="Ausgabe 2 5" xfId="141"/>
    <cellStyle name="Ausgabe 2 6" xfId="142" hidden="1"/>
    <cellStyle name="Ausgabe 2 6" xfId="18891"/>
    <cellStyle name="Ausgabe 2 7" xfId="143" hidden="1"/>
    <cellStyle name="Ausgabe 2 7" xfId="18892"/>
    <cellStyle name="Ausgabe 2 8" xfId="144" hidden="1"/>
    <cellStyle name="Ausgabe 2 8" xfId="18893"/>
    <cellStyle name="Ausgabe 2 9" xfId="145" hidden="1"/>
    <cellStyle name="Ausgabe 2 9" xfId="18894"/>
    <cellStyle name="Ausgabe 3" xfId="18685" hidden="1"/>
    <cellStyle name="Ausgabe 3" xfId="18726"/>
    <cellStyle name="Ausgabe 4" xfId="146" hidden="1"/>
    <cellStyle name="Ausgabe 4" xfId="18793" hidden="1"/>
    <cellStyle name="Ausgabe 4" xfId="18789" hidden="1"/>
    <cellStyle name="Ausgabe 4" xfId="18802" hidden="1"/>
    <cellStyle name="Ausgabe 4" xfId="18814" hidden="1"/>
    <cellStyle name="Ausgabe 4" xfId="18808" hidden="1"/>
    <cellStyle name="Ausgabe 4" xfId="18895" hidden="1"/>
    <cellStyle name="Ausgabe 4" xfId="18875" hidden="1"/>
    <cellStyle name="Ausgabe 4" xfId="19182" hidden="1"/>
    <cellStyle name="Ausgabe 4" xfId="19177" hidden="1"/>
    <cellStyle name="Ausgabe 4" xfId="19180" hidden="1"/>
    <cellStyle name="Ausgabe 4" xfId="38947"/>
    <cellStyle name="Ausgabe 5" xfId="18830"/>
    <cellStyle name="Avertissement" xfId="18727"/>
    <cellStyle name="Berechnung" xfId="12" builtinId="22" customBuiltin="1"/>
    <cellStyle name="Berechnung 2" xfId="70"/>
    <cellStyle name="Berechnung 2 10" xfId="147" hidden="1"/>
    <cellStyle name="Berechnung 2 10" xfId="536" hidden="1"/>
    <cellStyle name="Berechnung 2 10" xfId="581" hidden="1"/>
    <cellStyle name="Berechnung 2 10" xfId="599" hidden="1"/>
    <cellStyle name="Berechnung 2 10" xfId="634" hidden="1"/>
    <cellStyle name="Berechnung 2 10" xfId="754" hidden="1"/>
    <cellStyle name="Berechnung 2 10" xfId="944" hidden="1"/>
    <cellStyle name="Berechnung 2 10" xfId="989" hidden="1"/>
    <cellStyle name="Berechnung 2 10" xfId="1007" hidden="1"/>
    <cellStyle name="Berechnung 2 10" xfId="1042" hidden="1"/>
    <cellStyle name="Berechnung 2 10" xfId="884" hidden="1"/>
    <cellStyle name="Berechnung 2 10" xfId="1091" hidden="1"/>
    <cellStyle name="Berechnung 2 10" xfId="1136" hidden="1"/>
    <cellStyle name="Berechnung 2 10" xfId="1154" hidden="1"/>
    <cellStyle name="Berechnung 2 10" xfId="1189" hidden="1"/>
    <cellStyle name="Berechnung 2 10" xfId="1077" hidden="1"/>
    <cellStyle name="Berechnung 2 10" xfId="1232" hidden="1"/>
    <cellStyle name="Berechnung 2 10" xfId="1277" hidden="1"/>
    <cellStyle name="Berechnung 2 10" xfId="1295" hidden="1"/>
    <cellStyle name="Berechnung 2 10" xfId="1330" hidden="1"/>
    <cellStyle name="Berechnung 2 10" xfId="1371" hidden="1"/>
    <cellStyle name="Berechnung 2 10" xfId="1449" hidden="1"/>
    <cellStyle name="Berechnung 2 10" xfId="1494" hidden="1"/>
    <cellStyle name="Berechnung 2 10" xfId="1512" hidden="1"/>
    <cellStyle name="Berechnung 2 10" xfId="1547" hidden="1"/>
    <cellStyle name="Berechnung 2 10" xfId="1603" hidden="1"/>
    <cellStyle name="Berechnung 2 10" xfId="1741" hidden="1"/>
    <cellStyle name="Berechnung 2 10" xfId="1786" hidden="1"/>
    <cellStyle name="Berechnung 2 10" xfId="1804" hidden="1"/>
    <cellStyle name="Berechnung 2 10" xfId="1839" hidden="1"/>
    <cellStyle name="Berechnung 2 10" xfId="1704" hidden="1"/>
    <cellStyle name="Berechnung 2 10" xfId="1883" hidden="1"/>
    <cellStyle name="Berechnung 2 10" xfId="1928" hidden="1"/>
    <cellStyle name="Berechnung 2 10" xfId="1946" hidden="1"/>
    <cellStyle name="Berechnung 2 10" xfId="1981" hidden="1"/>
    <cellStyle name="Berechnung 2 10" xfId="2070" hidden="1"/>
    <cellStyle name="Berechnung 2 10" xfId="2414" hidden="1"/>
    <cellStyle name="Berechnung 2 10" xfId="2459" hidden="1"/>
    <cellStyle name="Berechnung 2 10" xfId="2477" hidden="1"/>
    <cellStyle name="Berechnung 2 10" xfId="2512" hidden="1"/>
    <cellStyle name="Berechnung 2 10" xfId="2624" hidden="1"/>
    <cellStyle name="Berechnung 2 10" xfId="2814" hidden="1"/>
    <cellStyle name="Berechnung 2 10" xfId="2859" hidden="1"/>
    <cellStyle name="Berechnung 2 10" xfId="2877" hidden="1"/>
    <cellStyle name="Berechnung 2 10" xfId="2912" hidden="1"/>
    <cellStyle name="Berechnung 2 10" xfId="2754" hidden="1"/>
    <cellStyle name="Berechnung 2 10" xfId="2961" hidden="1"/>
    <cellStyle name="Berechnung 2 10" xfId="3006" hidden="1"/>
    <cellStyle name="Berechnung 2 10" xfId="3024" hidden="1"/>
    <cellStyle name="Berechnung 2 10" xfId="3059" hidden="1"/>
    <cellStyle name="Berechnung 2 10" xfId="2947" hidden="1"/>
    <cellStyle name="Berechnung 2 10" xfId="3102" hidden="1"/>
    <cellStyle name="Berechnung 2 10" xfId="3147" hidden="1"/>
    <cellStyle name="Berechnung 2 10" xfId="3165" hidden="1"/>
    <cellStyle name="Berechnung 2 10" xfId="3200" hidden="1"/>
    <cellStyle name="Berechnung 2 10" xfId="3241" hidden="1"/>
    <cellStyle name="Berechnung 2 10" xfId="3319" hidden="1"/>
    <cellStyle name="Berechnung 2 10" xfId="3364" hidden="1"/>
    <cellStyle name="Berechnung 2 10" xfId="3382" hidden="1"/>
    <cellStyle name="Berechnung 2 10" xfId="3417" hidden="1"/>
    <cellStyle name="Berechnung 2 10" xfId="3473" hidden="1"/>
    <cellStyle name="Berechnung 2 10" xfId="3611" hidden="1"/>
    <cellStyle name="Berechnung 2 10" xfId="3656" hidden="1"/>
    <cellStyle name="Berechnung 2 10" xfId="3674" hidden="1"/>
    <cellStyle name="Berechnung 2 10" xfId="3709" hidden="1"/>
    <cellStyle name="Berechnung 2 10" xfId="3574" hidden="1"/>
    <cellStyle name="Berechnung 2 10" xfId="3753" hidden="1"/>
    <cellStyle name="Berechnung 2 10" xfId="3798" hidden="1"/>
    <cellStyle name="Berechnung 2 10" xfId="3816" hidden="1"/>
    <cellStyle name="Berechnung 2 10" xfId="3851" hidden="1"/>
    <cellStyle name="Berechnung 2 10" xfId="2366" hidden="1"/>
    <cellStyle name="Berechnung 2 10" xfId="3920" hidden="1"/>
    <cellStyle name="Berechnung 2 10" xfId="3965" hidden="1"/>
    <cellStyle name="Berechnung 2 10" xfId="3983" hidden="1"/>
    <cellStyle name="Berechnung 2 10" xfId="4018" hidden="1"/>
    <cellStyle name="Berechnung 2 10" xfId="4130" hidden="1"/>
    <cellStyle name="Berechnung 2 10" xfId="4320" hidden="1"/>
    <cellStyle name="Berechnung 2 10" xfId="4365" hidden="1"/>
    <cellStyle name="Berechnung 2 10" xfId="4383" hidden="1"/>
    <cellStyle name="Berechnung 2 10" xfId="4418" hidden="1"/>
    <cellStyle name="Berechnung 2 10" xfId="4260" hidden="1"/>
    <cellStyle name="Berechnung 2 10" xfId="4467" hidden="1"/>
    <cellStyle name="Berechnung 2 10" xfId="4512" hidden="1"/>
    <cellStyle name="Berechnung 2 10" xfId="4530" hidden="1"/>
    <cellStyle name="Berechnung 2 10" xfId="4565" hidden="1"/>
    <cellStyle name="Berechnung 2 10" xfId="4453" hidden="1"/>
    <cellStyle name="Berechnung 2 10" xfId="4608" hidden="1"/>
    <cellStyle name="Berechnung 2 10" xfId="4653" hidden="1"/>
    <cellStyle name="Berechnung 2 10" xfId="4671" hidden="1"/>
    <cellStyle name="Berechnung 2 10" xfId="4706" hidden="1"/>
    <cellStyle name="Berechnung 2 10" xfId="4747" hidden="1"/>
    <cellStyle name="Berechnung 2 10" xfId="4825" hidden="1"/>
    <cellStyle name="Berechnung 2 10" xfId="4870" hidden="1"/>
    <cellStyle name="Berechnung 2 10" xfId="4888" hidden="1"/>
    <cellStyle name="Berechnung 2 10" xfId="4923" hidden="1"/>
    <cellStyle name="Berechnung 2 10" xfId="4979" hidden="1"/>
    <cellStyle name="Berechnung 2 10" xfId="5117" hidden="1"/>
    <cellStyle name="Berechnung 2 10" xfId="5162" hidden="1"/>
    <cellStyle name="Berechnung 2 10" xfId="5180" hidden="1"/>
    <cellStyle name="Berechnung 2 10" xfId="5215" hidden="1"/>
    <cellStyle name="Berechnung 2 10" xfId="5080" hidden="1"/>
    <cellStyle name="Berechnung 2 10" xfId="5259" hidden="1"/>
    <cellStyle name="Berechnung 2 10" xfId="5304" hidden="1"/>
    <cellStyle name="Berechnung 2 10" xfId="5322" hidden="1"/>
    <cellStyle name="Berechnung 2 10" xfId="5357" hidden="1"/>
    <cellStyle name="Berechnung 2 10" xfId="2313" hidden="1"/>
    <cellStyle name="Berechnung 2 10" xfId="5425" hidden="1"/>
    <cellStyle name="Berechnung 2 10" xfId="5470" hidden="1"/>
    <cellStyle name="Berechnung 2 10" xfId="5488" hidden="1"/>
    <cellStyle name="Berechnung 2 10" xfId="5523" hidden="1"/>
    <cellStyle name="Berechnung 2 10" xfId="5634" hidden="1"/>
    <cellStyle name="Berechnung 2 10" xfId="5824" hidden="1"/>
    <cellStyle name="Berechnung 2 10" xfId="5869" hidden="1"/>
    <cellStyle name="Berechnung 2 10" xfId="5887" hidden="1"/>
    <cellStyle name="Berechnung 2 10" xfId="5922" hidden="1"/>
    <cellStyle name="Berechnung 2 10" xfId="5764" hidden="1"/>
    <cellStyle name="Berechnung 2 10" xfId="5971" hidden="1"/>
    <cellStyle name="Berechnung 2 10" xfId="6016" hidden="1"/>
    <cellStyle name="Berechnung 2 10" xfId="6034" hidden="1"/>
    <cellStyle name="Berechnung 2 10" xfId="6069" hidden="1"/>
    <cellStyle name="Berechnung 2 10" xfId="5957" hidden="1"/>
    <cellStyle name="Berechnung 2 10" xfId="6112" hidden="1"/>
    <cellStyle name="Berechnung 2 10" xfId="6157" hidden="1"/>
    <cellStyle name="Berechnung 2 10" xfId="6175" hidden="1"/>
    <cellStyle name="Berechnung 2 10" xfId="6210" hidden="1"/>
    <cellStyle name="Berechnung 2 10" xfId="6251" hidden="1"/>
    <cellStyle name="Berechnung 2 10" xfId="6329" hidden="1"/>
    <cellStyle name="Berechnung 2 10" xfId="6374" hidden="1"/>
    <cellStyle name="Berechnung 2 10" xfId="6392" hidden="1"/>
    <cellStyle name="Berechnung 2 10" xfId="6427" hidden="1"/>
    <cellStyle name="Berechnung 2 10" xfId="6483" hidden="1"/>
    <cellStyle name="Berechnung 2 10" xfId="6621" hidden="1"/>
    <cellStyle name="Berechnung 2 10" xfId="6666" hidden="1"/>
    <cellStyle name="Berechnung 2 10" xfId="6684" hidden="1"/>
    <cellStyle name="Berechnung 2 10" xfId="6719" hidden="1"/>
    <cellStyle name="Berechnung 2 10" xfId="6584" hidden="1"/>
    <cellStyle name="Berechnung 2 10" xfId="6763" hidden="1"/>
    <cellStyle name="Berechnung 2 10" xfId="6808" hidden="1"/>
    <cellStyle name="Berechnung 2 10" xfId="6826" hidden="1"/>
    <cellStyle name="Berechnung 2 10" xfId="6861" hidden="1"/>
    <cellStyle name="Berechnung 2 10" xfId="416" hidden="1"/>
    <cellStyle name="Berechnung 2 10" xfId="6927" hidden="1"/>
    <cellStyle name="Berechnung 2 10" xfId="6972" hidden="1"/>
    <cellStyle name="Berechnung 2 10" xfId="6990" hidden="1"/>
    <cellStyle name="Berechnung 2 10" xfId="7025" hidden="1"/>
    <cellStyle name="Berechnung 2 10" xfId="7132" hidden="1"/>
    <cellStyle name="Berechnung 2 10" xfId="7322" hidden="1"/>
    <cellStyle name="Berechnung 2 10" xfId="7367" hidden="1"/>
    <cellStyle name="Berechnung 2 10" xfId="7385" hidden="1"/>
    <cellStyle name="Berechnung 2 10" xfId="7420" hidden="1"/>
    <cellStyle name="Berechnung 2 10" xfId="7262" hidden="1"/>
    <cellStyle name="Berechnung 2 10" xfId="7469" hidden="1"/>
    <cellStyle name="Berechnung 2 10" xfId="7514" hidden="1"/>
    <cellStyle name="Berechnung 2 10" xfId="7532" hidden="1"/>
    <cellStyle name="Berechnung 2 10" xfId="7567" hidden="1"/>
    <cellStyle name="Berechnung 2 10" xfId="7455" hidden="1"/>
    <cellStyle name="Berechnung 2 10" xfId="7610" hidden="1"/>
    <cellStyle name="Berechnung 2 10" xfId="7655" hidden="1"/>
    <cellStyle name="Berechnung 2 10" xfId="7673" hidden="1"/>
    <cellStyle name="Berechnung 2 10" xfId="7708" hidden="1"/>
    <cellStyle name="Berechnung 2 10" xfId="7749" hidden="1"/>
    <cellStyle name="Berechnung 2 10" xfId="7827" hidden="1"/>
    <cellStyle name="Berechnung 2 10" xfId="7872" hidden="1"/>
    <cellStyle name="Berechnung 2 10" xfId="7890" hidden="1"/>
    <cellStyle name="Berechnung 2 10" xfId="7925" hidden="1"/>
    <cellStyle name="Berechnung 2 10" xfId="7981" hidden="1"/>
    <cellStyle name="Berechnung 2 10" xfId="8119" hidden="1"/>
    <cellStyle name="Berechnung 2 10" xfId="8164" hidden="1"/>
    <cellStyle name="Berechnung 2 10" xfId="8182" hidden="1"/>
    <cellStyle name="Berechnung 2 10" xfId="8217" hidden="1"/>
    <cellStyle name="Berechnung 2 10" xfId="8082" hidden="1"/>
    <cellStyle name="Berechnung 2 10" xfId="8261" hidden="1"/>
    <cellStyle name="Berechnung 2 10" xfId="8306" hidden="1"/>
    <cellStyle name="Berechnung 2 10" xfId="8324" hidden="1"/>
    <cellStyle name="Berechnung 2 10" xfId="8359" hidden="1"/>
    <cellStyle name="Berechnung 2 10" xfId="2569" hidden="1"/>
    <cellStyle name="Berechnung 2 10" xfId="8422" hidden="1"/>
    <cellStyle name="Berechnung 2 10" xfId="8467" hidden="1"/>
    <cellStyle name="Berechnung 2 10" xfId="8485" hidden="1"/>
    <cellStyle name="Berechnung 2 10" xfId="8520" hidden="1"/>
    <cellStyle name="Berechnung 2 10" xfId="8625" hidden="1"/>
    <cellStyle name="Berechnung 2 10" xfId="8815" hidden="1"/>
    <cellStyle name="Berechnung 2 10" xfId="8860" hidden="1"/>
    <cellStyle name="Berechnung 2 10" xfId="8878" hidden="1"/>
    <cellStyle name="Berechnung 2 10" xfId="8913" hidden="1"/>
    <cellStyle name="Berechnung 2 10" xfId="8755" hidden="1"/>
    <cellStyle name="Berechnung 2 10" xfId="8962" hidden="1"/>
    <cellStyle name="Berechnung 2 10" xfId="9007" hidden="1"/>
    <cellStyle name="Berechnung 2 10" xfId="9025" hidden="1"/>
    <cellStyle name="Berechnung 2 10" xfId="9060" hidden="1"/>
    <cellStyle name="Berechnung 2 10" xfId="8948" hidden="1"/>
    <cellStyle name="Berechnung 2 10" xfId="9103" hidden="1"/>
    <cellStyle name="Berechnung 2 10" xfId="9148" hidden="1"/>
    <cellStyle name="Berechnung 2 10" xfId="9166" hidden="1"/>
    <cellStyle name="Berechnung 2 10" xfId="9201" hidden="1"/>
    <cellStyle name="Berechnung 2 10" xfId="9242" hidden="1"/>
    <cellStyle name="Berechnung 2 10" xfId="9320" hidden="1"/>
    <cellStyle name="Berechnung 2 10" xfId="9365" hidden="1"/>
    <cellStyle name="Berechnung 2 10" xfId="9383" hidden="1"/>
    <cellStyle name="Berechnung 2 10" xfId="9418" hidden="1"/>
    <cellStyle name="Berechnung 2 10" xfId="9474" hidden="1"/>
    <cellStyle name="Berechnung 2 10" xfId="9612" hidden="1"/>
    <cellStyle name="Berechnung 2 10" xfId="9657" hidden="1"/>
    <cellStyle name="Berechnung 2 10" xfId="9675" hidden="1"/>
    <cellStyle name="Berechnung 2 10" xfId="9710" hidden="1"/>
    <cellStyle name="Berechnung 2 10" xfId="9575" hidden="1"/>
    <cellStyle name="Berechnung 2 10" xfId="9754" hidden="1"/>
    <cellStyle name="Berechnung 2 10" xfId="9799" hidden="1"/>
    <cellStyle name="Berechnung 2 10" xfId="9817" hidden="1"/>
    <cellStyle name="Berechnung 2 10" xfId="9852" hidden="1"/>
    <cellStyle name="Berechnung 2 10" xfId="4075" hidden="1"/>
    <cellStyle name="Berechnung 2 10" xfId="9913" hidden="1"/>
    <cellStyle name="Berechnung 2 10" xfId="9958" hidden="1"/>
    <cellStyle name="Berechnung 2 10" xfId="9976" hidden="1"/>
    <cellStyle name="Berechnung 2 10" xfId="10011" hidden="1"/>
    <cellStyle name="Berechnung 2 10" xfId="10111" hidden="1"/>
    <cellStyle name="Berechnung 2 10" xfId="10301" hidden="1"/>
    <cellStyle name="Berechnung 2 10" xfId="10346" hidden="1"/>
    <cellStyle name="Berechnung 2 10" xfId="10364" hidden="1"/>
    <cellStyle name="Berechnung 2 10" xfId="10399" hidden="1"/>
    <cellStyle name="Berechnung 2 10" xfId="10241" hidden="1"/>
    <cellStyle name="Berechnung 2 10" xfId="10448" hidden="1"/>
    <cellStyle name="Berechnung 2 10" xfId="10493" hidden="1"/>
    <cellStyle name="Berechnung 2 10" xfId="10511" hidden="1"/>
    <cellStyle name="Berechnung 2 10" xfId="10546" hidden="1"/>
    <cellStyle name="Berechnung 2 10" xfId="10434" hidden="1"/>
    <cellStyle name="Berechnung 2 10" xfId="10589" hidden="1"/>
    <cellStyle name="Berechnung 2 10" xfId="10634" hidden="1"/>
    <cellStyle name="Berechnung 2 10" xfId="10652" hidden="1"/>
    <cellStyle name="Berechnung 2 10" xfId="10687" hidden="1"/>
    <cellStyle name="Berechnung 2 10" xfId="10728" hidden="1"/>
    <cellStyle name="Berechnung 2 10" xfId="10806" hidden="1"/>
    <cellStyle name="Berechnung 2 10" xfId="10851" hidden="1"/>
    <cellStyle name="Berechnung 2 10" xfId="10869" hidden="1"/>
    <cellStyle name="Berechnung 2 10" xfId="10904" hidden="1"/>
    <cellStyle name="Berechnung 2 10" xfId="10960" hidden="1"/>
    <cellStyle name="Berechnung 2 10" xfId="11098" hidden="1"/>
    <cellStyle name="Berechnung 2 10" xfId="11143" hidden="1"/>
    <cellStyle name="Berechnung 2 10" xfId="11161" hidden="1"/>
    <cellStyle name="Berechnung 2 10" xfId="11196" hidden="1"/>
    <cellStyle name="Berechnung 2 10" xfId="11061" hidden="1"/>
    <cellStyle name="Berechnung 2 10" xfId="11240" hidden="1"/>
    <cellStyle name="Berechnung 2 10" xfId="11285" hidden="1"/>
    <cellStyle name="Berechnung 2 10" xfId="11303" hidden="1"/>
    <cellStyle name="Berechnung 2 10" xfId="11338" hidden="1"/>
    <cellStyle name="Berechnung 2 10" xfId="5579" hidden="1"/>
    <cellStyle name="Berechnung 2 10" xfId="11396" hidden="1"/>
    <cellStyle name="Berechnung 2 10" xfId="11441" hidden="1"/>
    <cellStyle name="Berechnung 2 10" xfId="11459" hidden="1"/>
    <cellStyle name="Berechnung 2 10" xfId="11494" hidden="1"/>
    <cellStyle name="Berechnung 2 10" xfId="11591" hidden="1"/>
    <cellStyle name="Berechnung 2 10" xfId="11781" hidden="1"/>
    <cellStyle name="Berechnung 2 10" xfId="11826" hidden="1"/>
    <cellStyle name="Berechnung 2 10" xfId="11844" hidden="1"/>
    <cellStyle name="Berechnung 2 10" xfId="11879" hidden="1"/>
    <cellStyle name="Berechnung 2 10" xfId="11721" hidden="1"/>
    <cellStyle name="Berechnung 2 10" xfId="11928" hidden="1"/>
    <cellStyle name="Berechnung 2 10" xfId="11973" hidden="1"/>
    <cellStyle name="Berechnung 2 10" xfId="11991" hidden="1"/>
    <cellStyle name="Berechnung 2 10" xfId="12026" hidden="1"/>
    <cellStyle name="Berechnung 2 10" xfId="11914" hidden="1"/>
    <cellStyle name="Berechnung 2 10" xfId="12069" hidden="1"/>
    <cellStyle name="Berechnung 2 10" xfId="12114" hidden="1"/>
    <cellStyle name="Berechnung 2 10" xfId="12132" hidden="1"/>
    <cellStyle name="Berechnung 2 10" xfId="12167" hidden="1"/>
    <cellStyle name="Berechnung 2 10" xfId="12208" hidden="1"/>
    <cellStyle name="Berechnung 2 10" xfId="12286" hidden="1"/>
    <cellStyle name="Berechnung 2 10" xfId="12331" hidden="1"/>
    <cellStyle name="Berechnung 2 10" xfId="12349" hidden="1"/>
    <cellStyle name="Berechnung 2 10" xfId="12384" hidden="1"/>
    <cellStyle name="Berechnung 2 10" xfId="12440" hidden="1"/>
    <cellStyle name="Berechnung 2 10" xfId="12578" hidden="1"/>
    <cellStyle name="Berechnung 2 10" xfId="12623" hidden="1"/>
    <cellStyle name="Berechnung 2 10" xfId="12641" hidden="1"/>
    <cellStyle name="Berechnung 2 10" xfId="12676" hidden="1"/>
    <cellStyle name="Berechnung 2 10" xfId="12541" hidden="1"/>
    <cellStyle name="Berechnung 2 10" xfId="12720" hidden="1"/>
    <cellStyle name="Berechnung 2 10" xfId="12765" hidden="1"/>
    <cellStyle name="Berechnung 2 10" xfId="12783" hidden="1"/>
    <cellStyle name="Berechnung 2 10" xfId="12818" hidden="1"/>
    <cellStyle name="Berechnung 2 10" xfId="7080" hidden="1"/>
    <cellStyle name="Berechnung 2 10" xfId="12875" hidden="1"/>
    <cellStyle name="Berechnung 2 10" xfId="12920" hidden="1"/>
    <cellStyle name="Berechnung 2 10" xfId="12938" hidden="1"/>
    <cellStyle name="Berechnung 2 10" xfId="12973" hidden="1"/>
    <cellStyle name="Berechnung 2 10" xfId="13062" hidden="1"/>
    <cellStyle name="Berechnung 2 10" xfId="13252" hidden="1"/>
    <cellStyle name="Berechnung 2 10" xfId="13297" hidden="1"/>
    <cellStyle name="Berechnung 2 10" xfId="13315" hidden="1"/>
    <cellStyle name="Berechnung 2 10" xfId="13350" hidden="1"/>
    <cellStyle name="Berechnung 2 10" xfId="13192" hidden="1"/>
    <cellStyle name="Berechnung 2 10" xfId="13399" hidden="1"/>
    <cellStyle name="Berechnung 2 10" xfId="13444" hidden="1"/>
    <cellStyle name="Berechnung 2 10" xfId="13462" hidden="1"/>
    <cellStyle name="Berechnung 2 10" xfId="13497" hidden="1"/>
    <cellStyle name="Berechnung 2 10" xfId="13385" hidden="1"/>
    <cellStyle name="Berechnung 2 10" xfId="13540" hidden="1"/>
    <cellStyle name="Berechnung 2 10" xfId="13585" hidden="1"/>
    <cellStyle name="Berechnung 2 10" xfId="13603" hidden="1"/>
    <cellStyle name="Berechnung 2 10" xfId="13638" hidden="1"/>
    <cellStyle name="Berechnung 2 10" xfId="13679" hidden="1"/>
    <cellStyle name="Berechnung 2 10" xfId="13757" hidden="1"/>
    <cellStyle name="Berechnung 2 10" xfId="13802" hidden="1"/>
    <cellStyle name="Berechnung 2 10" xfId="13820" hidden="1"/>
    <cellStyle name="Berechnung 2 10" xfId="13855" hidden="1"/>
    <cellStyle name="Berechnung 2 10" xfId="13911" hidden="1"/>
    <cellStyle name="Berechnung 2 10" xfId="14049" hidden="1"/>
    <cellStyle name="Berechnung 2 10" xfId="14094" hidden="1"/>
    <cellStyle name="Berechnung 2 10" xfId="14112" hidden="1"/>
    <cellStyle name="Berechnung 2 10" xfId="14147" hidden="1"/>
    <cellStyle name="Berechnung 2 10" xfId="14012" hidden="1"/>
    <cellStyle name="Berechnung 2 10" xfId="14191" hidden="1"/>
    <cellStyle name="Berechnung 2 10" xfId="14236" hidden="1"/>
    <cellStyle name="Berechnung 2 10" xfId="14254" hidden="1"/>
    <cellStyle name="Berechnung 2 10" xfId="14289" hidden="1"/>
    <cellStyle name="Berechnung 2 10" xfId="8573" hidden="1"/>
    <cellStyle name="Berechnung 2 10" xfId="14342" hidden="1"/>
    <cellStyle name="Berechnung 2 10" xfId="14387" hidden="1"/>
    <cellStyle name="Berechnung 2 10" xfId="14405" hidden="1"/>
    <cellStyle name="Berechnung 2 10" xfId="14440" hidden="1"/>
    <cellStyle name="Berechnung 2 10" xfId="14524" hidden="1"/>
    <cellStyle name="Berechnung 2 10" xfId="14714" hidden="1"/>
    <cellStyle name="Berechnung 2 10" xfId="14759" hidden="1"/>
    <cellStyle name="Berechnung 2 10" xfId="14777" hidden="1"/>
    <cellStyle name="Berechnung 2 10" xfId="14812" hidden="1"/>
    <cellStyle name="Berechnung 2 10" xfId="14654" hidden="1"/>
    <cellStyle name="Berechnung 2 10" xfId="14861" hidden="1"/>
    <cellStyle name="Berechnung 2 10" xfId="14906" hidden="1"/>
    <cellStyle name="Berechnung 2 10" xfId="14924" hidden="1"/>
    <cellStyle name="Berechnung 2 10" xfId="14959" hidden="1"/>
    <cellStyle name="Berechnung 2 10" xfId="14847" hidden="1"/>
    <cellStyle name="Berechnung 2 10" xfId="15002" hidden="1"/>
    <cellStyle name="Berechnung 2 10" xfId="15047" hidden="1"/>
    <cellStyle name="Berechnung 2 10" xfId="15065" hidden="1"/>
    <cellStyle name="Berechnung 2 10" xfId="15100" hidden="1"/>
    <cellStyle name="Berechnung 2 10" xfId="15141" hidden="1"/>
    <cellStyle name="Berechnung 2 10" xfId="15219" hidden="1"/>
    <cellStyle name="Berechnung 2 10" xfId="15264" hidden="1"/>
    <cellStyle name="Berechnung 2 10" xfId="15282" hidden="1"/>
    <cellStyle name="Berechnung 2 10" xfId="15317" hidden="1"/>
    <cellStyle name="Berechnung 2 10" xfId="15373" hidden="1"/>
    <cellStyle name="Berechnung 2 10" xfId="15511" hidden="1"/>
    <cellStyle name="Berechnung 2 10" xfId="15556" hidden="1"/>
    <cellStyle name="Berechnung 2 10" xfId="15574" hidden="1"/>
    <cellStyle name="Berechnung 2 10" xfId="15609" hidden="1"/>
    <cellStyle name="Berechnung 2 10" xfId="15474" hidden="1"/>
    <cellStyle name="Berechnung 2 10" xfId="15653" hidden="1"/>
    <cellStyle name="Berechnung 2 10" xfId="15698" hidden="1"/>
    <cellStyle name="Berechnung 2 10" xfId="15716" hidden="1"/>
    <cellStyle name="Berechnung 2 10" xfId="15751" hidden="1"/>
    <cellStyle name="Berechnung 2 10" xfId="10060" hidden="1"/>
    <cellStyle name="Berechnung 2 10" xfId="15804" hidden="1"/>
    <cellStyle name="Berechnung 2 10" xfId="15849" hidden="1"/>
    <cellStyle name="Berechnung 2 10" xfId="15867" hidden="1"/>
    <cellStyle name="Berechnung 2 10" xfId="15902" hidden="1"/>
    <cellStyle name="Berechnung 2 10" xfId="15980" hidden="1"/>
    <cellStyle name="Berechnung 2 10" xfId="16170" hidden="1"/>
    <cellStyle name="Berechnung 2 10" xfId="16215" hidden="1"/>
    <cellStyle name="Berechnung 2 10" xfId="16233" hidden="1"/>
    <cellStyle name="Berechnung 2 10" xfId="16268" hidden="1"/>
    <cellStyle name="Berechnung 2 10" xfId="16110" hidden="1"/>
    <cellStyle name="Berechnung 2 10" xfId="16317" hidden="1"/>
    <cellStyle name="Berechnung 2 10" xfId="16362" hidden="1"/>
    <cellStyle name="Berechnung 2 10" xfId="16380" hidden="1"/>
    <cellStyle name="Berechnung 2 10" xfId="16415" hidden="1"/>
    <cellStyle name="Berechnung 2 10" xfId="16303" hidden="1"/>
    <cellStyle name="Berechnung 2 10" xfId="16458" hidden="1"/>
    <cellStyle name="Berechnung 2 10" xfId="16503" hidden="1"/>
    <cellStyle name="Berechnung 2 10" xfId="16521" hidden="1"/>
    <cellStyle name="Berechnung 2 10" xfId="16556" hidden="1"/>
    <cellStyle name="Berechnung 2 10" xfId="16597" hidden="1"/>
    <cellStyle name="Berechnung 2 10" xfId="16675" hidden="1"/>
    <cellStyle name="Berechnung 2 10" xfId="16720" hidden="1"/>
    <cellStyle name="Berechnung 2 10" xfId="16738" hidden="1"/>
    <cellStyle name="Berechnung 2 10" xfId="16773" hidden="1"/>
    <cellStyle name="Berechnung 2 10" xfId="16829" hidden="1"/>
    <cellStyle name="Berechnung 2 10" xfId="16967" hidden="1"/>
    <cellStyle name="Berechnung 2 10" xfId="17012" hidden="1"/>
    <cellStyle name="Berechnung 2 10" xfId="17030" hidden="1"/>
    <cellStyle name="Berechnung 2 10" xfId="17065" hidden="1"/>
    <cellStyle name="Berechnung 2 10" xfId="16930" hidden="1"/>
    <cellStyle name="Berechnung 2 10" xfId="17109" hidden="1"/>
    <cellStyle name="Berechnung 2 10" xfId="17154" hidden="1"/>
    <cellStyle name="Berechnung 2 10" xfId="17172" hidden="1"/>
    <cellStyle name="Berechnung 2 10" xfId="17207" hidden="1"/>
    <cellStyle name="Berechnung 2 10" xfId="11541" hidden="1"/>
    <cellStyle name="Berechnung 2 10" xfId="17249" hidden="1"/>
    <cellStyle name="Berechnung 2 10" xfId="17294" hidden="1"/>
    <cellStyle name="Berechnung 2 10" xfId="17312" hidden="1"/>
    <cellStyle name="Berechnung 2 10" xfId="17347" hidden="1"/>
    <cellStyle name="Berechnung 2 10" xfId="17422" hidden="1"/>
    <cellStyle name="Berechnung 2 10" xfId="17612" hidden="1"/>
    <cellStyle name="Berechnung 2 10" xfId="17657" hidden="1"/>
    <cellStyle name="Berechnung 2 10" xfId="17675" hidden="1"/>
    <cellStyle name="Berechnung 2 10" xfId="17710" hidden="1"/>
    <cellStyle name="Berechnung 2 10" xfId="17552" hidden="1"/>
    <cellStyle name="Berechnung 2 10" xfId="17759" hidden="1"/>
    <cellStyle name="Berechnung 2 10" xfId="17804" hidden="1"/>
    <cellStyle name="Berechnung 2 10" xfId="17822" hidden="1"/>
    <cellStyle name="Berechnung 2 10" xfId="17857" hidden="1"/>
    <cellStyle name="Berechnung 2 10" xfId="17745" hidden="1"/>
    <cellStyle name="Berechnung 2 10" xfId="17900" hidden="1"/>
    <cellStyle name="Berechnung 2 10" xfId="17945" hidden="1"/>
    <cellStyle name="Berechnung 2 10" xfId="17963" hidden="1"/>
    <cellStyle name="Berechnung 2 10" xfId="17998" hidden="1"/>
    <cellStyle name="Berechnung 2 10" xfId="18039" hidden="1"/>
    <cellStyle name="Berechnung 2 10" xfId="18117" hidden="1"/>
    <cellStyle name="Berechnung 2 10" xfId="18162" hidden="1"/>
    <cellStyle name="Berechnung 2 10" xfId="18180" hidden="1"/>
    <cellStyle name="Berechnung 2 10" xfId="18215" hidden="1"/>
    <cellStyle name="Berechnung 2 10" xfId="18271" hidden="1"/>
    <cellStyle name="Berechnung 2 10" xfId="18409" hidden="1"/>
    <cellStyle name="Berechnung 2 10" xfId="18454" hidden="1"/>
    <cellStyle name="Berechnung 2 10" xfId="18472" hidden="1"/>
    <cellStyle name="Berechnung 2 10" xfId="18507" hidden="1"/>
    <cellStyle name="Berechnung 2 10" xfId="18372" hidden="1"/>
    <cellStyle name="Berechnung 2 10" xfId="18551" hidden="1"/>
    <cellStyle name="Berechnung 2 10" xfId="18596" hidden="1"/>
    <cellStyle name="Berechnung 2 10" xfId="18614" hidden="1"/>
    <cellStyle name="Berechnung 2 10" xfId="18649" hidden="1"/>
    <cellStyle name="Berechnung 2 10" xfId="18896" hidden="1"/>
    <cellStyle name="Berechnung 2 10" xfId="19049" hidden="1"/>
    <cellStyle name="Berechnung 2 10" xfId="19094" hidden="1"/>
    <cellStyle name="Berechnung 2 10" xfId="19112" hidden="1"/>
    <cellStyle name="Berechnung 2 10" xfId="19147" hidden="1"/>
    <cellStyle name="Berechnung 2 10" xfId="19229" hidden="1"/>
    <cellStyle name="Berechnung 2 10" xfId="19419" hidden="1"/>
    <cellStyle name="Berechnung 2 10" xfId="19464" hidden="1"/>
    <cellStyle name="Berechnung 2 10" xfId="19482" hidden="1"/>
    <cellStyle name="Berechnung 2 10" xfId="19517" hidden="1"/>
    <cellStyle name="Berechnung 2 10" xfId="19359" hidden="1"/>
    <cellStyle name="Berechnung 2 10" xfId="19566" hidden="1"/>
    <cellStyle name="Berechnung 2 10" xfId="19611" hidden="1"/>
    <cellStyle name="Berechnung 2 10" xfId="19629" hidden="1"/>
    <cellStyle name="Berechnung 2 10" xfId="19664" hidden="1"/>
    <cellStyle name="Berechnung 2 10" xfId="19552" hidden="1"/>
    <cellStyle name="Berechnung 2 10" xfId="19707" hidden="1"/>
    <cellStyle name="Berechnung 2 10" xfId="19752" hidden="1"/>
    <cellStyle name="Berechnung 2 10" xfId="19770" hidden="1"/>
    <cellStyle name="Berechnung 2 10" xfId="19805" hidden="1"/>
    <cellStyle name="Berechnung 2 10" xfId="19846" hidden="1"/>
    <cellStyle name="Berechnung 2 10" xfId="19924" hidden="1"/>
    <cellStyle name="Berechnung 2 10" xfId="19969" hidden="1"/>
    <cellStyle name="Berechnung 2 10" xfId="19987" hidden="1"/>
    <cellStyle name="Berechnung 2 10" xfId="20022" hidden="1"/>
    <cellStyle name="Berechnung 2 10" xfId="20078" hidden="1"/>
    <cellStyle name="Berechnung 2 10" xfId="20216" hidden="1"/>
    <cellStyle name="Berechnung 2 10" xfId="20261" hidden="1"/>
    <cellStyle name="Berechnung 2 10" xfId="20279" hidden="1"/>
    <cellStyle name="Berechnung 2 10" xfId="20314" hidden="1"/>
    <cellStyle name="Berechnung 2 10" xfId="20179" hidden="1"/>
    <cellStyle name="Berechnung 2 10" xfId="20358" hidden="1"/>
    <cellStyle name="Berechnung 2 10" xfId="20403" hidden="1"/>
    <cellStyle name="Berechnung 2 10" xfId="20421" hidden="1"/>
    <cellStyle name="Berechnung 2 10" xfId="20456" hidden="1"/>
    <cellStyle name="Berechnung 2 10" xfId="20497" hidden="1"/>
    <cellStyle name="Berechnung 2 10" xfId="20575" hidden="1"/>
    <cellStyle name="Berechnung 2 10" xfId="20620" hidden="1"/>
    <cellStyle name="Berechnung 2 10" xfId="20638" hidden="1"/>
    <cellStyle name="Berechnung 2 10" xfId="20673" hidden="1"/>
    <cellStyle name="Berechnung 2 10" xfId="20739" hidden="1"/>
    <cellStyle name="Berechnung 2 10" xfId="20966" hidden="1"/>
    <cellStyle name="Berechnung 2 10" xfId="21011" hidden="1"/>
    <cellStyle name="Berechnung 2 10" xfId="21029" hidden="1"/>
    <cellStyle name="Berechnung 2 10" xfId="21064" hidden="1"/>
    <cellStyle name="Berechnung 2 10" xfId="21137" hidden="1"/>
    <cellStyle name="Berechnung 2 10" xfId="21275" hidden="1"/>
    <cellStyle name="Berechnung 2 10" xfId="21320" hidden="1"/>
    <cellStyle name="Berechnung 2 10" xfId="21338" hidden="1"/>
    <cellStyle name="Berechnung 2 10" xfId="21373" hidden="1"/>
    <cellStyle name="Berechnung 2 10" xfId="21238" hidden="1"/>
    <cellStyle name="Berechnung 2 10" xfId="21419" hidden="1"/>
    <cellStyle name="Berechnung 2 10" xfId="21464" hidden="1"/>
    <cellStyle name="Berechnung 2 10" xfId="21482" hidden="1"/>
    <cellStyle name="Berechnung 2 10" xfId="21517" hidden="1"/>
    <cellStyle name="Berechnung 2 10" xfId="20888" hidden="1"/>
    <cellStyle name="Berechnung 2 10" xfId="21576" hidden="1"/>
    <cellStyle name="Berechnung 2 10" xfId="21621" hidden="1"/>
    <cellStyle name="Berechnung 2 10" xfId="21639" hidden="1"/>
    <cellStyle name="Berechnung 2 10" xfId="21674" hidden="1"/>
    <cellStyle name="Berechnung 2 10" xfId="21755" hidden="1"/>
    <cellStyle name="Berechnung 2 10" xfId="21946" hidden="1"/>
    <cellStyle name="Berechnung 2 10" xfId="21991" hidden="1"/>
    <cellStyle name="Berechnung 2 10" xfId="22009" hidden="1"/>
    <cellStyle name="Berechnung 2 10" xfId="22044" hidden="1"/>
    <cellStyle name="Berechnung 2 10" xfId="21885" hidden="1"/>
    <cellStyle name="Berechnung 2 10" xfId="22095" hidden="1"/>
    <cellStyle name="Berechnung 2 10" xfId="22140" hidden="1"/>
    <cellStyle name="Berechnung 2 10" xfId="22158" hidden="1"/>
    <cellStyle name="Berechnung 2 10" xfId="22193" hidden="1"/>
    <cellStyle name="Berechnung 2 10" xfId="22081" hidden="1"/>
    <cellStyle name="Berechnung 2 10" xfId="22238" hidden="1"/>
    <cellStyle name="Berechnung 2 10" xfId="22283" hidden="1"/>
    <cellStyle name="Berechnung 2 10" xfId="22301" hidden="1"/>
    <cellStyle name="Berechnung 2 10" xfId="22336" hidden="1"/>
    <cellStyle name="Berechnung 2 10" xfId="22379" hidden="1"/>
    <cellStyle name="Berechnung 2 10" xfId="22457" hidden="1"/>
    <cellStyle name="Berechnung 2 10" xfId="22502" hidden="1"/>
    <cellStyle name="Berechnung 2 10" xfId="22520" hidden="1"/>
    <cellStyle name="Berechnung 2 10" xfId="22555" hidden="1"/>
    <cellStyle name="Berechnung 2 10" xfId="22611" hidden="1"/>
    <cellStyle name="Berechnung 2 10" xfId="22749" hidden="1"/>
    <cellStyle name="Berechnung 2 10" xfId="22794" hidden="1"/>
    <cellStyle name="Berechnung 2 10" xfId="22812" hidden="1"/>
    <cellStyle name="Berechnung 2 10" xfId="22847" hidden="1"/>
    <cellStyle name="Berechnung 2 10" xfId="22712" hidden="1"/>
    <cellStyle name="Berechnung 2 10" xfId="22891" hidden="1"/>
    <cellStyle name="Berechnung 2 10" xfId="22936" hidden="1"/>
    <cellStyle name="Berechnung 2 10" xfId="22954" hidden="1"/>
    <cellStyle name="Berechnung 2 10" xfId="22989" hidden="1"/>
    <cellStyle name="Berechnung 2 10" xfId="20914" hidden="1"/>
    <cellStyle name="Berechnung 2 10" xfId="23031" hidden="1"/>
    <cellStyle name="Berechnung 2 10" xfId="23076" hidden="1"/>
    <cellStyle name="Berechnung 2 10" xfId="23094" hidden="1"/>
    <cellStyle name="Berechnung 2 10" xfId="23129" hidden="1"/>
    <cellStyle name="Berechnung 2 10" xfId="23208" hidden="1"/>
    <cellStyle name="Berechnung 2 10" xfId="23398" hidden="1"/>
    <cellStyle name="Berechnung 2 10" xfId="23443" hidden="1"/>
    <cellStyle name="Berechnung 2 10" xfId="23461" hidden="1"/>
    <cellStyle name="Berechnung 2 10" xfId="23496" hidden="1"/>
    <cellStyle name="Berechnung 2 10" xfId="23338" hidden="1"/>
    <cellStyle name="Berechnung 2 10" xfId="23547" hidden="1"/>
    <cellStyle name="Berechnung 2 10" xfId="23592" hidden="1"/>
    <cellStyle name="Berechnung 2 10" xfId="23610" hidden="1"/>
    <cellStyle name="Berechnung 2 10" xfId="23645" hidden="1"/>
    <cellStyle name="Berechnung 2 10" xfId="23533" hidden="1"/>
    <cellStyle name="Berechnung 2 10" xfId="23690" hidden="1"/>
    <cellStyle name="Berechnung 2 10" xfId="23735" hidden="1"/>
    <cellStyle name="Berechnung 2 10" xfId="23753" hidden="1"/>
    <cellStyle name="Berechnung 2 10" xfId="23788" hidden="1"/>
    <cellStyle name="Berechnung 2 10" xfId="23830" hidden="1"/>
    <cellStyle name="Berechnung 2 10" xfId="23908" hidden="1"/>
    <cellStyle name="Berechnung 2 10" xfId="23953" hidden="1"/>
    <cellStyle name="Berechnung 2 10" xfId="23971" hidden="1"/>
    <cellStyle name="Berechnung 2 10" xfId="24006" hidden="1"/>
    <cellStyle name="Berechnung 2 10" xfId="24062" hidden="1"/>
    <cellStyle name="Berechnung 2 10" xfId="24200" hidden="1"/>
    <cellStyle name="Berechnung 2 10" xfId="24245" hidden="1"/>
    <cellStyle name="Berechnung 2 10" xfId="24263" hidden="1"/>
    <cellStyle name="Berechnung 2 10" xfId="24298" hidden="1"/>
    <cellStyle name="Berechnung 2 10" xfId="24163" hidden="1"/>
    <cellStyle name="Berechnung 2 10" xfId="24342" hidden="1"/>
    <cellStyle name="Berechnung 2 10" xfId="24387" hidden="1"/>
    <cellStyle name="Berechnung 2 10" xfId="24405" hidden="1"/>
    <cellStyle name="Berechnung 2 10" xfId="24440" hidden="1"/>
    <cellStyle name="Berechnung 2 10" xfId="20915" hidden="1"/>
    <cellStyle name="Berechnung 2 10" xfId="24482" hidden="1"/>
    <cellStyle name="Berechnung 2 10" xfId="24527" hidden="1"/>
    <cellStyle name="Berechnung 2 10" xfId="24545" hidden="1"/>
    <cellStyle name="Berechnung 2 10" xfId="24580" hidden="1"/>
    <cellStyle name="Berechnung 2 10" xfId="24655" hidden="1"/>
    <cellStyle name="Berechnung 2 10" xfId="24845" hidden="1"/>
    <cellStyle name="Berechnung 2 10" xfId="24890" hidden="1"/>
    <cellStyle name="Berechnung 2 10" xfId="24908" hidden="1"/>
    <cellStyle name="Berechnung 2 10" xfId="24943" hidden="1"/>
    <cellStyle name="Berechnung 2 10" xfId="24785" hidden="1"/>
    <cellStyle name="Berechnung 2 10" xfId="24992" hidden="1"/>
    <cellStyle name="Berechnung 2 10" xfId="25037" hidden="1"/>
    <cellStyle name="Berechnung 2 10" xfId="25055" hidden="1"/>
    <cellStyle name="Berechnung 2 10" xfId="25090" hidden="1"/>
    <cellStyle name="Berechnung 2 10" xfId="24978" hidden="1"/>
    <cellStyle name="Berechnung 2 10" xfId="25133" hidden="1"/>
    <cellStyle name="Berechnung 2 10" xfId="25178" hidden="1"/>
    <cellStyle name="Berechnung 2 10" xfId="25196" hidden="1"/>
    <cellStyle name="Berechnung 2 10" xfId="25231" hidden="1"/>
    <cellStyle name="Berechnung 2 10" xfId="25272" hidden="1"/>
    <cellStyle name="Berechnung 2 10" xfId="25350" hidden="1"/>
    <cellStyle name="Berechnung 2 10" xfId="25395" hidden="1"/>
    <cellStyle name="Berechnung 2 10" xfId="25413" hidden="1"/>
    <cellStyle name="Berechnung 2 10" xfId="25448" hidden="1"/>
    <cellStyle name="Berechnung 2 10" xfId="25504" hidden="1"/>
    <cellStyle name="Berechnung 2 10" xfId="25642" hidden="1"/>
    <cellStyle name="Berechnung 2 10" xfId="25687" hidden="1"/>
    <cellStyle name="Berechnung 2 10" xfId="25705" hidden="1"/>
    <cellStyle name="Berechnung 2 10" xfId="25740" hidden="1"/>
    <cellStyle name="Berechnung 2 10" xfId="25605" hidden="1"/>
    <cellStyle name="Berechnung 2 10" xfId="25784" hidden="1"/>
    <cellStyle name="Berechnung 2 10" xfId="25829" hidden="1"/>
    <cellStyle name="Berechnung 2 10" xfId="25847" hidden="1"/>
    <cellStyle name="Berechnung 2 10" xfId="25882" hidden="1"/>
    <cellStyle name="Berechnung 2 10" xfId="25925" hidden="1"/>
    <cellStyle name="Berechnung 2 10" xfId="26077" hidden="1"/>
    <cellStyle name="Berechnung 2 10" xfId="26122" hidden="1"/>
    <cellStyle name="Berechnung 2 10" xfId="26140" hidden="1"/>
    <cellStyle name="Berechnung 2 10" xfId="26175" hidden="1"/>
    <cellStyle name="Berechnung 2 10" xfId="26251" hidden="1"/>
    <cellStyle name="Berechnung 2 10" xfId="26441" hidden="1"/>
    <cellStyle name="Berechnung 2 10" xfId="26486" hidden="1"/>
    <cellStyle name="Berechnung 2 10" xfId="26504" hidden="1"/>
    <cellStyle name="Berechnung 2 10" xfId="26539" hidden="1"/>
    <cellStyle name="Berechnung 2 10" xfId="26381" hidden="1"/>
    <cellStyle name="Berechnung 2 10" xfId="26588" hidden="1"/>
    <cellStyle name="Berechnung 2 10" xfId="26633" hidden="1"/>
    <cellStyle name="Berechnung 2 10" xfId="26651" hidden="1"/>
    <cellStyle name="Berechnung 2 10" xfId="26686" hidden="1"/>
    <cellStyle name="Berechnung 2 10" xfId="26574" hidden="1"/>
    <cellStyle name="Berechnung 2 10" xfId="26729" hidden="1"/>
    <cellStyle name="Berechnung 2 10" xfId="26774" hidden="1"/>
    <cellStyle name="Berechnung 2 10" xfId="26792" hidden="1"/>
    <cellStyle name="Berechnung 2 10" xfId="26827" hidden="1"/>
    <cellStyle name="Berechnung 2 10" xfId="26868" hidden="1"/>
    <cellStyle name="Berechnung 2 10" xfId="26946" hidden="1"/>
    <cellStyle name="Berechnung 2 10" xfId="26991" hidden="1"/>
    <cellStyle name="Berechnung 2 10" xfId="27009" hidden="1"/>
    <cellStyle name="Berechnung 2 10" xfId="27044" hidden="1"/>
    <cellStyle name="Berechnung 2 10" xfId="27100" hidden="1"/>
    <cellStyle name="Berechnung 2 10" xfId="27238" hidden="1"/>
    <cellStyle name="Berechnung 2 10" xfId="27283" hidden="1"/>
    <cellStyle name="Berechnung 2 10" xfId="27301" hidden="1"/>
    <cellStyle name="Berechnung 2 10" xfId="27336" hidden="1"/>
    <cellStyle name="Berechnung 2 10" xfId="27201" hidden="1"/>
    <cellStyle name="Berechnung 2 10" xfId="27380" hidden="1"/>
    <cellStyle name="Berechnung 2 10" xfId="27425" hidden="1"/>
    <cellStyle name="Berechnung 2 10" xfId="27443" hidden="1"/>
    <cellStyle name="Berechnung 2 10" xfId="27478" hidden="1"/>
    <cellStyle name="Berechnung 2 10" xfId="26053" hidden="1"/>
    <cellStyle name="Berechnung 2 10" xfId="27520" hidden="1"/>
    <cellStyle name="Berechnung 2 10" xfId="27565" hidden="1"/>
    <cellStyle name="Berechnung 2 10" xfId="27583" hidden="1"/>
    <cellStyle name="Berechnung 2 10" xfId="27618" hidden="1"/>
    <cellStyle name="Berechnung 2 10" xfId="27693" hidden="1"/>
    <cellStyle name="Berechnung 2 10" xfId="27883" hidden="1"/>
    <cellStyle name="Berechnung 2 10" xfId="27928" hidden="1"/>
    <cellStyle name="Berechnung 2 10" xfId="27946" hidden="1"/>
    <cellStyle name="Berechnung 2 10" xfId="27981" hidden="1"/>
    <cellStyle name="Berechnung 2 10" xfId="27823" hidden="1"/>
    <cellStyle name="Berechnung 2 10" xfId="28030" hidden="1"/>
    <cellStyle name="Berechnung 2 10" xfId="28075" hidden="1"/>
    <cellStyle name="Berechnung 2 10" xfId="28093" hidden="1"/>
    <cellStyle name="Berechnung 2 10" xfId="28128" hidden="1"/>
    <cellStyle name="Berechnung 2 10" xfId="28016" hidden="1"/>
    <cellStyle name="Berechnung 2 10" xfId="28171" hidden="1"/>
    <cellStyle name="Berechnung 2 10" xfId="28216" hidden="1"/>
    <cellStyle name="Berechnung 2 10" xfId="28234" hidden="1"/>
    <cellStyle name="Berechnung 2 10" xfId="28269" hidden="1"/>
    <cellStyle name="Berechnung 2 10" xfId="28310" hidden="1"/>
    <cellStyle name="Berechnung 2 10" xfId="28388" hidden="1"/>
    <cellStyle name="Berechnung 2 10" xfId="28433" hidden="1"/>
    <cellStyle name="Berechnung 2 10" xfId="28451" hidden="1"/>
    <cellStyle name="Berechnung 2 10" xfId="28486" hidden="1"/>
    <cellStyle name="Berechnung 2 10" xfId="28542" hidden="1"/>
    <cellStyle name="Berechnung 2 10" xfId="28680" hidden="1"/>
    <cellStyle name="Berechnung 2 10" xfId="28725" hidden="1"/>
    <cellStyle name="Berechnung 2 10" xfId="28743" hidden="1"/>
    <cellStyle name="Berechnung 2 10" xfId="28778" hidden="1"/>
    <cellStyle name="Berechnung 2 10" xfId="28643" hidden="1"/>
    <cellStyle name="Berechnung 2 10" xfId="28822" hidden="1"/>
    <cellStyle name="Berechnung 2 10" xfId="28867" hidden="1"/>
    <cellStyle name="Berechnung 2 10" xfId="28885" hidden="1"/>
    <cellStyle name="Berechnung 2 10" xfId="28920" hidden="1"/>
    <cellStyle name="Berechnung 2 10" xfId="28962" hidden="1"/>
    <cellStyle name="Berechnung 2 10" xfId="29040" hidden="1"/>
    <cellStyle name="Berechnung 2 10" xfId="29085" hidden="1"/>
    <cellStyle name="Berechnung 2 10" xfId="29103" hidden="1"/>
    <cellStyle name="Berechnung 2 10" xfId="29138" hidden="1"/>
    <cellStyle name="Berechnung 2 10" xfId="29213" hidden="1"/>
    <cellStyle name="Berechnung 2 10" xfId="29403" hidden="1"/>
    <cellStyle name="Berechnung 2 10" xfId="29448" hidden="1"/>
    <cellStyle name="Berechnung 2 10" xfId="29466" hidden="1"/>
    <cellStyle name="Berechnung 2 10" xfId="29501" hidden="1"/>
    <cellStyle name="Berechnung 2 10" xfId="29343" hidden="1"/>
    <cellStyle name="Berechnung 2 10" xfId="29550" hidden="1"/>
    <cellStyle name="Berechnung 2 10" xfId="29595" hidden="1"/>
    <cellStyle name="Berechnung 2 10" xfId="29613" hidden="1"/>
    <cellStyle name="Berechnung 2 10" xfId="29648" hidden="1"/>
    <cellStyle name="Berechnung 2 10" xfId="29536" hidden="1"/>
    <cellStyle name="Berechnung 2 10" xfId="29691" hidden="1"/>
    <cellStyle name="Berechnung 2 10" xfId="29736" hidden="1"/>
    <cellStyle name="Berechnung 2 10" xfId="29754" hidden="1"/>
    <cellStyle name="Berechnung 2 10" xfId="29789" hidden="1"/>
    <cellStyle name="Berechnung 2 10" xfId="29830" hidden="1"/>
    <cellStyle name="Berechnung 2 10" xfId="29908" hidden="1"/>
    <cellStyle name="Berechnung 2 10" xfId="29953" hidden="1"/>
    <cellStyle name="Berechnung 2 10" xfId="29971" hidden="1"/>
    <cellStyle name="Berechnung 2 10" xfId="30006" hidden="1"/>
    <cellStyle name="Berechnung 2 10" xfId="30062" hidden="1"/>
    <cellStyle name="Berechnung 2 10" xfId="30200" hidden="1"/>
    <cellStyle name="Berechnung 2 10" xfId="30245" hidden="1"/>
    <cellStyle name="Berechnung 2 10" xfId="30263" hidden="1"/>
    <cellStyle name="Berechnung 2 10" xfId="30298" hidden="1"/>
    <cellStyle name="Berechnung 2 10" xfId="30163" hidden="1"/>
    <cellStyle name="Berechnung 2 10" xfId="30342" hidden="1"/>
    <cellStyle name="Berechnung 2 10" xfId="30387" hidden="1"/>
    <cellStyle name="Berechnung 2 10" xfId="30405" hidden="1"/>
    <cellStyle name="Berechnung 2 10" xfId="30440" hidden="1"/>
    <cellStyle name="Berechnung 2 10" xfId="30481" hidden="1"/>
    <cellStyle name="Berechnung 2 10" xfId="30559" hidden="1"/>
    <cellStyle name="Berechnung 2 10" xfId="30604" hidden="1"/>
    <cellStyle name="Berechnung 2 10" xfId="30622" hidden="1"/>
    <cellStyle name="Berechnung 2 10" xfId="30657" hidden="1"/>
    <cellStyle name="Berechnung 2 10" xfId="30723" hidden="1"/>
    <cellStyle name="Berechnung 2 10" xfId="30950" hidden="1"/>
    <cellStyle name="Berechnung 2 10" xfId="30995" hidden="1"/>
    <cellStyle name="Berechnung 2 10" xfId="31013" hidden="1"/>
    <cellStyle name="Berechnung 2 10" xfId="31048" hidden="1"/>
    <cellStyle name="Berechnung 2 10" xfId="31121" hidden="1"/>
    <cellStyle name="Berechnung 2 10" xfId="31259" hidden="1"/>
    <cellStyle name="Berechnung 2 10" xfId="31304" hidden="1"/>
    <cellStyle name="Berechnung 2 10" xfId="31322" hidden="1"/>
    <cellStyle name="Berechnung 2 10" xfId="31357" hidden="1"/>
    <cellStyle name="Berechnung 2 10" xfId="31222" hidden="1"/>
    <cellStyle name="Berechnung 2 10" xfId="31403" hidden="1"/>
    <cellStyle name="Berechnung 2 10" xfId="31448" hidden="1"/>
    <cellStyle name="Berechnung 2 10" xfId="31466" hidden="1"/>
    <cellStyle name="Berechnung 2 10" xfId="31501" hidden="1"/>
    <cellStyle name="Berechnung 2 10" xfId="30872" hidden="1"/>
    <cellStyle name="Berechnung 2 10" xfId="31560" hidden="1"/>
    <cellStyle name="Berechnung 2 10" xfId="31605" hidden="1"/>
    <cellStyle name="Berechnung 2 10" xfId="31623" hidden="1"/>
    <cellStyle name="Berechnung 2 10" xfId="31658" hidden="1"/>
    <cellStyle name="Berechnung 2 10" xfId="31739" hidden="1"/>
    <cellStyle name="Berechnung 2 10" xfId="31930" hidden="1"/>
    <cellStyle name="Berechnung 2 10" xfId="31975" hidden="1"/>
    <cellStyle name="Berechnung 2 10" xfId="31993" hidden="1"/>
    <cellStyle name="Berechnung 2 10" xfId="32028" hidden="1"/>
    <cellStyle name="Berechnung 2 10" xfId="31869" hidden="1"/>
    <cellStyle name="Berechnung 2 10" xfId="32079" hidden="1"/>
    <cellStyle name="Berechnung 2 10" xfId="32124" hidden="1"/>
    <cellStyle name="Berechnung 2 10" xfId="32142" hidden="1"/>
    <cellStyle name="Berechnung 2 10" xfId="32177" hidden="1"/>
    <cellStyle name="Berechnung 2 10" xfId="32065" hidden="1"/>
    <cellStyle name="Berechnung 2 10" xfId="32222" hidden="1"/>
    <cellStyle name="Berechnung 2 10" xfId="32267" hidden="1"/>
    <cellStyle name="Berechnung 2 10" xfId="32285" hidden="1"/>
    <cellStyle name="Berechnung 2 10" xfId="32320" hidden="1"/>
    <cellStyle name="Berechnung 2 10" xfId="32363" hidden="1"/>
    <cellStyle name="Berechnung 2 10" xfId="32441" hidden="1"/>
    <cellStyle name="Berechnung 2 10" xfId="32486" hidden="1"/>
    <cellStyle name="Berechnung 2 10" xfId="32504" hidden="1"/>
    <cellStyle name="Berechnung 2 10" xfId="32539" hidden="1"/>
    <cellStyle name="Berechnung 2 10" xfId="32595" hidden="1"/>
    <cellStyle name="Berechnung 2 10" xfId="32733" hidden="1"/>
    <cellStyle name="Berechnung 2 10" xfId="32778" hidden="1"/>
    <cellStyle name="Berechnung 2 10" xfId="32796" hidden="1"/>
    <cellStyle name="Berechnung 2 10" xfId="32831" hidden="1"/>
    <cellStyle name="Berechnung 2 10" xfId="32696" hidden="1"/>
    <cellStyle name="Berechnung 2 10" xfId="32875" hidden="1"/>
    <cellStyle name="Berechnung 2 10" xfId="32920" hidden="1"/>
    <cellStyle name="Berechnung 2 10" xfId="32938" hidden="1"/>
    <cellStyle name="Berechnung 2 10" xfId="32973" hidden="1"/>
    <cellStyle name="Berechnung 2 10" xfId="30898" hidden="1"/>
    <cellStyle name="Berechnung 2 10" xfId="33015" hidden="1"/>
    <cellStyle name="Berechnung 2 10" xfId="33060" hidden="1"/>
    <cellStyle name="Berechnung 2 10" xfId="33078" hidden="1"/>
    <cellStyle name="Berechnung 2 10" xfId="33113" hidden="1"/>
    <cellStyle name="Berechnung 2 10" xfId="33191" hidden="1"/>
    <cellStyle name="Berechnung 2 10" xfId="33381" hidden="1"/>
    <cellStyle name="Berechnung 2 10" xfId="33426" hidden="1"/>
    <cellStyle name="Berechnung 2 10" xfId="33444" hidden="1"/>
    <cellStyle name="Berechnung 2 10" xfId="33479" hidden="1"/>
    <cellStyle name="Berechnung 2 10" xfId="33321" hidden="1"/>
    <cellStyle name="Berechnung 2 10" xfId="33530" hidden="1"/>
    <cellStyle name="Berechnung 2 10" xfId="33575" hidden="1"/>
    <cellStyle name="Berechnung 2 10" xfId="33593" hidden="1"/>
    <cellStyle name="Berechnung 2 10" xfId="33628" hidden="1"/>
    <cellStyle name="Berechnung 2 10" xfId="33516" hidden="1"/>
    <cellStyle name="Berechnung 2 10" xfId="33673" hidden="1"/>
    <cellStyle name="Berechnung 2 10" xfId="33718" hidden="1"/>
    <cellStyle name="Berechnung 2 10" xfId="33736" hidden="1"/>
    <cellStyle name="Berechnung 2 10" xfId="33771" hidden="1"/>
    <cellStyle name="Berechnung 2 10" xfId="33813" hidden="1"/>
    <cellStyle name="Berechnung 2 10" xfId="33891" hidden="1"/>
    <cellStyle name="Berechnung 2 10" xfId="33936" hidden="1"/>
    <cellStyle name="Berechnung 2 10" xfId="33954" hidden="1"/>
    <cellStyle name="Berechnung 2 10" xfId="33989" hidden="1"/>
    <cellStyle name="Berechnung 2 10" xfId="34045" hidden="1"/>
    <cellStyle name="Berechnung 2 10" xfId="34183" hidden="1"/>
    <cellStyle name="Berechnung 2 10" xfId="34228" hidden="1"/>
    <cellStyle name="Berechnung 2 10" xfId="34246" hidden="1"/>
    <cellStyle name="Berechnung 2 10" xfId="34281" hidden="1"/>
    <cellStyle name="Berechnung 2 10" xfId="34146" hidden="1"/>
    <cellStyle name="Berechnung 2 10" xfId="34325" hidden="1"/>
    <cellStyle name="Berechnung 2 10" xfId="34370" hidden="1"/>
    <cellStyle name="Berechnung 2 10" xfId="34388" hidden="1"/>
    <cellStyle name="Berechnung 2 10" xfId="34423" hidden="1"/>
    <cellStyle name="Berechnung 2 10" xfId="30899" hidden="1"/>
    <cellStyle name="Berechnung 2 10" xfId="34465" hidden="1"/>
    <cellStyle name="Berechnung 2 10" xfId="34510" hidden="1"/>
    <cellStyle name="Berechnung 2 10" xfId="34528" hidden="1"/>
    <cellStyle name="Berechnung 2 10" xfId="34563" hidden="1"/>
    <cellStyle name="Berechnung 2 10" xfId="34638" hidden="1"/>
    <cellStyle name="Berechnung 2 10" xfId="34828" hidden="1"/>
    <cellStyle name="Berechnung 2 10" xfId="34873" hidden="1"/>
    <cellStyle name="Berechnung 2 10" xfId="34891" hidden="1"/>
    <cellStyle name="Berechnung 2 10" xfId="34926" hidden="1"/>
    <cellStyle name="Berechnung 2 10" xfId="34768" hidden="1"/>
    <cellStyle name="Berechnung 2 10" xfId="34975" hidden="1"/>
    <cellStyle name="Berechnung 2 10" xfId="35020" hidden="1"/>
    <cellStyle name="Berechnung 2 10" xfId="35038" hidden="1"/>
    <cellStyle name="Berechnung 2 10" xfId="35073" hidden="1"/>
    <cellStyle name="Berechnung 2 10" xfId="34961" hidden="1"/>
    <cellStyle name="Berechnung 2 10" xfId="35116" hidden="1"/>
    <cellStyle name="Berechnung 2 10" xfId="35161" hidden="1"/>
    <cellStyle name="Berechnung 2 10" xfId="35179" hidden="1"/>
    <cellStyle name="Berechnung 2 10" xfId="35214" hidden="1"/>
    <cellStyle name="Berechnung 2 10" xfId="35255" hidden="1"/>
    <cellStyle name="Berechnung 2 10" xfId="35333" hidden="1"/>
    <cellStyle name="Berechnung 2 10" xfId="35378" hidden="1"/>
    <cellStyle name="Berechnung 2 10" xfId="35396" hidden="1"/>
    <cellStyle name="Berechnung 2 10" xfId="35431" hidden="1"/>
    <cellStyle name="Berechnung 2 10" xfId="35487" hidden="1"/>
    <cellStyle name="Berechnung 2 10" xfId="35625" hidden="1"/>
    <cellStyle name="Berechnung 2 10" xfId="35670" hidden="1"/>
    <cellStyle name="Berechnung 2 10" xfId="35688" hidden="1"/>
    <cellStyle name="Berechnung 2 10" xfId="35723" hidden="1"/>
    <cellStyle name="Berechnung 2 10" xfId="35588" hidden="1"/>
    <cellStyle name="Berechnung 2 10" xfId="35767" hidden="1"/>
    <cellStyle name="Berechnung 2 10" xfId="35812" hidden="1"/>
    <cellStyle name="Berechnung 2 10" xfId="35830" hidden="1"/>
    <cellStyle name="Berechnung 2 10" xfId="35865" hidden="1"/>
    <cellStyle name="Berechnung 2 10" xfId="35908" hidden="1"/>
    <cellStyle name="Berechnung 2 10" xfId="36060" hidden="1"/>
    <cellStyle name="Berechnung 2 10" xfId="36105" hidden="1"/>
    <cellStyle name="Berechnung 2 10" xfId="36123" hidden="1"/>
    <cellStyle name="Berechnung 2 10" xfId="36158" hidden="1"/>
    <cellStyle name="Berechnung 2 10" xfId="36234" hidden="1"/>
    <cellStyle name="Berechnung 2 10" xfId="36424" hidden="1"/>
    <cellStyle name="Berechnung 2 10" xfId="36469" hidden="1"/>
    <cellStyle name="Berechnung 2 10" xfId="36487" hidden="1"/>
    <cellStyle name="Berechnung 2 10" xfId="36522" hidden="1"/>
    <cellStyle name="Berechnung 2 10" xfId="36364" hidden="1"/>
    <cellStyle name="Berechnung 2 10" xfId="36571" hidden="1"/>
    <cellStyle name="Berechnung 2 10" xfId="36616" hidden="1"/>
    <cellStyle name="Berechnung 2 10" xfId="36634" hidden="1"/>
    <cellStyle name="Berechnung 2 10" xfId="36669" hidden="1"/>
    <cellStyle name="Berechnung 2 10" xfId="36557" hidden="1"/>
    <cellStyle name="Berechnung 2 10" xfId="36712" hidden="1"/>
    <cellStyle name="Berechnung 2 10" xfId="36757" hidden="1"/>
    <cellStyle name="Berechnung 2 10" xfId="36775" hidden="1"/>
    <cellStyle name="Berechnung 2 10" xfId="36810" hidden="1"/>
    <cellStyle name="Berechnung 2 10" xfId="36851" hidden="1"/>
    <cellStyle name="Berechnung 2 10" xfId="36929" hidden="1"/>
    <cellStyle name="Berechnung 2 10" xfId="36974" hidden="1"/>
    <cellStyle name="Berechnung 2 10" xfId="36992" hidden="1"/>
    <cellStyle name="Berechnung 2 10" xfId="37027" hidden="1"/>
    <cellStyle name="Berechnung 2 10" xfId="37083" hidden="1"/>
    <cellStyle name="Berechnung 2 10" xfId="37221" hidden="1"/>
    <cellStyle name="Berechnung 2 10" xfId="37266" hidden="1"/>
    <cellStyle name="Berechnung 2 10" xfId="37284" hidden="1"/>
    <cellStyle name="Berechnung 2 10" xfId="37319" hidden="1"/>
    <cellStyle name="Berechnung 2 10" xfId="37184" hidden="1"/>
    <cellStyle name="Berechnung 2 10" xfId="37363" hidden="1"/>
    <cellStyle name="Berechnung 2 10" xfId="37408" hidden="1"/>
    <cellStyle name="Berechnung 2 10" xfId="37426" hidden="1"/>
    <cellStyle name="Berechnung 2 10" xfId="37461" hidden="1"/>
    <cellStyle name="Berechnung 2 10" xfId="36036" hidden="1"/>
    <cellStyle name="Berechnung 2 10" xfId="37503" hidden="1"/>
    <cellStyle name="Berechnung 2 10" xfId="37548" hidden="1"/>
    <cellStyle name="Berechnung 2 10" xfId="37566" hidden="1"/>
    <cellStyle name="Berechnung 2 10" xfId="37601" hidden="1"/>
    <cellStyle name="Berechnung 2 10" xfId="37676" hidden="1"/>
    <cellStyle name="Berechnung 2 10" xfId="37866" hidden="1"/>
    <cellStyle name="Berechnung 2 10" xfId="37911" hidden="1"/>
    <cellStyle name="Berechnung 2 10" xfId="37929" hidden="1"/>
    <cellStyle name="Berechnung 2 10" xfId="37964" hidden="1"/>
    <cellStyle name="Berechnung 2 10" xfId="37806" hidden="1"/>
    <cellStyle name="Berechnung 2 10" xfId="38013" hidden="1"/>
    <cellStyle name="Berechnung 2 10" xfId="38058" hidden="1"/>
    <cellStyle name="Berechnung 2 10" xfId="38076" hidden="1"/>
    <cellStyle name="Berechnung 2 10" xfId="38111" hidden="1"/>
    <cellStyle name="Berechnung 2 10" xfId="37999" hidden="1"/>
    <cellStyle name="Berechnung 2 10" xfId="38154" hidden="1"/>
    <cellStyle name="Berechnung 2 10" xfId="38199" hidden="1"/>
    <cellStyle name="Berechnung 2 10" xfId="38217" hidden="1"/>
    <cellStyle name="Berechnung 2 10" xfId="38252" hidden="1"/>
    <cellStyle name="Berechnung 2 10" xfId="38293" hidden="1"/>
    <cellStyle name="Berechnung 2 10" xfId="38371" hidden="1"/>
    <cellStyle name="Berechnung 2 10" xfId="38416" hidden="1"/>
    <cellStyle name="Berechnung 2 10" xfId="38434" hidden="1"/>
    <cellStyle name="Berechnung 2 10" xfId="38469" hidden="1"/>
    <cellStyle name="Berechnung 2 10" xfId="38525" hidden="1"/>
    <cellStyle name="Berechnung 2 10" xfId="38663" hidden="1"/>
    <cellStyle name="Berechnung 2 10" xfId="38708" hidden="1"/>
    <cellStyle name="Berechnung 2 10" xfId="38726" hidden="1"/>
    <cellStyle name="Berechnung 2 10" xfId="38761" hidden="1"/>
    <cellStyle name="Berechnung 2 10" xfId="38626" hidden="1"/>
    <cellStyle name="Berechnung 2 10" xfId="38805" hidden="1"/>
    <cellStyle name="Berechnung 2 10" xfId="38850" hidden="1"/>
    <cellStyle name="Berechnung 2 10" xfId="38868" hidden="1"/>
    <cellStyle name="Berechnung 2 10" xfId="38903" hidden="1"/>
    <cellStyle name="Berechnung 2 10" xfId="38948" hidden="1"/>
    <cellStyle name="Berechnung 2 10" xfId="39043" hidden="1"/>
    <cellStyle name="Berechnung 2 10" xfId="39088" hidden="1"/>
    <cellStyle name="Berechnung 2 10" xfId="39106" hidden="1"/>
    <cellStyle name="Berechnung 2 10" xfId="39141" hidden="1"/>
    <cellStyle name="Berechnung 2 10" xfId="39216" hidden="1"/>
    <cellStyle name="Berechnung 2 10" xfId="39406" hidden="1"/>
    <cellStyle name="Berechnung 2 10" xfId="39451" hidden="1"/>
    <cellStyle name="Berechnung 2 10" xfId="39469" hidden="1"/>
    <cellStyle name="Berechnung 2 10" xfId="39504" hidden="1"/>
    <cellStyle name="Berechnung 2 10" xfId="39346" hidden="1"/>
    <cellStyle name="Berechnung 2 10" xfId="39553" hidden="1"/>
    <cellStyle name="Berechnung 2 10" xfId="39598" hidden="1"/>
    <cellStyle name="Berechnung 2 10" xfId="39616" hidden="1"/>
    <cellStyle name="Berechnung 2 10" xfId="39651" hidden="1"/>
    <cellStyle name="Berechnung 2 10" xfId="39539" hidden="1"/>
    <cellStyle name="Berechnung 2 10" xfId="39694" hidden="1"/>
    <cellStyle name="Berechnung 2 10" xfId="39739" hidden="1"/>
    <cellStyle name="Berechnung 2 10" xfId="39757" hidden="1"/>
    <cellStyle name="Berechnung 2 10" xfId="39792" hidden="1"/>
    <cellStyle name="Berechnung 2 10" xfId="39833" hidden="1"/>
    <cellStyle name="Berechnung 2 10" xfId="39911" hidden="1"/>
    <cellStyle name="Berechnung 2 10" xfId="39956" hidden="1"/>
    <cellStyle name="Berechnung 2 10" xfId="39974" hidden="1"/>
    <cellStyle name="Berechnung 2 10" xfId="40009" hidden="1"/>
    <cellStyle name="Berechnung 2 10" xfId="40065" hidden="1"/>
    <cellStyle name="Berechnung 2 10" xfId="40203" hidden="1"/>
    <cellStyle name="Berechnung 2 10" xfId="40248" hidden="1"/>
    <cellStyle name="Berechnung 2 10" xfId="40266" hidden="1"/>
    <cellStyle name="Berechnung 2 10" xfId="40301" hidden="1"/>
    <cellStyle name="Berechnung 2 10" xfId="40166" hidden="1"/>
    <cellStyle name="Berechnung 2 10" xfId="40345" hidden="1"/>
    <cellStyle name="Berechnung 2 10" xfId="40390" hidden="1"/>
    <cellStyle name="Berechnung 2 10" xfId="40408" hidden="1"/>
    <cellStyle name="Berechnung 2 10" xfId="40443" hidden="1"/>
    <cellStyle name="Berechnung 2 10" xfId="40484" hidden="1"/>
    <cellStyle name="Berechnung 2 10" xfId="40562" hidden="1"/>
    <cellStyle name="Berechnung 2 10" xfId="40607" hidden="1"/>
    <cellStyle name="Berechnung 2 10" xfId="40625" hidden="1"/>
    <cellStyle name="Berechnung 2 10" xfId="40660" hidden="1"/>
    <cellStyle name="Berechnung 2 10" xfId="40726" hidden="1"/>
    <cellStyle name="Berechnung 2 10" xfId="40953" hidden="1"/>
    <cellStyle name="Berechnung 2 10" xfId="40998" hidden="1"/>
    <cellStyle name="Berechnung 2 10" xfId="41016" hidden="1"/>
    <cellStyle name="Berechnung 2 10" xfId="41051" hidden="1"/>
    <cellStyle name="Berechnung 2 10" xfId="41124" hidden="1"/>
    <cellStyle name="Berechnung 2 10" xfId="41262" hidden="1"/>
    <cellStyle name="Berechnung 2 10" xfId="41307" hidden="1"/>
    <cellStyle name="Berechnung 2 10" xfId="41325" hidden="1"/>
    <cellStyle name="Berechnung 2 10" xfId="41360" hidden="1"/>
    <cellStyle name="Berechnung 2 10" xfId="41225" hidden="1"/>
    <cellStyle name="Berechnung 2 10" xfId="41406" hidden="1"/>
    <cellStyle name="Berechnung 2 10" xfId="41451" hidden="1"/>
    <cellStyle name="Berechnung 2 10" xfId="41469" hidden="1"/>
    <cellStyle name="Berechnung 2 10" xfId="41504" hidden="1"/>
    <cellStyle name="Berechnung 2 10" xfId="40875" hidden="1"/>
    <cellStyle name="Berechnung 2 10" xfId="41563" hidden="1"/>
    <cellStyle name="Berechnung 2 10" xfId="41608" hidden="1"/>
    <cellStyle name="Berechnung 2 10" xfId="41626" hidden="1"/>
    <cellStyle name="Berechnung 2 10" xfId="41661" hidden="1"/>
    <cellStyle name="Berechnung 2 10" xfId="41742" hidden="1"/>
    <cellStyle name="Berechnung 2 10" xfId="41933" hidden="1"/>
    <cellStyle name="Berechnung 2 10" xfId="41978" hidden="1"/>
    <cellStyle name="Berechnung 2 10" xfId="41996" hidden="1"/>
    <cellStyle name="Berechnung 2 10" xfId="42031" hidden="1"/>
    <cellStyle name="Berechnung 2 10" xfId="41872" hidden="1"/>
    <cellStyle name="Berechnung 2 10" xfId="42082" hidden="1"/>
    <cellStyle name="Berechnung 2 10" xfId="42127" hidden="1"/>
    <cellStyle name="Berechnung 2 10" xfId="42145" hidden="1"/>
    <cellStyle name="Berechnung 2 10" xfId="42180" hidden="1"/>
    <cellStyle name="Berechnung 2 10" xfId="42068" hidden="1"/>
    <cellStyle name="Berechnung 2 10" xfId="42225" hidden="1"/>
    <cellStyle name="Berechnung 2 10" xfId="42270" hidden="1"/>
    <cellStyle name="Berechnung 2 10" xfId="42288" hidden="1"/>
    <cellStyle name="Berechnung 2 10" xfId="42323" hidden="1"/>
    <cellStyle name="Berechnung 2 10" xfId="42366" hidden="1"/>
    <cellStyle name="Berechnung 2 10" xfId="42444" hidden="1"/>
    <cellStyle name="Berechnung 2 10" xfId="42489" hidden="1"/>
    <cellStyle name="Berechnung 2 10" xfId="42507" hidden="1"/>
    <cellStyle name="Berechnung 2 10" xfId="42542" hidden="1"/>
    <cellStyle name="Berechnung 2 10" xfId="42598" hidden="1"/>
    <cellStyle name="Berechnung 2 10" xfId="42736" hidden="1"/>
    <cellStyle name="Berechnung 2 10" xfId="42781" hidden="1"/>
    <cellStyle name="Berechnung 2 10" xfId="42799" hidden="1"/>
    <cellStyle name="Berechnung 2 10" xfId="42834" hidden="1"/>
    <cellStyle name="Berechnung 2 10" xfId="42699" hidden="1"/>
    <cellStyle name="Berechnung 2 10" xfId="42878" hidden="1"/>
    <cellStyle name="Berechnung 2 10" xfId="42923" hidden="1"/>
    <cellStyle name="Berechnung 2 10" xfId="42941" hidden="1"/>
    <cellStyle name="Berechnung 2 10" xfId="42976" hidden="1"/>
    <cellStyle name="Berechnung 2 10" xfId="40901" hidden="1"/>
    <cellStyle name="Berechnung 2 10" xfId="43018" hidden="1"/>
    <cellStyle name="Berechnung 2 10" xfId="43063" hidden="1"/>
    <cellStyle name="Berechnung 2 10" xfId="43081" hidden="1"/>
    <cellStyle name="Berechnung 2 10" xfId="43116" hidden="1"/>
    <cellStyle name="Berechnung 2 10" xfId="43194" hidden="1"/>
    <cellStyle name="Berechnung 2 10" xfId="43384" hidden="1"/>
    <cellStyle name="Berechnung 2 10" xfId="43429" hidden="1"/>
    <cellStyle name="Berechnung 2 10" xfId="43447" hidden="1"/>
    <cellStyle name="Berechnung 2 10" xfId="43482" hidden="1"/>
    <cellStyle name="Berechnung 2 10" xfId="43324" hidden="1"/>
    <cellStyle name="Berechnung 2 10" xfId="43533" hidden="1"/>
    <cellStyle name="Berechnung 2 10" xfId="43578" hidden="1"/>
    <cellStyle name="Berechnung 2 10" xfId="43596" hidden="1"/>
    <cellStyle name="Berechnung 2 10" xfId="43631" hidden="1"/>
    <cellStyle name="Berechnung 2 10" xfId="43519" hidden="1"/>
    <cellStyle name="Berechnung 2 10" xfId="43676" hidden="1"/>
    <cellStyle name="Berechnung 2 10" xfId="43721" hidden="1"/>
    <cellStyle name="Berechnung 2 10" xfId="43739" hidden="1"/>
    <cellStyle name="Berechnung 2 10" xfId="43774" hidden="1"/>
    <cellStyle name="Berechnung 2 10" xfId="43816" hidden="1"/>
    <cellStyle name="Berechnung 2 10" xfId="43894" hidden="1"/>
    <cellStyle name="Berechnung 2 10" xfId="43939" hidden="1"/>
    <cellStyle name="Berechnung 2 10" xfId="43957" hidden="1"/>
    <cellStyle name="Berechnung 2 10" xfId="43992" hidden="1"/>
    <cellStyle name="Berechnung 2 10" xfId="44048" hidden="1"/>
    <cellStyle name="Berechnung 2 10" xfId="44186" hidden="1"/>
    <cellStyle name="Berechnung 2 10" xfId="44231" hidden="1"/>
    <cellStyle name="Berechnung 2 10" xfId="44249" hidden="1"/>
    <cellStyle name="Berechnung 2 10" xfId="44284" hidden="1"/>
    <cellStyle name="Berechnung 2 10" xfId="44149" hidden="1"/>
    <cellStyle name="Berechnung 2 10" xfId="44328" hidden="1"/>
    <cellStyle name="Berechnung 2 10" xfId="44373" hidden="1"/>
    <cellStyle name="Berechnung 2 10" xfId="44391" hidden="1"/>
    <cellStyle name="Berechnung 2 10" xfId="44426" hidden="1"/>
    <cellStyle name="Berechnung 2 10" xfId="40902" hidden="1"/>
    <cellStyle name="Berechnung 2 10" xfId="44468" hidden="1"/>
    <cellStyle name="Berechnung 2 10" xfId="44513" hidden="1"/>
    <cellStyle name="Berechnung 2 10" xfId="44531" hidden="1"/>
    <cellStyle name="Berechnung 2 10" xfId="44566" hidden="1"/>
    <cellStyle name="Berechnung 2 10" xfId="44641" hidden="1"/>
    <cellStyle name="Berechnung 2 10" xfId="44831" hidden="1"/>
    <cellStyle name="Berechnung 2 10" xfId="44876" hidden="1"/>
    <cellStyle name="Berechnung 2 10" xfId="44894" hidden="1"/>
    <cellStyle name="Berechnung 2 10" xfId="44929" hidden="1"/>
    <cellStyle name="Berechnung 2 10" xfId="44771" hidden="1"/>
    <cellStyle name="Berechnung 2 10" xfId="44978" hidden="1"/>
    <cellStyle name="Berechnung 2 10" xfId="45023" hidden="1"/>
    <cellStyle name="Berechnung 2 10" xfId="45041" hidden="1"/>
    <cellStyle name="Berechnung 2 10" xfId="45076" hidden="1"/>
    <cellStyle name="Berechnung 2 10" xfId="44964" hidden="1"/>
    <cellStyle name="Berechnung 2 10" xfId="45119" hidden="1"/>
    <cellStyle name="Berechnung 2 10" xfId="45164" hidden="1"/>
    <cellStyle name="Berechnung 2 10" xfId="45182" hidden="1"/>
    <cellStyle name="Berechnung 2 10" xfId="45217" hidden="1"/>
    <cellStyle name="Berechnung 2 10" xfId="45258" hidden="1"/>
    <cellStyle name="Berechnung 2 10" xfId="45336" hidden="1"/>
    <cellStyle name="Berechnung 2 10" xfId="45381" hidden="1"/>
    <cellStyle name="Berechnung 2 10" xfId="45399" hidden="1"/>
    <cellStyle name="Berechnung 2 10" xfId="45434" hidden="1"/>
    <cellStyle name="Berechnung 2 10" xfId="45490" hidden="1"/>
    <cellStyle name="Berechnung 2 10" xfId="45628" hidden="1"/>
    <cellStyle name="Berechnung 2 10" xfId="45673" hidden="1"/>
    <cellStyle name="Berechnung 2 10" xfId="45691" hidden="1"/>
    <cellStyle name="Berechnung 2 10" xfId="45726" hidden="1"/>
    <cellStyle name="Berechnung 2 10" xfId="45591" hidden="1"/>
    <cellStyle name="Berechnung 2 10" xfId="45770" hidden="1"/>
    <cellStyle name="Berechnung 2 10" xfId="45815" hidden="1"/>
    <cellStyle name="Berechnung 2 10" xfId="45833" hidden="1"/>
    <cellStyle name="Berechnung 2 10" xfId="45868" hidden="1"/>
    <cellStyle name="Berechnung 2 10" xfId="45911" hidden="1"/>
    <cellStyle name="Berechnung 2 10" xfId="46063" hidden="1"/>
    <cellStyle name="Berechnung 2 10" xfId="46108" hidden="1"/>
    <cellStyle name="Berechnung 2 10" xfId="46126" hidden="1"/>
    <cellStyle name="Berechnung 2 10" xfId="46161" hidden="1"/>
    <cellStyle name="Berechnung 2 10" xfId="46237" hidden="1"/>
    <cellStyle name="Berechnung 2 10" xfId="46427" hidden="1"/>
    <cellStyle name="Berechnung 2 10" xfId="46472" hidden="1"/>
    <cellStyle name="Berechnung 2 10" xfId="46490" hidden="1"/>
    <cellStyle name="Berechnung 2 10" xfId="46525" hidden="1"/>
    <cellStyle name="Berechnung 2 10" xfId="46367" hidden="1"/>
    <cellStyle name="Berechnung 2 10" xfId="46574" hidden="1"/>
    <cellStyle name="Berechnung 2 10" xfId="46619" hidden="1"/>
    <cellStyle name="Berechnung 2 10" xfId="46637" hidden="1"/>
    <cellStyle name="Berechnung 2 10" xfId="46672" hidden="1"/>
    <cellStyle name="Berechnung 2 10" xfId="46560" hidden="1"/>
    <cellStyle name="Berechnung 2 10" xfId="46715" hidden="1"/>
    <cellStyle name="Berechnung 2 10" xfId="46760" hidden="1"/>
    <cellStyle name="Berechnung 2 10" xfId="46778" hidden="1"/>
    <cellStyle name="Berechnung 2 10" xfId="46813" hidden="1"/>
    <cellStyle name="Berechnung 2 10" xfId="46854" hidden="1"/>
    <cellStyle name="Berechnung 2 10" xfId="46932" hidden="1"/>
    <cellStyle name="Berechnung 2 10" xfId="46977" hidden="1"/>
    <cellStyle name="Berechnung 2 10" xfId="46995" hidden="1"/>
    <cellStyle name="Berechnung 2 10" xfId="47030" hidden="1"/>
    <cellStyle name="Berechnung 2 10" xfId="47086" hidden="1"/>
    <cellStyle name="Berechnung 2 10" xfId="47224" hidden="1"/>
    <cellStyle name="Berechnung 2 10" xfId="47269" hidden="1"/>
    <cellStyle name="Berechnung 2 10" xfId="47287" hidden="1"/>
    <cellStyle name="Berechnung 2 10" xfId="47322" hidden="1"/>
    <cellStyle name="Berechnung 2 10" xfId="47187" hidden="1"/>
    <cellStyle name="Berechnung 2 10" xfId="47366" hidden="1"/>
    <cellStyle name="Berechnung 2 10" xfId="47411" hidden="1"/>
    <cellStyle name="Berechnung 2 10" xfId="47429" hidden="1"/>
    <cellStyle name="Berechnung 2 10" xfId="47464" hidden="1"/>
    <cellStyle name="Berechnung 2 10" xfId="46039" hidden="1"/>
    <cellStyle name="Berechnung 2 10" xfId="47506" hidden="1"/>
    <cellStyle name="Berechnung 2 10" xfId="47551" hidden="1"/>
    <cellStyle name="Berechnung 2 10" xfId="47569" hidden="1"/>
    <cellStyle name="Berechnung 2 10" xfId="47604" hidden="1"/>
    <cellStyle name="Berechnung 2 10" xfId="47679" hidden="1"/>
    <cellStyle name="Berechnung 2 10" xfId="47869" hidden="1"/>
    <cellStyle name="Berechnung 2 10" xfId="47914" hidden="1"/>
    <cellStyle name="Berechnung 2 10" xfId="47932" hidden="1"/>
    <cellStyle name="Berechnung 2 10" xfId="47967" hidden="1"/>
    <cellStyle name="Berechnung 2 10" xfId="47809" hidden="1"/>
    <cellStyle name="Berechnung 2 10" xfId="48016" hidden="1"/>
    <cellStyle name="Berechnung 2 10" xfId="48061" hidden="1"/>
    <cellStyle name="Berechnung 2 10" xfId="48079" hidden="1"/>
    <cellStyle name="Berechnung 2 10" xfId="48114" hidden="1"/>
    <cellStyle name="Berechnung 2 10" xfId="48002" hidden="1"/>
    <cellStyle name="Berechnung 2 10" xfId="48157" hidden="1"/>
    <cellStyle name="Berechnung 2 10" xfId="48202" hidden="1"/>
    <cellStyle name="Berechnung 2 10" xfId="48220" hidden="1"/>
    <cellStyle name="Berechnung 2 10" xfId="48255" hidden="1"/>
    <cellStyle name="Berechnung 2 10" xfId="48296" hidden="1"/>
    <cellStyle name="Berechnung 2 10" xfId="48374" hidden="1"/>
    <cellStyle name="Berechnung 2 10" xfId="48419" hidden="1"/>
    <cellStyle name="Berechnung 2 10" xfId="48437" hidden="1"/>
    <cellStyle name="Berechnung 2 10" xfId="48472" hidden="1"/>
    <cellStyle name="Berechnung 2 10" xfId="48528" hidden="1"/>
    <cellStyle name="Berechnung 2 10" xfId="48666" hidden="1"/>
    <cellStyle name="Berechnung 2 10" xfId="48711" hidden="1"/>
    <cellStyle name="Berechnung 2 10" xfId="48729" hidden="1"/>
    <cellStyle name="Berechnung 2 10" xfId="48764" hidden="1"/>
    <cellStyle name="Berechnung 2 10" xfId="48629" hidden="1"/>
    <cellStyle name="Berechnung 2 10" xfId="48808" hidden="1"/>
    <cellStyle name="Berechnung 2 10" xfId="48853" hidden="1"/>
    <cellStyle name="Berechnung 2 10" xfId="48871" hidden="1"/>
    <cellStyle name="Berechnung 2 10" xfId="48906" hidden="1"/>
    <cellStyle name="Berechnung 2 10" xfId="48947" hidden="1"/>
    <cellStyle name="Berechnung 2 10" xfId="49025" hidden="1"/>
    <cellStyle name="Berechnung 2 10" xfId="49070" hidden="1"/>
    <cellStyle name="Berechnung 2 10" xfId="49088" hidden="1"/>
    <cellStyle name="Berechnung 2 10" xfId="49123" hidden="1"/>
    <cellStyle name="Berechnung 2 10" xfId="49198" hidden="1"/>
    <cellStyle name="Berechnung 2 10" xfId="49388" hidden="1"/>
    <cellStyle name="Berechnung 2 10" xfId="49433" hidden="1"/>
    <cellStyle name="Berechnung 2 10" xfId="49451" hidden="1"/>
    <cellStyle name="Berechnung 2 10" xfId="49486" hidden="1"/>
    <cellStyle name="Berechnung 2 10" xfId="49328" hidden="1"/>
    <cellStyle name="Berechnung 2 10" xfId="49535" hidden="1"/>
    <cellStyle name="Berechnung 2 10" xfId="49580" hidden="1"/>
    <cellStyle name="Berechnung 2 10" xfId="49598" hidden="1"/>
    <cellStyle name="Berechnung 2 10" xfId="49633" hidden="1"/>
    <cellStyle name="Berechnung 2 10" xfId="49521" hidden="1"/>
    <cellStyle name="Berechnung 2 10" xfId="49676" hidden="1"/>
    <cellStyle name="Berechnung 2 10" xfId="49721" hidden="1"/>
    <cellStyle name="Berechnung 2 10" xfId="49739" hidden="1"/>
    <cellStyle name="Berechnung 2 10" xfId="49774" hidden="1"/>
    <cellStyle name="Berechnung 2 10" xfId="49815" hidden="1"/>
    <cellStyle name="Berechnung 2 10" xfId="49893" hidden="1"/>
    <cellStyle name="Berechnung 2 10" xfId="49938" hidden="1"/>
    <cellStyle name="Berechnung 2 10" xfId="49956" hidden="1"/>
    <cellStyle name="Berechnung 2 10" xfId="49991" hidden="1"/>
    <cellStyle name="Berechnung 2 10" xfId="50047" hidden="1"/>
    <cellStyle name="Berechnung 2 10" xfId="50185" hidden="1"/>
    <cellStyle name="Berechnung 2 10" xfId="50230" hidden="1"/>
    <cellStyle name="Berechnung 2 10" xfId="50248" hidden="1"/>
    <cellStyle name="Berechnung 2 10" xfId="50283" hidden="1"/>
    <cellStyle name="Berechnung 2 10" xfId="50148" hidden="1"/>
    <cellStyle name="Berechnung 2 10" xfId="50327" hidden="1"/>
    <cellStyle name="Berechnung 2 10" xfId="50372" hidden="1"/>
    <cellStyle name="Berechnung 2 10" xfId="50390" hidden="1"/>
    <cellStyle name="Berechnung 2 10" xfId="50425" hidden="1"/>
    <cellStyle name="Berechnung 2 10" xfId="50466" hidden="1"/>
    <cellStyle name="Berechnung 2 10" xfId="50544" hidden="1"/>
    <cellStyle name="Berechnung 2 10" xfId="50589" hidden="1"/>
    <cellStyle name="Berechnung 2 10" xfId="50607" hidden="1"/>
    <cellStyle name="Berechnung 2 10" xfId="50642" hidden="1"/>
    <cellStyle name="Berechnung 2 10" xfId="50708" hidden="1"/>
    <cellStyle name="Berechnung 2 10" xfId="50935" hidden="1"/>
    <cellStyle name="Berechnung 2 10" xfId="50980" hidden="1"/>
    <cellStyle name="Berechnung 2 10" xfId="50998" hidden="1"/>
    <cellStyle name="Berechnung 2 10" xfId="51033" hidden="1"/>
    <cellStyle name="Berechnung 2 10" xfId="51106" hidden="1"/>
    <cellStyle name="Berechnung 2 10" xfId="51244" hidden="1"/>
    <cellStyle name="Berechnung 2 10" xfId="51289" hidden="1"/>
    <cellStyle name="Berechnung 2 10" xfId="51307" hidden="1"/>
    <cellStyle name="Berechnung 2 10" xfId="51342" hidden="1"/>
    <cellStyle name="Berechnung 2 10" xfId="51207" hidden="1"/>
    <cellStyle name="Berechnung 2 10" xfId="51388" hidden="1"/>
    <cellStyle name="Berechnung 2 10" xfId="51433" hidden="1"/>
    <cellStyle name="Berechnung 2 10" xfId="51451" hidden="1"/>
    <cellStyle name="Berechnung 2 10" xfId="51486" hidden="1"/>
    <cellStyle name="Berechnung 2 10" xfId="50857" hidden="1"/>
    <cellStyle name="Berechnung 2 10" xfId="51545" hidden="1"/>
    <cellStyle name="Berechnung 2 10" xfId="51590" hidden="1"/>
    <cellStyle name="Berechnung 2 10" xfId="51608" hidden="1"/>
    <cellStyle name="Berechnung 2 10" xfId="51643" hidden="1"/>
    <cellStyle name="Berechnung 2 10" xfId="51724" hidden="1"/>
    <cellStyle name="Berechnung 2 10" xfId="51915" hidden="1"/>
    <cellStyle name="Berechnung 2 10" xfId="51960" hidden="1"/>
    <cellStyle name="Berechnung 2 10" xfId="51978" hidden="1"/>
    <cellStyle name="Berechnung 2 10" xfId="52013" hidden="1"/>
    <cellStyle name="Berechnung 2 10" xfId="51854" hidden="1"/>
    <cellStyle name="Berechnung 2 10" xfId="52064" hidden="1"/>
    <cellStyle name="Berechnung 2 10" xfId="52109" hidden="1"/>
    <cellStyle name="Berechnung 2 10" xfId="52127" hidden="1"/>
    <cellStyle name="Berechnung 2 10" xfId="52162" hidden="1"/>
    <cellStyle name="Berechnung 2 10" xfId="52050" hidden="1"/>
    <cellStyle name="Berechnung 2 10" xfId="52207" hidden="1"/>
    <cellStyle name="Berechnung 2 10" xfId="52252" hidden="1"/>
    <cellStyle name="Berechnung 2 10" xfId="52270" hidden="1"/>
    <cellStyle name="Berechnung 2 10" xfId="52305" hidden="1"/>
    <cellStyle name="Berechnung 2 10" xfId="52348" hidden="1"/>
    <cellStyle name="Berechnung 2 10" xfId="52426" hidden="1"/>
    <cellStyle name="Berechnung 2 10" xfId="52471" hidden="1"/>
    <cellStyle name="Berechnung 2 10" xfId="52489" hidden="1"/>
    <cellStyle name="Berechnung 2 10" xfId="52524" hidden="1"/>
    <cellStyle name="Berechnung 2 10" xfId="52580" hidden="1"/>
    <cellStyle name="Berechnung 2 10" xfId="52718" hidden="1"/>
    <cellStyle name="Berechnung 2 10" xfId="52763" hidden="1"/>
    <cellStyle name="Berechnung 2 10" xfId="52781" hidden="1"/>
    <cellStyle name="Berechnung 2 10" xfId="52816" hidden="1"/>
    <cellStyle name="Berechnung 2 10" xfId="52681" hidden="1"/>
    <cellStyle name="Berechnung 2 10" xfId="52860" hidden="1"/>
    <cellStyle name="Berechnung 2 10" xfId="52905" hidden="1"/>
    <cellStyle name="Berechnung 2 10" xfId="52923" hidden="1"/>
    <cellStyle name="Berechnung 2 10" xfId="52958" hidden="1"/>
    <cellStyle name="Berechnung 2 10" xfId="50883" hidden="1"/>
    <cellStyle name="Berechnung 2 10" xfId="53000" hidden="1"/>
    <cellStyle name="Berechnung 2 10" xfId="53045" hidden="1"/>
    <cellStyle name="Berechnung 2 10" xfId="53063" hidden="1"/>
    <cellStyle name="Berechnung 2 10" xfId="53098" hidden="1"/>
    <cellStyle name="Berechnung 2 10" xfId="53176" hidden="1"/>
    <cellStyle name="Berechnung 2 10" xfId="53366" hidden="1"/>
    <cellStyle name="Berechnung 2 10" xfId="53411" hidden="1"/>
    <cellStyle name="Berechnung 2 10" xfId="53429" hidden="1"/>
    <cellStyle name="Berechnung 2 10" xfId="53464" hidden="1"/>
    <cellStyle name="Berechnung 2 10" xfId="53306" hidden="1"/>
    <cellStyle name="Berechnung 2 10" xfId="53515" hidden="1"/>
    <cellStyle name="Berechnung 2 10" xfId="53560" hidden="1"/>
    <cellStyle name="Berechnung 2 10" xfId="53578" hidden="1"/>
    <cellStyle name="Berechnung 2 10" xfId="53613" hidden="1"/>
    <cellStyle name="Berechnung 2 10" xfId="53501" hidden="1"/>
    <cellStyle name="Berechnung 2 10" xfId="53658" hidden="1"/>
    <cellStyle name="Berechnung 2 10" xfId="53703" hidden="1"/>
    <cellStyle name="Berechnung 2 10" xfId="53721" hidden="1"/>
    <cellStyle name="Berechnung 2 10" xfId="53756" hidden="1"/>
    <cellStyle name="Berechnung 2 10" xfId="53798" hidden="1"/>
    <cellStyle name="Berechnung 2 10" xfId="53876" hidden="1"/>
    <cellStyle name="Berechnung 2 10" xfId="53921" hidden="1"/>
    <cellStyle name="Berechnung 2 10" xfId="53939" hidden="1"/>
    <cellStyle name="Berechnung 2 10" xfId="53974" hidden="1"/>
    <cellStyle name="Berechnung 2 10" xfId="54030" hidden="1"/>
    <cellStyle name="Berechnung 2 10" xfId="54168" hidden="1"/>
    <cellStyle name="Berechnung 2 10" xfId="54213" hidden="1"/>
    <cellStyle name="Berechnung 2 10" xfId="54231" hidden="1"/>
    <cellStyle name="Berechnung 2 10" xfId="54266" hidden="1"/>
    <cellStyle name="Berechnung 2 10" xfId="54131" hidden="1"/>
    <cellStyle name="Berechnung 2 10" xfId="54310" hidden="1"/>
    <cellStyle name="Berechnung 2 10" xfId="54355" hidden="1"/>
    <cellStyle name="Berechnung 2 10" xfId="54373" hidden="1"/>
    <cellStyle name="Berechnung 2 10" xfId="54408" hidden="1"/>
    <cellStyle name="Berechnung 2 10" xfId="50884" hidden="1"/>
    <cellStyle name="Berechnung 2 10" xfId="54450" hidden="1"/>
    <cellStyle name="Berechnung 2 10" xfId="54495" hidden="1"/>
    <cellStyle name="Berechnung 2 10" xfId="54513" hidden="1"/>
    <cellStyle name="Berechnung 2 10" xfId="54548" hidden="1"/>
    <cellStyle name="Berechnung 2 10" xfId="54623" hidden="1"/>
    <cellStyle name="Berechnung 2 10" xfId="54813" hidden="1"/>
    <cellStyle name="Berechnung 2 10" xfId="54858" hidden="1"/>
    <cellStyle name="Berechnung 2 10" xfId="54876" hidden="1"/>
    <cellStyle name="Berechnung 2 10" xfId="54911" hidden="1"/>
    <cellStyle name="Berechnung 2 10" xfId="54753" hidden="1"/>
    <cellStyle name="Berechnung 2 10" xfId="54960" hidden="1"/>
    <cellStyle name="Berechnung 2 10" xfId="55005" hidden="1"/>
    <cellStyle name="Berechnung 2 10" xfId="55023" hidden="1"/>
    <cellStyle name="Berechnung 2 10" xfId="55058" hidden="1"/>
    <cellStyle name="Berechnung 2 10" xfId="54946" hidden="1"/>
    <cellStyle name="Berechnung 2 10" xfId="55101" hidden="1"/>
    <cellStyle name="Berechnung 2 10" xfId="55146" hidden="1"/>
    <cellStyle name="Berechnung 2 10" xfId="55164" hidden="1"/>
    <cellStyle name="Berechnung 2 10" xfId="55199" hidden="1"/>
    <cellStyle name="Berechnung 2 10" xfId="55240" hidden="1"/>
    <cellStyle name="Berechnung 2 10" xfId="55318" hidden="1"/>
    <cellStyle name="Berechnung 2 10" xfId="55363" hidden="1"/>
    <cellStyle name="Berechnung 2 10" xfId="55381" hidden="1"/>
    <cellStyle name="Berechnung 2 10" xfId="55416" hidden="1"/>
    <cellStyle name="Berechnung 2 10" xfId="55472" hidden="1"/>
    <cellStyle name="Berechnung 2 10" xfId="55610" hidden="1"/>
    <cellStyle name="Berechnung 2 10" xfId="55655" hidden="1"/>
    <cellStyle name="Berechnung 2 10" xfId="55673" hidden="1"/>
    <cellStyle name="Berechnung 2 10" xfId="55708" hidden="1"/>
    <cellStyle name="Berechnung 2 10" xfId="55573" hidden="1"/>
    <cellStyle name="Berechnung 2 10" xfId="55752" hidden="1"/>
    <cellStyle name="Berechnung 2 10" xfId="55797" hidden="1"/>
    <cellStyle name="Berechnung 2 10" xfId="55815" hidden="1"/>
    <cellStyle name="Berechnung 2 10" xfId="55850" hidden="1"/>
    <cellStyle name="Berechnung 2 10" xfId="55893" hidden="1"/>
    <cellStyle name="Berechnung 2 10" xfId="56045" hidden="1"/>
    <cellStyle name="Berechnung 2 10" xfId="56090" hidden="1"/>
    <cellStyle name="Berechnung 2 10" xfId="56108" hidden="1"/>
    <cellStyle name="Berechnung 2 10" xfId="56143" hidden="1"/>
    <cellStyle name="Berechnung 2 10" xfId="56219" hidden="1"/>
    <cellStyle name="Berechnung 2 10" xfId="56409" hidden="1"/>
    <cellStyle name="Berechnung 2 10" xfId="56454" hidden="1"/>
    <cellStyle name="Berechnung 2 10" xfId="56472" hidden="1"/>
    <cellStyle name="Berechnung 2 10" xfId="56507" hidden="1"/>
    <cellStyle name="Berechnung 2 10" xfId="56349" hidden="1"/>
    <cellStyle name="Berechnung 2 10" xfId="56556" hidden="1"/>
    <cellStyle name="Berechnung 2 10" xfId="56601" hidden="1"/>
    <cellStyle name="Berechnung 2 10" xfId="56619" hidden="1"/>
    <cellStyle name="Berechnung 2 10" xfId="56654" hidden="1"/>
    <cellStyle name="Berechnung 2 10" xfId="56542" hidden="1"/>
    <cellStyle name="Berechnung 2 10" xfId="56697" hidden="1"/>
    <cellStyle name="Berechnung 2 10" xfId="56742" hidden="1"/>
    <cellStyle name="Berechnung 2 10" xfId="56760" hidden="1"/>
    <cellStyle name="Berechnung 2 10" xfId="56795" hidden="1"/>
    <cellStyle name="Berechnung 2 10" xfId="56836" hidden="1"/>
    <cellStyle name="Berechnung 2 10" xfId="56914" hidden="1"/>
    <cellStyle name="Berechnung 2 10" xfId="56959" hidden="1"/>
    <cellStyle name="Berechnung 2 10" xfId="56977" hidden="1"/>
    <cellStyle name="Berechnung 2 10" xfId="57012" hidden="1"/>
    <cellStyle name="Berechnung 2 10" xfId="57068" hidden="1"/>
    <cellStyle name="Berechnung 2 10" xfId="57206" hidden="1"/>
    <cellStyle name="Berechnung 2 10" xfId="57251" hidden="1"/>
    <cellStyle name="Berechnung 2 10" xfId="57269" hidden="1"/>
    <cellStyle name="Berechnung 2 10" xfId="57304" hidden="1"/>
    <cellStyle name="Berechnung 2 10" xfId="57169" hidden="1"/>
    <cellStyle name="Berechnung 2 10" xfId="57348" hidden="1"/>
    <cellStyle name="Berechnung 2 10" xfId="57393" hidden="1"/>
    <cellStyle name="Berechnung 2 10" xfId="57411" hidden="1"/>
    <cellStyle name="Berechnung 2 10" xfId="57446" hidden="1"/>
    <cellStyle name="Berechnung 2 10" xfId="56021" hidden="1"/>
    <cellStyle name="Berechnung 2 10" xfId="57488" hidden="1"/>
    <cellStyle name="Berechnung 2 10" xfId="57533" hidden="1"/>
    <cellStyle name="Berechnung 2 10" xfId="57551" hidden="1"/>
    <cellStyle name="Berechnung 2 10" xfId="57586" hidden="1"/>
    <cellStyle name="Berechnung 2 10" xfId="57661" hidden="1"/>
    <cellStyle name="Berechnung 2 10" xfId="57851" hidden="1"/>
    <cellStyle name="Berechnung 2 10" xfId="57896" hidden="1"/>
    <cellStyle name="Berechnung 2 10" xfId="57914" hidden="1"/>
    <cellStyle name="Berechnung 2 10" xfId="57949" hidden="1"/>
    <cellStyle name="Berechnung 2 10" xfId="57791" hidden="1"/>
    <cellStyle name="Berechnung 2 10" xfId="57998" hidden="1"/>
    <cellStyle name="Berechnung 2 10" xfId="58043" hidden="1"/>
    <cellStyle name="Berechnung 2 10" xfId="58061" hidden="1"/>
    <cellStyle name="Berechnung 2 10" xfId="58096" hidden="1"/>
    <cellStyle name="Berechnung 2 10" xfId="57984" hidden="1"/>
    <cellStyle name="Berechnung 2 10" xfId="58139" hidden="1"/>
    <cellStyle name="Berechnung 2 10" xfId="58184" hidden="1"/>
    <cellStyle name="Berechnung 2 10" xfId="58202" hidden="1"/>
    <cellStyle name="Berechnung 2 10" xfId="58237" hidden="1"/>
    <cellStyle name="Berechnung 2 10" xfId="58278" hidden="1"/>
    <cellStyle name="Berechnung 2 10" xfId="58356" hidden="1"/>
    <cellStyle name="Berechnung 2 10" xfId="58401" hidden="1"/>
    <cellStyle name="Berechnung 2 10" xfId="58419" hidden="1"/>
    <cellStyle name="Berechnung 2 10" xfId="58454" hidden="1"/>
    <cellStyle name="Berechnung 2 10" xfId="58510" hidden="1"/>
    <cellStyle name="Berechnung 2 10" xfId="58648" hidden="1"/>
    <cellStyle name="Berechnung 2 10" xfId="58693" hidden="1"/>
    <cellStyle name="Berechnung 2 10" xfId="58711" hidden="1"/>
    <cellStyle name="Berechnung 2 10" xfId="58746" hidden="1"/>
    <cellStyle name="Berechnung 2 10" xfId="58611" hidden="1"/>
    <cellStyle name="Berechnung 2 10" xfId="58790" hidden="1"/>
    <cellStyle name="Berechnung 2 10" xfId="58835" hidden="1"/>
    <cellStyle name="Berechnung 2 10" xfId="58853" hidden="1"/>
    <cellStyle name="Berechnung 2 10" xfId="58888" hidden="1"/>
    <cellStyle name="Berechnung 2 10" xfId="696"/>
    <cellStyle name="Berechnung 2 11" xfId="148" hidden="1"/>
    <cellStyle name="Berechnung 2 11" xfId="537" hidden="1"/>
    <cellStyle name="Berechnung 2 11" xfId="580" hidden="1"/>
    <cellStyle name="Berechnung 2 11" xfId="600" hidden="1"/>
    <cellStyle name="Berechnung 2 11" xfId="635" hidden="1"/>
    <cellStyle name="Berechnung 2 11" xfId="755" hidden="1"/>
    <cellStyle name="Berechnung 2 11" xfId="945" hidden="1"/>
    <cellStyle name="Berechnung 2 11" xfId="988" hidden="1"/>
    <cellStyle name="Berechnung 2 11" xfId="1008" hidden="1"/>
    <cellStyle name="Berechnung 2 11" xfId="1043" hidden="1"/>
    <cellStyle name="Berechnung 2 11" xfId="883" hidden="1"/>
    <cellStyle name="Berechnung 2 11" xfId="1092" hidden="1"/>
    <cellStyle name="Berechnung 2 11" xfId="1135" hidden="1"/>
    <cellStyle name="Berechnung 2 11" xfId="1155" hidden="1"/>
    <cellStyle name="Berechnung 2 11" xfId="1190" hidden="1"/>
    <cellStyle name="Berechnung 2 11" xfId="914" hidden="1"/>
    <cellStyle name="Berechnung 2 11" xfId="1233" hidden="1"/>
    <cellStyle name="Berechnung 2 11" xfId="1276" hidden="1"/>
    <cellStyle name="Berechnung 2 11" xfId="1296" hidden="1"/>
    <cellStyle name="Berechnung 2 11" xfId="1331" hidden="1"/>
    <cellStyle name="Berechnung 2 11" xfId="1372" hidden="1"/>
    <cellStyle name="Berechnung 2 11" xfId="1450" hidden="1"/>
    <cellStyle name="Berechnung 2 11" xfId="1493" hidden="1"/>
    <cellStyle name="Berechnung 2 11" xfId="1513" hidden="1"/>
    <cellStyle name="Berechnung 2 11" xfId="1548" hidden="1"/>
    <cellStyle name="Berechnung 2 11" xfId="1604" hidden="1"/>
    <cellStyle name="Berechnung 2 11" xfId="1742" hidden="1"/>
    <cellStyle name="Berechnung 2 11" xfId="1785" hidden="1"/>
    <cellStyle name="Berechnung 2 11" xfId="1805" hidden="1"/>
    <cellStyle name="Berechnung 2 11" xfId="1840" hidden="1"/>
    <cellStyle name="Berechnung 2 11" xfId="1703" hidden="1"/>
    <cellStyle name="Berechnung 2 11" xfId="1884" hidden="1"/>
    <cellStyle name="Berechnung 2 11" xfId="1927" hidden="1"/>
    <cellStyle name="Berechnung 2 11" xfId="1947" hidden="1"/>
    <cellStyle name="Berechnung 2 11" xfId="1982" hidden="1"/>
    <cellStyle name="Berechnung 2 11" xfId="2071" hidden="1"/>
    <cellStyle name="Berechnung 2 11" xfId="2415" hidden="1"/>
    <cellStyle name="Berechnung 2 11" xfId="2458" hidden="1"/>
    <cellStyle name="Berechnung 2 11" xfId="2478" hidden="1"/>
    <cellStyle name="Berechnung 2 11" xfId="2513" hidden="1"/>
    <cellStyle name="Berechnung 2 11" xfId="2625" hidden="1"/>
    <cellStyle name="Berechnung 2 11" xfId="2815" hidden="1"/>
    <cellStyle name="Berechnung 2 11" xfId="2858" hidden="1"/>
    <cellStyle name="Berechnung 2 11" xfId="2878" hidden="1"/>
    <cellStyle name="Berechnung 2 11" xfId="2913" hidden="1"/>
    <cellStyle name="Berechnung 2 11" xfId="2753" hidden="1"/>
    <cellStyle name="Berechnung 2 11" xfId="2962" hidden="1"/>
    <cellStyle name="Berechnung 2 11" xfId="3005" hidden="1"/>
    <cellStyle name="Berechnung 2 11" xfId="3025" hidden="1"/>
    <cellStyle name="Berechnung 2 11" xfId="3060" hidden="1"/>
    <cellStyle name="Berechnung 2 11" xfId="2784" hidden="1"/>
    <cellStyle name="Berechnung 2 11" xfId="3103" hidden="1"/>
    <cellStyle name="Berechnung 2 11" xfId="3146" hidden="1"/>
    <cellStyle name="Berechnung 2 11" xfId="3166" hidden="1"/>
    <cellStyle name="Berechnung 2 11" xfId="3201" hidden="1"/>
    <cellStyle name="Berechnung 2 11" xfId="3242" hidden="1"/>
    <cellStyle name="Berechnung 2 11" xfId="3320" hidden="1"/>
    <cellStyle name="Berechnung 2 11" xfId="3363" hidden="1"/>
    <cellStyle name="Berechnung 2 11" xfId="3383" hidden="1"/>
    <cellStyle name="Berechnung 2 11" xfId="3418" hidden="1"/>
    <cellStyle name="Berechnung 2 11" xfId="3474" hidden="1"/>
    <cellStyle name="Berechnung 2 11" xfId="3612" hidden="1"/>
    <cellStyle name="Berechnung 2 11" xfId="3655" hidden="1"/>
    <cellStyle name="Berechnung 2 11" xfId="3675" hidden="1"/>
    <cellStyle name="Berechnung 2 11" xfId="3710" hidden="1"/>
    <cellStyle name="Berechnung 2 11" xfId="3573" hidden="1"/>
    <cellStyle name="Berechnung 2 11" xfId="3754" hidden="1"/>
    <cellStyle name="Berechnung 2 11" xfId="3797" hidden="1"/>
    <cellStyle name="Berechnung 2 11" xfId="3817" hidden="1"/>
    <cellStyle name="Berechnung 2 11" xfId="3852" hidden="1"/>
    <cellStyle name="Berechnung 2 11" xfId="2365" hidden="1"/>
    <cellStyle name="Berechnung 2 11" xfId="3921" hidden="1"/>
    <cellStyle name="Berechnung 2 11" xfId="3964" hidden="1"/>
    <cellStyle name="Berechnung 2 11" xfId="3984" hidden="1"/>
    <cellStyle name="Berechnung 2 11" xfId="4019" hidden="1"/>
    <cellStyle name="Berechnung 2 11" xfId="4131" hidden="1"/>
    <cellStyle name="Berechnung 2 11" xfId="4321" hidden="1"/>
    <cellStyle name="Berechnung 2 11" xfId="4364" hidden="1"/>
    <cellStyle name="Berechnung 2 11" xfId="4384" hidden="1"/>
    <cellStyle name="Berechnung 2 11" xfId="4419" hidden="1"/>
    <cellStyle name="Berechnung 2 11" xfId="4259" hidden="1"/>
    <cellStyle name="Berechnung 2 11" xfId="4468" hidden="1"/>
    <cellStyle name="Berechnung 2 11" xfId="4511" hidden="1"/>
    <cellStyle name="Berechnung 2 11" xfId="4531" hidden="1"/>
    <cellStyle name="Berechnung 2 11" xfId="4566" hidden="1"/>
    <cellStyle name="Berechnung 2 11" xfId="4290" hidden="1"/>
    <cellStyle name="Berechnung 2 11" xfId="4609" hidden="1"/>
    <cellStyle name="Berechnung 2 11" xfId="4652" hidden="1"/>
    <cellStyle name="Berechnung 2 11" xfId="4672" hidden="1"/>
    <cellStyle name="Berechnung 2 11" xfId="4707" hidden="1"/>
    <cellStyle name="Berechnung 2 11" xfId="4748" hidden="1"/>
    <cellStyle name="Berechnung 2 11" xfId="4826" hidden="1"/>
    <cellStyle name="Berechnung 2 11" xfId="4869" hidden="1"/>
    <cellStyle name="Berechnung 2 11" xfId="4889" hidden="1"/>
    <cellStyle name="Berechnung 2 11" xfId="4924" hidden="1"/>
    <cellStyle name="Berechnung 2 11" xfId="4980" hidden="1"/>
    <cellStyle name="Berechnung 2 11" xfId="5118" hidden="1"/>
    <cellStyle name="Berechnung 2 11" xfId="5161" hidden="1"/>
    <cellStyle name="Berechnung 2 11" xfId="5181" hidden="1"/>
    <cellStyle name="Berechnung 2 11" xfId="5216" hidden="1"/>
    <cellStyle name="Berechnung 2 11" xfId="5079" hidden="1"/>
    <cellStyle name="Berechnung 2 11" xfId="5260" hidden="1"/>
    <cellStyle name="Berechnung 2 11" xfId="5303" hidden="1"/>
    <cellStyle name="Berechnung 2 11" xfId="5323" hidden="1"/>
    <cellStyle name="Berechnung 2 11" xfId="5358" hidden="1"/>
    <cellStyle name="Berechnung 2 11" xfId="405" hidden="1"/>
    <cellStyle name="Berechnung 2 11" xfId="5426" hidden="1"/>
    <cellStyle name="Berechnung 2 11" xfId="5469" hidden="1"/>
    <cellStyle name="Berechnung 2 11" xfId="5489" hidden="1"/>
    <cellStyle name="Berechnung 2 11" xfId="5524" hidden="1"/>
    <cellStyle name="Berechnung 2 11" xfId="5635" hidden="1"/>
    <cellStyle name="Berechnung 2 11" xfId="5825" hidden="1"/>
    <cellStyle name="Berechnung 2 11" xfId="5868" hidden="1"/>
    <cellStyle name="Berechnung 2 11" xfId="5888" hidden="1"/>
    <cellStyle name="Berechnung 2 11" xfId="5923" hidden="1"/>
    <cellStyle name="Berechnung 2 11" xfId="5763" hidden="1"/>
    <cellStyle name="Berechnung 2 11" xfId="5972" hidden="1"/>
    <cellStyle name="Berechnung 2 11" xfId="6015" hidden="1"/>
    <cellStyle name="Berechnung 2 11" xfId="6035" hidden="1"/>
    <cellStyle name="Berechnung 2 11" xfId="6070" hidden="1"/>
    <cellStyle name="Berechnung 2 11" xfId="5794" hidden="1"/>
    <cellStyle name="Berechnung 2 11" xfId="6113" hidden="1"/>
    <cellStyle name="Berechnung 2 11" xfId="6156" hidden="1"/>
    <cellStyle name="Berechnung 2 11" xfId="6176" hidden="1"/>
    <cellStyle name="Berechnung 2 11" xfId="6211" hidden="1"/>
    <cellStyle name="Berechnung 2 11" xfId="6252" hidden="1"/>
    <cellStyle name="Berechnung 2 11" xfId="6330" hidden="1"/>
    <cellStyle name="Berechnung 2 11" xfId="6373" hidden="1"/>
    <cellStyle name="Berechnung 2 11" xfId="6393" hidden="1"/>
    <cellStyle name="Berechnung 2 11" xfId="6428" hidden="1"/>
    <cellStyle name="Berechnung 2 11" xfId="6484" hidden="1"/>
    <cellStyle name="Berechnung 2 11" xfId="6622" hidden="1"/>
    <cellStyle name="Berechnung 2 11" xfId="6665" hidden="1"/>
    <cellStyle name="Berechnung 2 11" xfId="6685" hidden="1"/>
    <cellStyle name="Berechnung 2 11" xfId="6720" hidden="1"/>
    <cellStyle name="Berechnung 2 11" xfId="6583" hidden="1"/>
    <cellStyle name="Berechnung 2 11" xfId="6764" hidden="1"/>
    <cellStyle name="Berechnung 2 11" xfId="6807" hidden="1"/>
    <cellStyle name="Berechnung 2 11" xfId="6827" hidden="1"/>
    <cellStyle name="Berechnung 2 11" xfId="6862" hidden="1"/>
    <cellStyle name="Berechnung 2 11" xfId="2288" hidden="1"/>
    <cellStyle name="Berechnung 2 11" xfId="6928" hidden="1"/>
    <cellStyle name="Berechnung 2 11" xfId="6971" hidden="1"/>
    <cellStyle name="Berechnung 2 11" xfId="6991" hidden="1"/>
    <cellStyle name="Berechnung 2 11" xfId="7026" hidden="1"/>
    <cellStyle name="Berechnung 2 11" xfId="7133" hidden="1"/>
    <cellStyle name="Berechnung 2 11" xfId="7323" hidden="1"/>
    <cellStyle name="Berechnung 2 11" xfId="7366" hidden="1"/>
    <cellStyle name="Berechnung 2 11" xfId="7386" hidden="1"/>
    <cellStyle name="Berechnung 2 11" xfId="7421" hidden="1"/>
    <cellStyle name="Berechnung 2 11" xfId="7261" hidden="1"/>
    <cellStyle name="Berechnung 2 11" xfId="7470" hidden="1"/>
    <cellStyle name="Berechnung 2 11" xfId="7513" hidden="1"/>
    <cellStyle name="Berechnung 2 11" xfId="7533" hidden="1"/>
    <cellStyle name="Berechnung 2 11" xfId="7568" hidden="1"/>
    <cellStyle name="Berechnung 2 11" xfId="7292" hidden="1"/>
    <cellStyle name="Berechnung 2 11" xfId="7611" hidden="1"/>
    <cellStyle name="Berechnung 2 11" xfId="7654" hidden="1"/>
    <cellStyle name="Berechnung 2 11" xfId="7674" hidden="1"/>
    <cellStyle name="Berechnung 2 11" xfId="7709" hidden="1"/>
    <cellStyle name="Berechnung 2 11" xfId="7750" hidden="1"/>
    <cellStyle name="Berechnung 2 11" xfId="7828" hidden="1"/>
    <cellStyle name="Berechnung 2 11" xfId="7871" hidden="1"/>
    <cellStyle name="Berechnung 2 11" xfId="7891" hidden="1"/>
    <cellStyle name="Berechnung 2 11" xfId="7926" hidden="1"/>
    <cellStyle name="Berechnung 2 11" xfId="7982" hidden="1"/>
    <cellStyle name="Berechnung 2 11" xfId="8120" hidden="1"/>
    <cellStyle name="Berechnung 2 11" xfId="8163" hidden="1"/>
    <cellStyle name="Berechnung 2 11" xfId="8183" hidden="1"/>
    <cellStyle name="Berechnung 2 11" xfId="8218" hidden="1"/>
    <cellStyle name="Berechnung 2 11" xfId="8081" hidden="1"/>
    <cellStyle name="Berechnung 2 11" xfId="8262" hidden="1"/>
    <cellStyle name="Berechnung 2 11" xfId="8305" hidden="1"/>
    <cellStyle name="Berechnung 2 11" xfId="8325" hidden="1"/>
    <cellStyle name="Berechnung 2 11" xfId="8360" hidden="1"/>
    <cellStyle name="Berechnung 2 11" xfId="2343" hidden="1"/>
    <cellStyle name="Berechnung 2 11" xfId="8423" hidden="1"/>
    <cellStyle name="Berechnung 2 11" xfId="8466" hidden="1"/>
    <cellStyle name="Berechnung 2 11" xfId="8486" hidden="1"/>
    <cellStyle name="Berechnung 2 11" xfId="8521" hidden="1"/>
    <cellStyle name="Berechnung 2 11" xfId="8626" hidden="1"/>
    <cellStyle name="Berechnung 2 11" xfId="8816" hidden="1"/>
    <cellStyle name="Berechnung 2 11" xfId="8859" hidden="1"/>
    <cellStyle name="Berechnung 2 11" xfId="8879" hidden="1"/>
    <cellStyle name="Berechnung 2 11" xfId="8914" hidden="1"/>
    <cellStyle name="Berechnung 2 11" xfId="8754" hidden="1"/>
    <cellStyle name="Berechnung 2 11" xfId="8963" hidden="1"/>
    <cellStyle name="Berechnung 2 11" xfId="9006" hidden="1"/>
    <cellStyle name="Berechnung 2 11" xfId="9026" hidden="1"/>
    <cellStyle name="Berechnung 2 11" xfId="9061" hidden="1"/>
    <cellStyle name="Berechnung 2 11" xfId="8785" hidden="1"/>
    <cellStyle name="Berechnung 2 11" xfId="9104" hidden="1"/>
    <cellStyle name="Berechnung 2 11" xfId="9147" hidden="1"/>
    <cellStyle name="Berechnung 2 11" xfId="9167" hidden="1"/>
    <cellStyle name="Berechnung 2 11" xfId="9202" hidden="1"/>
    <cellStyle name="Berechnung 2 11" xfId="9243" hidden="1"/>
    <cellStyle name="Berechnung 2 11" xfId="9321" hidden="1"/>
    <cellStyle name="Berechnung 2 11" xfId="9364" hidden="1"/>
    <cellStyle name="Berechnung 2 11" xfId="9384" hidden="1"/>
    <cellStyle name="Berechnung 2 11" xfId="9419" hidden="1"/>
    <cellStyle name="Berechnung 2 11" xfId="9475" hidden="1"/>
    <cellStyle name="Berechnung 2 11" xfId="9613" hidden="1"/>
    <cellStyle name="Berechnung 2 11" xfId="9656" hidden="1"/>
    <cellStyle name="Berechnung 2 11" xfId="9676" hidden="1"/>
    <cellStyle name="Berechnung 2 11" xfId="9711" hidden="1"/>
    <cellStyle name="Berechnung 2 11" xfId="9574" hidden="1"/>
    <cellStyle name="Berechnung 2 11" xfId="9755" hidden="1"/>
    <cellStyle name="Berechnung 2 11" xfId="9798" hidden="1"/>
    <cellStyle name="Berechnung 2 11" xfId="9818" hidden="1"/>
    <cellStyle name="Berechnung 2 11" xfId="9853" hidden="1"/>
    <cellStyle name="Berechnung 2 11" xfId="2026" hidden="1"/>
    <cellStyle name="Berechnung 2 11" xfId="9914" hidden="1"/>
    <cellStyle name="Berechnung 2 11" xfId="9957" hidden="1"/>
    <cellStyle name="Berechnung 2 11" xfId="9977" hidden="1"/>
    <cellStyle name="Berechnung 2 11" xfId="10012" hidden="1"/>
    <cellStyle name="Berechnung 2 11" xfId="10112" hidden="1"/>
    <cellStyle name="Berechnung 2 11" xfId="10302" hidden="1"/>
    <cellStyle name="Berechnung 2 11" xfId="10345" hidden="1"/>
    <cellStyle name="Berechnung 2 11" xfId="10365" hidden="1"/>
    <cellStyle name="Berechnung 2 11" xfId="10400" hidden="1"/>
    <cellStyle name="Berechnung 2 11" xfId="10240" hidden="1"/>
    <cellStyle name="Berechnung 2 11" xfId="10449" hidden="1"/>
    <cellStyle name="Berechnung 2 11" xfId="10492" hidden="1"/>
    <cellStyle name="Berechnung 2 11" xfId="10512" hidden="1"/>
    <cellStyle name="Berechnung 2 11" xfId="10547" hidden="1"/>
    <cellStyle name="Berechnung 2 11" xfId="10271" hidden="1"/>
    <cellStyle name="Berechnung 2 11" xfId="10590" hidden="1"/>
    <cellStyle name="Berechnung 2 11" xfId="10633" hidden="1"/>
    <cellStyle name="Berechnung 2 11" xfId="10653" hidden="1"/>
    <cellStyle name="Berechnung 2 11" xfId="10688" hidden="1"/>
    <cellStyle name="Berechnung 2 11" xfId="10729" hidden="1"/>
    <cellStyle name="Berechnung 2 11" xfId="10807" hidden="1"/>
    <cellStyle name="Berechnung 2 11" xfId="10850" hidden="1"/>
    <cellStyle name="Berechnung 2 11" xfId="10870" hidden="1"/>
    <cellStyle name="Berechnung 2 11" xfId="10905" hidden="1"/>
    <cellStyle name="Berechnung 2 11" xfId="10961" hidden="1"/>
    <cellStyle name="Berechnung 2 11" xfId="11099" hidden="1"/>
    <cellStyle name="Berechnung 2 11" xfId="11142" hidden="1"/>
    <cellStyle name="Berechnung 2 11" xfId="11162" hidden="1"/>
    <cellStyle name="Berechnung 2 11" xfId="11197" hidden="1"/>
    <cellStyle name="Berechnung 2 11" xfId="11060" hidden="1"/>
    <cellStyle name="Berechnung 2 11" xfId="11241" hidden="1"/>
    <cellStyle name="Berechnung 2 11" xfId="11284" hidden="1"/>
    <cellStyle name="Berechnung 2 11" xfId="11304" hidden="1"/>
    <cellStyle name="Berechnung 2 11" xfId="11339" hidden="1"/>
    <cellStyle name="Berechnung 2 11" xfId="2564" hidden="1"/>
    <cellStyle name="Berechnung 2 11" xfId="11397" hidden="1"/>
    <cellStyle name="Berechnung 2 11" xfId="11440" hidden="1"/>
    <cellStyle name="Berechnung 2 11" xfId="11460" hidden="1"/>
    <cellStyle name="Berechnung 2 11" xfId="11495" hidden="1"/>
    <cellStyle name="Berechnung 2 11" xfId="11592" hidden="1"/>
    <cellStyle name="Berechnung 2 11" xfId="11782" hidden="1"/>
    <cellStyle name="Berechnung 2 11" xfId="11825" hidden="1"/>
    <cellStyle name="Berechnung 2 11" xfId="11845" hidden="1"/>
    <cellStyle name="Berechnung 2 11" xfId="11880" hidden="1"/>
    <cellStyle name="Berechnung 2 11" xfId="11720" hidden="1"/>
    <cellStyle name="Berechnung 2 11" xfId="11929" hidden="1"/>
    <cellStyle name="Berechnung 2 11" xfId="11972" hidden="1"/>
    <cellStyle name="Berechnung 2 11" xfId="11992" hidden="1"/>
    <cellStyle name="Berechnung 2 11" xfId="12027" hidden="1"/>
    <cellStyle name="Berechnung 2 11" xfId="11751" hidden="1"/>
    <cellStyle name="Berechnung 2 11" xfId="12070" hidden="1"/>
    <cellStyle name="Berechnung 2 11" xfId="12113" hidden="1"/>
    <cellStyle name="Berechnung 2 11" xfId="12133" hidden="1"/>
    <cellStyle name="Berechnung 2 11" xfId="12168" hidden="1"/>
    <cellStyle name="Berechnung 2 11" xfId="12209" hidden="1"/>
    <cellStyle name="Berechnung 2 11" xfId="12287" hidden="1"/>
    <cellStyle name="Berechnung 2 11" xfId="12330" hidden="1"/>
    <cellStyle name="Berechnung 2 11" xfId="12350" hidden="1"/>
    <cellStyle name="Berechnung 2 11" xfId="12385" hidden="1"/>
    <cellStyle name="Berechnung 2 11" xfId="12441" hidden="1"/>
    <cellStyle name="Berechnung 2 11" xfId="12579" hidden="1"/>
    <cellStyle name="Berechnung 2 11" xfId="12622" hidden="1"/>
    <cellStyle name="Berechnung 2 11" xfId="12642" hidden="1"/>
    <cellStyle name="Berechnung 2 11" xfId="12677" hidden="1"/>
    <cellStyle name="Berechnung 2 11" xfId="12540" hidden="1"/>
    <cellStyle name="Berechnung 2 11" xfId="12721" hidden="1"/>
    <cellStyle name="Berechnung 2 11" xfId="12764" hidden="1"/>
    <cellStyle name="Berechnung 2 11" xfId="12784" hidden="1"/>
    <cellStyle name="Berechnung 2 11" xfId="12819" hidden="1"/>
    <cellStyle name="Berechnung 2 11" xfId="4070" hidden="1"/>
    <cellStyle name="Berechnung 2 11" xfId="12876" hidden="1"/>
    <cellStyle name="Berechnung 2 11" xfId="12919" hidden="1"/>
    <cellStyle name="Berechnung 2 11" xfId="12939" hidden="1"/>
    <cellStyle name="Berechnung 2 11" xfId="12974" hidden="1"/>
    <cellStyle name="Berechnung 2 11" xfId="13063" hidden="1"/>
    <cellStyle name="Berechnung 2 11" xfId="13253" hidden="1"/>
    <cellStyle name="Berechnung 2 11" xfId="13296" hidden="1"/>
    <cellStyle name="Berechnung 2 11" xfId="13316" hidden="1"/>
    <cellStyle name="Berechnung 2 11" xfId="13351" hidden="1"/>
    <cellStyle name="Berechnung 2 11" xfId="13191" hidden="1"/>
    <cellStyle name="Berechnung 2 11" xfId="13400" hidden="1"/>
    <cellStyle name="Berechnung 2 11" xfId="13443" hidden="1"/>
    <cellStyle name="Berechnung 2 11" xfId="13463" hidden="1"/>
    <cellStyle name="Berechnung 2 11" xfId="13498" hidden="1"/>
    <cellStyle name="Berechnung 2 11" xfId="13222" hidden="1"/>
    <cellStyle name="Berechnung 2 11" xfId="13541" hidden="1"/>
    <cellStyle name="Berechnung 2 11" xfId="13584" hidden="1"/>
    <cellStyle name="Berechnung 2 11" xfId="13604" hidden="1"/>
    <cellStyle name="Berechnung 2 11" xfId="13639" hidden="1"/>
    <cellStyle name="Berechnung 2 11" xfId="13680" hidden="1"/>
    <cellStyle name="Berechnung 2 11" xfId="13758" hidden="1"/>
    <cellStyle name="Berechnung 2 11" xfId="13801" hidden="1"/>
    <cellStyle name="Berechnung 2 11" xfId="13821" hidden="1"/>
    <cellStyle name="Berechnung 2 11" xfId="13856" hidden="1"/>
    <cellStyle name="Berechnung 2 11" xfId="13912" hidden="1"/>
    <cellStyle name="Berechnung 2 11" xfId="14050" hidden="1"/>
    <cellStyle name="Berechnung 2 11" xfId="14093" hidden="1"/>
    <cellStyle name="Berechnung 2 11" xfId="14113" hidden="1"/>
    <cellStyle name="Berechnung 2 11" xfId="14148" hidden="1"/>
    <cellStyle name="Berechnung 2 11" xfId="14011" hidden="1"/>
    <cellStyle name="Berechnung 2 11" xfId="14192" hidden="1"/>
    <cellStyle name="Berechnung 2 11" xfId="14235" hidden="1"/>
    <cellStyle name="Berechnung 2 11" xfId="14255" hidden="1"/>
    <cellStyle name="Berechnung 2 11" xfId="14290" hidden="1"/>
    <cellStyle name="Berechnung 2 11" xfId="5574" hidden="1"/>
    <cellStyle name="Berechnung 2 11" xfId="14343" hidden="1"/>
    <cellStyle name="Berechnung 2 11" xfId="14386" hidden="1"/>
    <cellStyle name="Berechnung 2 11" xfId="14406" hidden="1"/>
    <cellStyle name="Berechnung 2 11" xfId="14441" hidden="1"/>
    <cellStyle name="Berechnung 2 11" xfId="14525" hidden="1"/>
    <cellStyle name="Berechnung 2 11" xfId="14715" hidden="1"/>
    <cellStyle name="Berechnung 2 11" xfId="14758" hidden="1"/>
    <cellStyle name="Berechnung 2 11" xfId="14778" hidden="1"/>
    <cellStyle name="Berechnung 2 11" xfId="14813" hidden="1"/>
    <cellStyle name="Berechnung 2 11" xfId="14653" hidden="1"/>
    <cellStyle name="Berechnung 2 11" xfId="14862" hidden="1"/>
    <cellStyle name="Berechnung 2 11" xfId="14905" hidden="1"/>
    <cellStyle name="Berechnung 2 11" xfId="14925" hidden="1"/>
    <cellStyle name="Berechnung 2 11" xfId="14960" hidden="1"/>
    <cellStyle name="Berechnung 2 11" xfId="14684" hidden="1"/>
    <cellStyle name="Berechnung 2 11" xfId="15003" hidden="1"/>
    <cellStyle name="Berechnung 2 11" xfId="15046" hidden="1"/>
    <cellStyle name="Berechnung 2 11" xfId="15066" hidden="1"/>
    <cellStyle name="Berechnung 2 11" xfId="15101" hidden="1"/>
    <cellStyle name="Berechnung 2 11" xfId="15142" hidden="1"/>
    <cellStyle name="Berechnung 2 11" xfId="15220" hidden="1"/>
    <cellStyle name="Berechnung 2 11" xfId="15263" hidden="1"/>
    <cellStyle name="Berechnung 2 11" xfId="15283" hidden="1"/>
    <cellStyle name="Berechnung 2 11" xfId="15318" hidden="1"/>
    <cellStyle name="Berechnung 2 11" xfId="15374" hidden="1"/>
    <cellStyle name="Berechnung 2 11" xfId="15512" hidden="1"/>
    <cellStyle name="Berechnung 2 11" xfId="15555" hidden="1"/>
    <cellStyle name="Berechnung 2 11" xfId="15575" hidden="1"/>
    <cellStyle name="Berechnung 2 11" xfId="15610" hidden="1"/>
    <cellStyle name="Berechnung 2 11" xfId="15473" hidden="1"/>
    <cellStyle name="Berechnung 2 11" xfId="15654" hidden="1"/>
    <cellStyle name="Berechnung 2 11" xfId="15697" hidden="1"/>
    <cellStyle name="Berechnung 2 11" xfId="15717" hidden="1"/>
    <cellStyle name="Berechnung 2 11" xfId="15752" hidden="1"/>
    <cellStyle name="Berechnung 2 11" xfId="7076" hidden="1"/>
    <cellStyle name="Berechnung 2 11" xfId="15805" hidden="1"/>
    <cellStyle name="Berechnung 2 11" xfId="15848" hidden="1"/>
    <cellStyle name="Berechnung 2 11" xfId="15868" hidden="1"/>
    <cellStyle name="Berechnung 2 11" xfId="15903" hidden="1"/>
    <cellStyle name="Berechnung 2 11" xfId="15981" hidden="1"/>
    <cellStyle name="Berechnung 2 11" xfId="16171" hidden="1"/>
    <cellStyle name="Berechnung 2 11" xfId="16214" hidden="1"/>
    <cellStyle name="Berechnung 2 11" xfId="16234" hidden="1"/>
    <cellStyle name="Berechnung 2 11" xfId="16269" hidden="1"/>
    <cellStyle name="Berechnung 2 11" xfId="16109" hidden="1"/>
    <cellStyle name="Berechnung 2 11" xfId="16318" hidden="1"/>
    <cellStyle name="Berechnung 2 11" xfId="16361" hidden="1"/>
    <cellStyle name="Berechnung 2 11" xfId="16381" hidden="1"/>
    <cellStyle name="Berechnung 2 11" xfId="16416" hidden="1"/>
    <cellStyle name="Berechnung 2 11" xfId="16140" hidden="1"/>
    <cellStyle name="Berechnung 2 11" xfId="16459" hidden="1"/>
    <cellStyle name="Berechnung 2 11" xfId="16502" hidden="1"/>
    <cellStyle name="Berechnung 2 11" xfId="16522" hidden="1"/>
    <cellStyle name="Berechnung 2 11" xfId="16557" hidden="1"/>
    <cellStyle name="Berechnung 2 11" xfId="16598" hidden="1"/>
    <cellStyle name="Berechnung 2 11" xfId="16676" hidden="1"/>
    <cellStyle name="Berechnung 2 11" xfId="16719" hidden="1"/>
    <cellStyle name="Berechnung 2 11" xfId="16739" hidden="1"/>
    <cellStyle name="Berechnung 2 11" xfId="16774" hidden="1"/>
    <cellStyle name="Berechnung 2 11" xfId="16830" hidden="1"/>
    <cellStyle name="Berechnung 2 11" xfId="16968" hidden="1"/>
    <cellStyle name="Berechnung 2 11" xfId="17011" hidden="1"/>
    <cellStyle name="Berechnung 2 11" xfId="17031" hidden="1"/>
    <cellStyle name="Berechnung 2 11" xfId="17066" hidden="1"/>
    <cellStyle name="Berechnung 2 11" xfId="16929" hidden="1"/>
    <cellStyle name="Berechnung 2 11" xfId="17110" hidden="1"/>
    <cellStyle name="Berechnung 2 11" xfId="17153" hidden="1"/>
    <cellStyle name="Berechnung 2 11" xfId="17173" hidden="1"/>
    <cellStyle name="Berechnung 2 11" xfId="17208" hidden="1"/>
    <cellStyle name="Berechnung 2 11" xfId="8569" hidden="1"/>
    <cellStyle name="Berechnung 2 11" xfId="17250" hidden="1"/>
    <cellStyle name="Berechnung 2 11" xfId="17293" hidden="1"/>
    <cellStyle name="Berechnung 2 11" xfId="17313" hidden="1"/>
    <cellStyle name="Berechnung 2 11" xfId="17348" hidden="1"/>
    <cellStyle name="Berechnung 2 11" xfId="17423" hidden="1"/>
    <cellStyle name="Berechnung 2 11" xfId="17613" hidden="1"/>
    <cellStyle name="Berechnung 2 11" xfId="17656" hidden="1"/>
    <cellStyle name="Berechnung 2 11" xfId="17676" hidden="1"/>
    <cellStyle name="Berechnung 2 11" xfId="17711" hidden="1"/>
    <cellStyle name="Berechnung 2 11" xfId="17551" hidden="1"/>
    <cellStyle name="Berechnung 2 11" xfId="17760" hidden="1"/>
    <cellStyle name="Berechnung 2 11" xfId="17803" hidden="1"/>
    <cellStyle name="Berechnung 2 11" xfId="17823" hidden="1"/>
    <cellStyle name="Berechnung 2 11" xfId="17858" hidden="1"/>
    <cellStyle name="Berechnung 2 11" xfId="17582" hidden="1"/>
    <cellStyle name="Berechnung 2 11" xfId="17901" hidden="1"/>
    <cellStyle name="Berechnung 2 11" xfId="17944" hidden="1"/>
    <cellStyle name="Berechnung 2 11" xfId="17964" hidden="1"/>
    <cellStyle name="Berechnung 2 11" xfId="17999" hidden="1"/>
    <cellStyle name="Berechnung 2 11" xfId="18040" hidden="1"/>
    <cellStyle name="Berechnung 2 11" xfId="18118" hidden="1"/>
    <cellStyle name="Berechnung 2 11" xfId="18161" hidden="1"/>
    <cellStyle name="Berechnung 2 11" xfId="18181" hidden="1"/>
    <cellStyle name="Berechnung 2 11" xfId="18216" hidden="1"/>
    <cellStyle name="Berechnung 2 11" xfId="18272" hidden="1"/>
    <cellStyle name="Berechnung 2 11" xfId="18410" hidden="1"/>
    <cellStyle name="Berechnung 2 11" xfId="18453" hidden="1"/>
    <cellStyle name="Berechnung 2 11" xfId="18473" hidden="1"/>
    <cellStyle name="Berechnung 2 11" xfId="18508" hidden="1"/>
    <cellStyle name="Berechnung 2 11" xfId="18371" hidden="1"/>
    <cellStyle name="Berechnung 2 11" xfId="18552" hidden="1"/>
    <cellStyle name="Berechnung 2 11" xfId="18595" hidden="1"/>
    <cellStyle name="Berechnung 2 11" xfId="18615" hidden="1"/>
    <cellStyle name="Berechnung 2 11" xfId="18650" hidden="1"/>
    <cellStyle name="Berechnung 2 11" xfId="18897" hidden="1"/>
    <cellStyle name="Berechnung 2 11" xfId="19050" hidden="1"/>
    <cellStyle name="Berechnung 2 11" xfId="19093" hidden="1"/>
    <cellStyle name="Berechnung 2 11" xfId="19113" hidden="1"/>
    <cellStyle name="Berechnung 2 11" xfId="19148" hidden="1"/>
    <cellStyle name="Berechnung 2 11" xfId="19230" hidden="1"/>
    <cellStyle name="Berechnung 2 11" xfId="19420" hidden="1"/>
    <cellStyle name="Berechnung 2 11" xfId="19463" hidden="1"/>
    <cellStyle name="Berechnung 2 11" xfId="19483" hidden="1"/>
    <cellStyle name="Berechnung 2 11" xfId="19518" hidden="1"/>
    <cellStyle name="Berechnung 2 11" xfId="19358" hidden="1"/>
    <cellStyle name="Berechnung 2 11" xfId="19567" hidden="1"/>
    <cellStyle name="Berechnung 2 11" xfId="19610" hidden="1"/>
    <cellStyle name="Berechnung 2 11" xfId="19630" hidden="1"/>
    <cellStyle name="Berechnung 2 11" xfId="19665" hidden="1"/>
    <cellStyle name="Berechnung 2 11" xfId="19389" hidden="1"/>
    <cellStyle name="Berechnung 2 11" xfId="19708" hidden="1"/>
    <cellStyle name="Berechnung 2 11" xfId="19751" hidden="1"/>
    <cellStyle name="Berechnung 2 11" xfId="19771" hidden="1"/>
    <cellStyle name="Berechnung 2 11" xfId="19806" hidden="1"/>
    <cellStyle name="Berechnung 2 11" xfId="19847" hidden="1"/>
    <cellStyle name="Berechnung 2 11" xfId="19925" hidden="1"/>
    <cellStyle name="Berechnung 2 11" xfId="19968" hidden="1"/>
    <cellStyle name="Berechnung 2 11" xfId="19988" hidden="1"/>
    <cellStyle name="Berechnung 2 11" xfId="20023" hidden="1"/>
    <cellStyle name="Berechnung 2 11" xfId="20079" hidden="1"/>
    <cellStyle name="Berechnung 2 11" xfId="20217" hidden="1"/>
    <cellStyle name="Berechnung 2 11" xfId="20260" hidden="1"/>
    <cellStyle name="Berechnung 2 11" xfId="20280" hidden="1"/>
    <cellStyle name="Berechnung 2 11" xfId="20315" hidden="1"/>
    <cellStyle name="Berechnung 2 11" xfId="20178" hidden="1"/>
    <cellStyle name="Berechnung 2 11" xfId="20359" hidden="1"/>
    <cellStyle name="Berechnung 2 11" xfId="20402" hidden="1"/>
    <cellStyle name="Berechnung 2 11" xfId="20422" hidden="1"/>
    <cellStyle name="Berechnung 2 11" xfId="20457" hidden="1"/>
    <cellStyle name="Berechnung 2 11" xfId="20498" hidden="1"/>
    <cellStyle name="Berechnung 2 11" xfId="20576" hidden="1"/>
    <cellStyle name="Berechnung 2 11" xfId="20619" hidden="1"/>
    <cellStyle name="Berechnung 2 11" xfId="20639" hidden="1"/>
    <cellStyle name="Berechnung 2 11" xfId="20674" hidden="1"/>
    <cellStyle name="Berechnung 2 11" xfId="20740" hidden="1"/>
    <cellStyle name="Berechnung 2 11" xfId="20967" hidden="1"/>
    <cellStyle name="Berechnung 2 11" xfId="21010" hidden="1"/>
    <cellStyle name="Berechnung 2 11" xfId="21030" hidden="1"/>
    <cellStyle name="Berechnung 2 11" xfId="21065" hidden="1"/>
    <cellStyle name="Berechnung 2 11" xfId="21138" hidden="1"/>
    <cellStyle name="Berechnung 2 11" xfId="21276" hidden="1"/>
    <cellStyle name="Berechnung 2 11" xfId="21319" hidden="1"/>
    <cellStyle name="Berechnung 2 11" xfId="21339" hidden="1"/>
    <cellStyle name="Berechnung 2 11" xfId="21374" hidden="1"/>
    <cellStyle name="Berechnung 2 11" xfId="21237" hidden="1"/>
    <cellStyle name="Berechnung 2 11" xfId="21420" hidden="1"/>
    <cellStyle name="Berechnung 2 11" xfId="21463" hidden="1"/>
    <cellStyle name="Berechnung 2 11" xfId="21483" hidden="1"/>
    <cellStyle name="Berechnung 2 11" xfId="21518" hidden="1"/>
    <cellStyle name="Berechnung 2 11" xfId="20936" hidden="1"/>
    <cellStyle name="Berechnung 2 11" xfId="21577" hidden="1"/>
    <cellStyle name="Berechnung 2 11" xfId="21620" hidden="1"/>
    <cellStyle name="Berechnung 2 11" xfId="21640" hidden="1"/>
    <cellStyle name="Berechnung 2 11" xfId="21675" hidden="1"/>
    <cellStyle name="Berechnung 2 11" xfId="21756" hidden="1"/>
    <cellStyle name="Berechnung 2 11" xfId="21947" hidden="1"/>
    <cellStyle name="Berechnung 2 11" xfId="21990" hidden="1"/>
    <cellStyle name="Berechnung 2 11" xfId="22010" hidden="1"/>
    <cellStyle name="Berechnung 2 11" xfId="22045" hidden="1"/>
    <cellStyle name="Berechnung 2 11" xfId="21884" hidden="1"/>
    <cellStyle name="Berechnung 2 11" xfId="22096" hidden="1"/>
    <cellStyle name="Berechnung 2 11" xfId="22139" hidden="1"/>
    <cellStyle name="Berechnung 2 11" xfId="22159" hidden="1"/>
    <cellStyle name="Berechnung 2 11" xfId="22194" hidden="1"/>
    <cellStyle name="Berechnung 2 11" xfId="21916" hidden="1"/>
    <cellStyle name="Berechnung 2 11" xfId="22239" hidden="1"/>
    <cellStyle name="Berechnung 2 11" xfId="22282" hidden="1"/>
    <cellStyle name="Berechnung 2 11" xfId="22302" hidden="1"/>
    <cellStyle name="Berechnung 2 11" xfId="22337" hidden="1"/>
    <cellStyle name="Berechnung 2 11" xfId="22380" hidden="1"/>
    <cellStyle name="Berechnung 2 11" xfId="22458" hidden="1"/>
    <cellStyle name="Berechnung 2 11" xfId="22501" hidden="1"/>
    <cellStyle name="Berechnung 2 11" xfId="22521" hidden="1"/>
    <cellStyle name="Berechnung 2 11" xfId="22556" hidden="1"/>
    <cellStyle name="Berechnung 2 11" xfId="22612" hidden="1"/>
    <cellStyle name="Berechnung 2 11" xfId="22750" hidden="1"/>
    <cellStyle name="Berechnung 2 11" xfId="22793" hidden="1"/>
    <cellStyle name="Berechnung 2 11" xfId="22813" hidden="1"/>
    <cellStyle name="Berechnung 2 11" xfId="22848" hidden="1"/>
    <cellStyle name="Berechnung 2 11" xfId="22711" hidden="1"/>
    <cellStyle name="Berechnung 2 11" xfId="22892" hidden="1"/>
    <cellStyle name="Berechnung 2 11" xfId="22935" hidden="1"/>
    <cellStyle name="Berechnung 2 11" xfId="22955" hidden="1"/>
    <cellStyle name="Berechnung 2 11" xfId="22990" hidden="1"/>
    <cellStyle name="Berechnung 2 11" xfId="20703" hidden="1"/>
    <cellStyle name="Berechnung 2 11" xfId="23032" hidden="1"/>
    <cellStyle name="Berechnung 2 11" xfId="23075" hidden="1"/>
    <cellStyle name="Berechnung 2 11" xfId="23095" hidden="1"/>
    <cellStyle name="Berechnung 2 11" xfId="23130" hidden="1"/>
    <cellStyle name="Berechnung 2 11" xfId="23209" hidden="1"/>
    <cellStyle name="Berechnung 2 11" xfId="23399" hidden="1"/>
    <cellStyle name="Berechnung 2 11" xfId="23442" hidden="1"/>
    <cellStyle name="Berechnung 2 11" xfId="23462" hidden="1"/>
    <cellStyle name="Berechnung 2 11" xfId="23497" hidden="1"/>
    <cellStyle name="Berechnung 2 11" xfId="23337" hidden="1"/>
    <cellStyle name="Berechnung 2 11" xfId="23548" hidden="1"/>
    <cellStyle name="Berechnung 2 11" xfId="23591" hidden="1"/>
    <cellStyle name="Berechnung 2 11" xfId="23611" hidden="1"/>
    <cellStyle name="Berechnung 2 11" xfId="23646" hidden="1"/>
    <cellStyle name="Berechnung 2 11" xfId="23368" hidden="1"/>
    <cellStyle name="Berechnung 2 11" xfId="23691" hidden="1"/>
    <cellStyle name="Berechnung 2 11" xfId="23734" hidden="1"/>
    <cellStyle name="Berechnung 2 11" xfId="23754" hidden="1"/>
    <cellStyle name="Berechnung 2 11" xfId="23789" hidden="1"/>
    <cellStyle name="Berechnung 2 11" xfId="23831" hidden="1"/>
    <cellStyle name="Berechnung 2 11" xfId="23909" hidden="1"/>
    <cellStyle name="Berechnung 2 11" xfId="23952" hidden="1"/>
    <cellStyle name="Berechnung 2 11" xfId="23972" hidden="1"/>
    <cellStyle name="Berechnung 2 11" xfId="24007" hidden="1"/>
    <cellStyle name="Berechnung 2 11" xfId="24063" hidden="1"/>
    <cellStyle name="Berechnung 2 11" xfId="24201" hidden="1"/>
    <cellStyle name="Berechnung 2 11" xfId="24244" hidden="1"/>
    <cellStyle name="Berechnung 2 11" xfId="24264" hidden="1"/>
    <cellStyle name="Berechnung 2 11" xfId="24299" hidden="1"/>
    <cellStyle name="Berechnung 2 11" xfId="24162" hidden="1"/>
    <cellStyle name="Berechnung 2 11" xfId="24343" hidden="1"/>
    <cellStyle name="Berechnung 2 11" xfId="24386" hidden="1"/>
    <cellStyle name="Berechnung 2 11" xfId="24406" hidden="1"/>
    <cellStyle name="Berechnung 2 11" xfId="24441" hidden="1"/>
    <cellStyle name="Berechnung 2 11" xfId="20908" hidden="1"/>
    <cellStyle name="Berechnung 2 11" xfId="24483" hidden="1"/>
    <cellStyle name="Berechnung 2 11" xfId="24526" hidden="1"/>
    <cellStyle name="Berechnung 2 11" xfId="24546" hidden="1"/>
    <cellStyle name="Berechnung 2 11" xfId="24581" hidden="1"/>
    <cellStyle name="Berechnung 2 11" xfId="24656" hidden="1"/>
    <cellStyle name="Berechnung 2 11" xfId="24846" hidden="1"/>
    <cellStyle name="Berechnung 2 11" xfId="24889" hidden="1"/>
    <cellStyle name="Berechnung 2 11" xfId="24909" hidden="1"/>
    <cellStyle name="Berechnung 2 11" xfId="24944" hidden="1"/>
    <cellStyle name="Berechnung 2 11" xfId="24784" hidden="1"/>
    <cellStyle name="Berechnung 2 11" xfId="24993" hidden="1"/>
    <cellStyle name="Berechnung 2 11" xfId="25036" hidden="1"/>
    <cellStyle name="Berechnung 2 11" xfId="25056" hidden="1"/>
    <cellStyle name="Berechnung 2 11" xfId="25091" hidden="1"/>
    <cellStyle name="Berechnung 2 11" xfId="24815" hidden="1"/>
    <cellStyle name="Berechnung 2 11" xfId="25134" hidden="1"/>
    <cellStyle name="Berechnung 2 11" xfId="25177" hidden="1"/>
    <cellStyle name="Berechnung 2 11" xfId="25197" hidden="1"/>
    <cellStyle name="Berechnung 2 11" xfId="25232" hidden="1"/>
    <cellStyle name="Berechnung 2 11" xfId="25273" hidden="1"/>
    <cellStyle name="Berechnung 2 11" xfId="25351" hidden="1"/>
    <cellStyle name="Berechnung 2 11" xfId="25394" hidden="1"/>
    <cellStyle name="Berechnung 2 11" xfId="25414" hidden="1"/>
    <cellStyle name="Berechnung 2 11" xfId="25449" hidden="1"/>
    <cellStyle name="Berechnung 2 11" xfId="25505" hidden="1"/>
    <cellStyle name="Berechnung 2 11" xfId="25643" hidden="1"/>
    <cellStyle name="Berechnung 2 11" xfId="25686" hidden="1"/>
    <cellStyle name="Berechnung 2 11" xfId="25706" hidden="1"/>
    <cellStyle name="Berechnung 2 11" xfId="25741" hidden="1"/>
    <cellStyle name="Berechnung 2 11" xfId="25604" hidden="1"/>
    <cellStyle name="Berechnung 2 11" xfId="25785" hidden="1"/>
    <cellStyle name="Berechnung 2 11" xfId="25828" hidden="1"/>
    <cellStyle name="Berechnung 2 11" xfId="25848" hidden="1"/>
    <cellStyle name="Berechnung 2 11" xfId="25883" hidden="1"/>
    <cellStyle name="Berechnung 2 11" xfId="25926" hidden="1"/>
    <cellStyle name="Berechnung 2 11" xfId="26078" hidden="1"/>
    <cellStyle name="Berechnung 2 11" xfId="26121" hidden="1"/>
    <cellStyle name="Berechnung 2 11" xfId="26141" hidden="1"/>
    <cellStyle name="Berechnung 2 11" xfId="26176" hidden="1"/>
    <cellStyle name="Berechnung 2 11" xfId="26252" hidden="1"/>
    <cellStyle name="Berechnung 2 11" xfId="26442" hidden="1"/>
    <cellStyle name="Berechnung 2 11" xfId="26485" hidden="1"/>
    <cellStyle name="Berechnung 2 11" xfId="26505" hidden="1"/>
    <cellStyle name="Berechnung 2 11" xfId="26540" hidden="1"/>
    <cellStyle name="Berechnung 2 11" xfId="26380" hidden="1"/>
    <cellStyle name="Berechnung 2 11" xfId="26589" hidden="1"/>
    <cellStyle name="Berechnung 2 11" xfId="26632" hidden="1"/>
    <cellStyle name="Berechnung 2 11" xfId="26652" hidden="1"/>
    <cellStyle name="Berechnung 2 11" xfId="26687" hidden="1"/>
    <cellStyle name="Berechnung 2 11" xfId="26411" hidden="1"/>
    <cellStyle name="Berechnung 2 11" xfId="26730" hidden="1"/>
    <cellStyle name="Berechnung 2 11" xfId="26773" hidden="1"/>
    <cellStyle name="Berechnung 2 11" xfId="26793" hidden="1"/>
    <cellStyle name="Berechnung 2 11" xfId="26828" hidden="1"/>
    <cellStyle name="Berechnung 2 11" xfId="26869" hidden="1"/>
    <cellStyle name="Berechnung 2 11" xfId="26947" hidden="1"/>
    <cellStyle name="Berechnung 2 11" xfId="26990" hidden="1"/>
    <cellStyle name="Berechnung 2 11" xfId="27010" hidden="1"/>
    <cellStyle name="Berechnung 2 11" xfId="27045" hidden="1"/>
    <cellStyle name="Berechnung 2 11" xfId="27101" hidden="1"/>
    <cellStyle name="Berechnung 2 11" xfId="27239" hidden="1"/>
    <cellStyle name="Berechnung 2 11" xfId="27282" hidden="1"/>
    <cellStyle name="Berechnung 2 11" xfId="27302" hidden="1"/>
    <cellStyle name="Berechnung 2 11" xfId="27337" hidden="1"/>
    <cellStyle name="Berechnung 2 11" xfId="27200" hidden="1"/>
    <cellStyle name="Berechnung 2 11" xfId="27381" hidden="1"/>
    <cellStyle name="Berechnung 2 11" xfId="27424" hidden="1"/>
    <cellStyle name="Berechnung 2 11" xfId="27444" hidden="1"/>
    <cellStyle name="Berechnung 2 11" xfId="27479" hidden="1"/>
    <cellStyle name="Berechnung 2 11" xfId="26052" hidden="1"/>
    <cellStyle name="Berechnung 2 11" xfId="27521" hidden="1"/>
    <cellStyle name="Berechnung 2 11" xfId="27564" hidden="1"/>
    <cellStyle name="Berechnung 2 11" xfId="27584" hidden="1"/>
    <cellStyle name="Berechnung 2 11" xfId="27619" hidden="1"/>
    <cellStyle name="Berechnung 2 11" xfId="27694" hidden="1"/>
    <cellStyle name="Berechnung 2 11" xfId="27884" hidden="1"/>
    <cellStyle name="Berechnung 2 11" xfId="27927" hidden="1"/>
    <cellStyle name="Berechnung 2 11" xfId="27947" hidden="1"/>
    <cellStyle name="Berechnung 2 11" xfId="27982" hidden="1"/>
    <cellStyle name="Berechnung 2 11" xfId="27822" hidden="1"/>
    <cellStyle name="Berechnung 2 11" xfId="28031" hidden="1"/>
    <cellStyle name="Berechnung 2 11" xfId="28074" hidden="1"/>
    <cellStyle name="Berechnung 2 11" xfId="28094" hidden="1"/>
    <cellStyle name="Berechnung 2 11" xfId="28129" hidden="1"/>
    <cellStyle name="Berechnung 2 11" xfId="27853" hidden="1"/>
    <cellStyle name="Berechnung 2 11" xfId="28172" hidden="1"/>
    <cellStyle name="Berechnung 2 11" xfId="28215" hidden="1"/>
    <cellStyle name="Berechnung 2 11" xfId="28235" hidden="1"/>
    <cellStyle name="Berechnung 2 11" xfId="28270" hidden="1"/>
    <cellStyle name="Berechnung 2 11" xfId="28311" hidden="1"/>
    <cellStyle name="Berechnung 2 11" xfId="28389" hidden="1"/>
    <cellStyle name="Berechnung 2 11" xfId="28432" hidden="1"/>
    <cellStyle name="Berechnung 2 11" xfId="28452" hidden="1"/>
    <cellStyle name="Berechnung 2 11" xfId="28487" hidden="1"/>
    <cellStyle name="Berechnung 2 11" xfId="28543" hidden="1"/>
    <cellStyle name="Berechnung 2 11" xfId="28681" hidden="1"/>
    <cellStyle name="Berechnung 2 11" xfId="28724" hidden="1"/>
    <cellStyle name="Berechnung 2 11" xfId="28744" hidden="1"/>
    <cellStyle name="Berechnung 2 11" xfId="28779" hidden="1"/>
    <cellStyle name="Berechnung 2 11" xfId="28642" hidden="1"/>
    <cellStyle name="Berechnung 2 11" xfId="28823" hidden="1"/>
    <cellStyle name="Berechnung 2 11" xfId="28866" hidden="1"/>
    <cellStyle name="Berechnung 2 11" xfId="28886" hidden="1"/>
    <cellStyle name="Berechnung 2 11" xfId="28921" hidden="1"/>
    <cellStyle name="Berechnung 2 11" xfId="28963" hidden="1"/>
    <cellStyle name="Berechnung 2 11" xfId="29041" hidden="1"/>
    <cellStyle name="Berechnung 2 11" xfId="29084" hidden="1"/>
    <cellStyle name="Berechnung 2 11" xfId="29104" hidden="1"/>
    <cellStyle name="Berechnung 2 11" xfId="29139" hidden="1"/>
    <cellStyle name="Berechnung 2 11" xfId="29214" hidden="1"/>
    <cellStyle name="Berechnung 2 11" xfId="29404" hidden="1"/>
    <cellStyle name="Berechnung 2 11" xfId="29447" hidden="1"/>
    <cellStyle name="Berechnung 2 11" xfId="29467" hidden="1"/>
    <cellStyle name="Berechnung 2 11" xfId="29502" hidden="1"/>
    <cellStyle name="Berechnung 2 11" xfId="29342" hidden="1"/>
    <cellStyle name="Berechnung 2 11" xfId="29551" hidden="1"/>
    <cellStyle name="Berechnung 2 11" xfId="29594" hidden="1"/>
    <cellStyle name="Berechnung 2 11" xfId="29614" hidden="1"/>
    <cellStyle name="Berechnung 2 11" xfId="29649" hidden="1"/>
    <cellStyle name="Berechnung 2 11" xfId="29373" hidden="1"/>
    <cellStyle name="Berechnung 2 11" xfId="29692" hidden="1"/>
    <cellStyle name="Berechnung 2 11" xfId="29735" hidden="1"/>
    <cellStyle name="Berechnung 2 11" xfId="29755" hidden="1"/>
    <cellStyle name="Berechnung 2 11" xfId="29790" hidden="1"/>
    <cellStyle name="Berechnung 2 11" xfId="29831" hidden="1"/>
    <cellStyle name="Berechnung 2 11" xfId="29909" hidden="1"/>
    <cellStyle name="Berechnung 2 11" xfId="29952" hidden="1"/>
    <cellStyle name="Berechnung 2 11" xfId="29972" hidden="1"/>
    <cellStyle name="Berechnung 2 11" xfId="30007" hidden="1"/>
    <cellStyle name="Berechnung 2 11" xfId="30063" hidden="1"/>
    <cellStyle name="Berechnung 2 11" xfId="30201" hidden="1"/>
    <cellStyle name="Berechnung 2 11" xfId="30244" hidden="1"/>
    <cellStyle name="Berechnung 2 11" xfId="30264" hidden="1"/>
    <cellStyle name="Berechnung 2 11" xfId="30299" hidden="1"/>
    <cellStyle name="Berechnung 2 11" xfId="30162" hidden="1"/>
    <cellStyle name="Berechnung 2 11" xfId="30343" hidden="1"/>
    <cellStyle name="Berechnung 2 11" xfId="30386" hidden="1"/>
    <cellStyle name="Berechnung 2 11" xfId="30406" hidden="1"/>
    <cellStyle name="Berechnung 2 11" xfId="30441" hidden="1"/>
    <cellStyle name="Berechnung 2 11" xfId="30482" hidden="1"/>
    <cellStyle name="Berechnung 2 11" xfId="30560" hidden="1"/>
    <cellStyle name="Berechnung 2 11" xfId="30603" hidden="1"/>
    <cellStyle name="Berechnung 2 11" xfId="30623" hidden="1"/>
    <cellStyle name="Berechnung 2 11" xfId="30658" hidden="1"/>
    <cellStyle name="Berechnung 2 11" xfId="30724" hidden="1"/>
    <cellStyle name="Berechnung 2 11" xfId="30951" hidden="1"/>
    <cellStyle name="Berechnung 2 11" xfId="30994" hidden="1"/>
    <cellStyle name="Berechnung 2 11" xfId="31014" hidden="1"/>
    <cellStyle name="Berechnung 2 11" xfId="31049" hidden="1"/>
    <cellStyle name="Berechnung 2 11" xfId="31122" hidden="1"/>
    <cellStyle name="Berechnung 2 11" xfId="31260" hidden="1"/>
    <cellStyle name="Berechnung 2 11" xfId="31303" hidden="1"/>
    <cellStyle name="Berechnung 2 11" xfId="31323" hidden="1"/>
    <cellStyle name="Berechnung 2 11" xfId="31358" hidden="1"/>
    <cellStyle name="Berechnung 2 11" xfId="31221" hidden="1"/>
    <cellStyle name="Berechnung 2 11" xfId="31404" hidden="1"/>
    <cellStyle name="Berechnung 2 11" xfId="31447" hidden="1"/>
    <cellStyle name="Berechnung 2 11" xfId="31467" hidden="1"/>
    <cellStyle name="Berechnung 2 11" xfId="31502" hidden="1"/>
    <cellStyle name="Berechnung 2 11" xfId="30920" hidden="1"/>
    <cellStyle name="Berechnung 2 11" xfId="31561" hidden="1"/>
    <cellStyle name="Berechnung 2 11" xfId="31604" hidden="1"/>
    <cellStyle name="Berechnung 2 11" xfId="31624" hidden="1"/>
    <cellStyle name="Berechnung 2 11" xfId="31659" hidden="1"/>
    <cellStyle name="Berechnung 2 11" xfId="31740" hidden="1"/>
    <cellStyle name="Berechnung 2 11" xfId="31931" hidden="1"/>
    <cellStyle name="Berechnung 2 11" xfId="31974" hidden="1"/>
    <cellStyle name="Berechnung 2 11" xfId="31994" hidden="1"/>
    <cellStyle name="Berechnung 2 11" xfId="32029" hidden="1"/>
    <cellStyle name="Berechnung 2 11" xfId="31868" hidden="1"/>
    <cellStyle name="Berechnung 2 11" xfId="32080" hidden="1"/>
    <cellStyle name="Berechnung 2 11" xfId="32123" hidden="1"/>
    <cellStyle name="Berechnung 2 11" xfId="32143" hidden="1"/>
    <cellStyle name="Berechnung 2 11" xfId="32178" hidden="1"/>
    <cellStyle name="Berechnung 2 11" xfId="31900" hidden="1"/>
    <cellStyle name="Berechnung 2 11" xfId="32223" hidden="1"/>
    <cellStyle name="Berechnung 2 11" xfId="32266" hidden="1"/>
    <cellStyle name="Berechnung 2 11" xfId="32286" hidden="1"/>
    <cellStyle name="Berechnung 2 11" xfId="32321" hidden="1"/>
    <cellStyle name="Berechnung 2 11" xfId="32364" hidden="1"/>
    <cellStyle name="Berechnung 2 11" xfId="32442" hidden="1"/>
    <cellStyle name="Berechnung 2 11" xfId="32485" hidden="1"/>
    <cellStyle name="Berechnung 2 11" xfId="32505" hidden="1"/>
    <cellStyle name="Berechnung 2 11" xfId="32540" hidden="1"/>
    <cellStyle name="Berechnung 2 11" xfId="32596" hidden="1"/>
    <cellStyle name="Berechnung 2 11" xfId="32734" hidden="1"/>
    <cellStyle name="Berechnung 2 11" xfId="32777" hidden="1"/>
    <cellStyle name="Berechnung 2 11" xfId="32797" hidden="1"/>
    <cellStyle name="Berechnung 2 11" xfId="32832" hidden="1"/>
    <cellStyle name="Berechnung 2 11" xfId="32695" hidden="1"/>
    <cellStyle name="Berechnung 2 11" xfId="32876" hidden="1"/>
    <cellStyle name="Berechnung 2 11" xfId="32919" hidden="1"/>
    <cellStyle name="Berechnung 2 11" xfId="32939" hidden="1"/>
    <cellStyle name="Berechnung 2 11" xfId="32974" hidden="1"/>
    <cellStyle name="Berechnung 2 11" xfId="30687" hidden="1"/>
    <cellStyle name="Berechnung 2 11" xfId="33016" hidden="1"/>
    <cellStyle name="Berechnung 2 11" xfId="33059" hidden="1"/>
    <cellStyle name="Berechnung 2 11" xfId="33079" hidden="1"/>
    <cellStyle name="Berechnung 2 11" xfId="33114" hidden="1"/>
    <cellStyle name="Berechnung 2 11" xfId="33192" hidden="1"/>
    <cellStyle name="Berechnung 2 11" xfId="33382" hidden="1"/>
    <cellStyle name="Berechnung 2 11" xfId="33425" hidden="1"/>
    <cellStyle name="Berechnung 2 11" xfId="33445" hidden="1"/>
    <cellStyle name="Berechnung 2 11" xfId="33480" hidden="1"/>
    <cellStyle name="Berechnung 2 11" xfId="33320" hidden="1"/>
    <cellStyle name="Berechnung 2 11" xfId="33531" hidden="1"/>
    <cellStyle name="Berechnung 2 11" xfId="33574" hidden="1"/>
    <cellStyle name="Berechnung 2 11" xfId="33594" hidden="1"/>
    <cellStyle name="Berechnung 2 11" xfId="33629" hidden="1"/>
    <cellStyle name="Berechnung 2 11" xfId="33351" hidden="1"/>
    <cellStyle name="Berechnung 2 11" xfId="33674" hidden="1"/>
    <cellStyle name="Berechnung 2 11" xfId="33717" hidden="1"/>
    <cellStyle name="Berechnung 2 11" xfId="33737" hidden="1"/>
    <cellStyle name="Berechnung 2 11" xfId="33772" hidden="1"/>
    <cellStyle name="Berechnung 2 11" xfId="33814" hidden="1"/>
    <cellStyle name="Berechnung 2 11" xfId="33892" hidden="1"/>
    <cellStyle name="Berechnung 2 11" xfId="33935" hidden="1"/>
    <cellStyle name="Berechnung 2 11" xfId="33955" hidden="1"/>
    <cellStyle name="Berechnung 2 11" xfId="33990" hidden="1"/>
    <cellStyle name="Berechnung 2 11" xfId="34046" hidden="1"/>
    <cellStyle name="Berechnung 2 11" xfId="34184" hidden="1"/>
    <cellStyle name="Berechnung 2 11" xfId="34227" hidden="1"/>
    <cellStyle name="Berechnung 2 11" xfId="34247" hidden="1"/>
    <cellStyle name="Berechnung 2 11" xfId="34282" hidden="1"/>
    <cellStyle name="Berechnung 2 11" xfId="34145" hidden="1"/>
    <cellStyle name="Berechnung 2 11" xfId="34326" hidden="1"/>
    <cellStyle name="Berechnung 2 11" xfId="34369" hidden="1"/>
    <cellStyle name="Berechnung 2 11" xfId="34389" hidden="1"/>
    <cellStyle name="Berechnung 2 11" xfId="34424" hidden="1"/>
    <cellStyle name="Berechnung 2 11" xfId="30892" hidden="1"/>
    <cellStyle name="Berechnung 2 11" xfId="34466" hidden="1"/>
    <cellStyle name="Berechnung 2 11" xfId="34509" hidden="1"/>
    <cellStyle name="Berechnung 2 11" xfId="34529" hidden="1"/>
    <cellStyle name="Berechnung 2 11" xfId="34564" hidden="1"/>
    <cellStyle name="Berechnung 2 11" xfId="34639" hidden="1"/>
    <cellStyle name="Berechnung 2 11" xfId="34829" hidden="1"/>
    <cellStyle name="Berechnung 2 11" xfId="34872" hidden="1"/>
    <cellStyle name="Berechnung 2 11" xfId="34892" hidden="1"/>
    <cellStyle name="Berechnung 2 11" xfId="34927" hidden="1"/>
    <cellStyle name="Berechnung 2 11" xfId="34767" hidden="1"/>
    <cellStyle name="Berechnung 2 11" xfId="34976" hidden="1"/>
    <cellStyle name="Berechnung 2 11" xfId="35019" hidden="1"/>
    <cellStyle name="Berechnung 2 11" xfId="35039" hidden="1"/>
    <cellStyle name="Berechnung 2 11" xfId="35074" hidden="1"/>
    <cellStyle name="Berechnung 2 11" xfId="34798" hidden="1"/>
    <cellStyle name="Berechnung 2 11" xfId="35117" hidden="1"/>
    <cellStyle name="Berechnung 2 11" xfId="35160" hidden="1"/>
    <cellStyle name="Berechnung 2 11" xfId="35180" hidden="1"/>
    <cellStyle name="Berechnung 2 11" xfId="35215" hidden="1"/>
    <cellStyle name="Berechnung 2 11" xfId="35256" hidden="1"/>
    <cellStyle name="Berechnung 2 11" xfId="35334" hidden="1"/>
    <cellStyle name="Berechnung 2 11" xfId="35377" hidden="1"/>
    <cellStyle name="Berechnung 2 11" xfId="35397" hidden="1"/>
    <cellStyle name="Berechnung 2 11" xfId="35432" hidden="1"/>
    <cellStyle name="Berechnung 2 11" xfId="35488" hidden="1"/>
    <cellStyle name="Berechnung 2 11" xfId="35626" hidden="1"/>
    <cellStyle name="Berechnung 2 11" xfId="35669" hidden="1"/>
    <cellStyle name="Berechnung 2 11" xfId="35689" hidden="1"/>
    <cellStyle name="Berechnung 2 11" xfId="35724" hidden="1"/>
    <cellStyle name="Berechnung 2 11" xfId="35587" hidden="1"/>
    <cellStyle name="Berechnung 2 11" xfId="35768" hidden="1"/>
    <cellStyle name="Berechnung 2 11" xfId="35811" hidden="1"/>
    <cellStyle name="Berechnung 2 11" xfId="35831" hidden="1"/>
    <cellStyle name="Berechnung 2 11" xfId="35866" hidden="1"/>
    <cellStyle name="Berechnung 2 11" xfId="35909" hidden="1"/>
    <cellStyle name="Berechnung 2 11" xfId="36061" hidden="1"/>
    <cellStyle name="Berechnung 2 11" xfId="36104" hidden="1"/>
    <cellStyle name="Berechnung 2 11" xfId="36124" hidden="1"/>
    <cellStyle name="Berechnung 2 11" xfId="36159" hidden="1"/>
    <cellStyle name="Berechnung 2 11" xfId="36235" hidden="1"/>
    <cellStyle name="Berechnung 2 11" xfId="36425" hidden="1"/>
    <cellStyle name="Berechnung 2 11" xfId="36468" hidden="1"/>
    <cellStyle name="Berechnung 2 11" xfId="36488" hidden="1"/>
    <cellStyle name="Berechnung 2 11" xfId="36523" hidden="1"/>
    <cellStyle name="Berechnung 2 11" xfId="36363" hidden="1"/>
    <cellStyle name="Berechnung 2 11" xfId="36572" hidden="1"/>
    <cellStyle name="Berechnung 2 11" xfId="36615" hidden="1"/>
    <cellStyle name="Berechnung 2 11" xfId="36635" hidden="1"/>
    <cellStyle name="Berechnung 2 11" xfId="36670" hidden="1"/>
    <cellStyle name="Berechnung 2 11" xfId="36394" hidden="1"/>
    <cellStyle name="Berechnung 2 11" xfId="36713" hidden="1"/>
    <cellStyle name="Berechnung 2 11" xfId="36756" hidden="1"/>
    <cellStyle name="Berechnung 2 11" xfId="36776" hidden="1"/>
    <cellStyle name="Berechnung 2 11" xfId="36811" hidden="1"/>
    <cellStyle name="Berechnung 2 11" xfId="36852" hidden="1"/>
    <cellStyle name="Berechnung 2 11" xfId="36930" hidden="1"/>
    <cellStyle name="Berechnung 2 11" xfId="36973" hidden="1"/>
    <cellStyle name="Berechnung 2 11" xfId="36993" hidden="1"/>
    <cellStyle name="Berechnung 2 11" xfId="37028" hidden="1"/>
    <cellStyle name="Berechnung 2 11" xfId="37084" hidden="1"/>
    <cellStyle name="Berechnung 2 11" xfId="37222" hidden="1"/>
    <cellStyle name="Berechnung 2 11" xfId="37265" hidden="1"/>
    <cellStyle name="Berechnung 2 11" xfId="37285" hidden="1"/>
    <cellStyle name="Berechnung 2 11" xfId="37320" hidden="1"/>
    <cellStyle name="Berechnung 2 11" xfId="37183" hidden="1"/>
    <cellStyle name="Berechnung 2 11" xfId="37364" hidden="1"/>
    <cellStyle name="Berechnung 2 11" xfId="37407" hidden="1"/>
    <cellStyle name="Berechnung 2 11" xfId="37427" hidden="1"/>
    <cellStyle name="Berechnung 2 11" xfId="37462" hidden="1"/>
    <cellStyle name="Berechnung 2 11" xfId="36035" hidden="1"/>
    <cellStyle name="Berechnung 2 11" xfId="37504" hidden="1"/>
    <cellStyle name="Berechnung 2 11" xfId="37547" hidden="1"/>
    <cellStyle name="Berechnung 2 11" xfId="37567" hidden="1"/>
    <cellStyle name="Berechnung 2 11" xfId="37602" hidden="1"/>
    <cellStyle name="Berechnung 2 11" xfId="37677" hidden="1"/>
    <cellStyle name="Berechnung 2 11" xfId="37867" hidden="1"/>
    <cellStyle name="Berechnung 2 11" xfId="37910" hidden="1"/>
    <cellStyle name="Berechnung 2 11" xfId="37930" hidden="1"/>
    <cellStyle name="Berechnung 2 11" xfId="37965" hidden="1"/>
    <cellStyle name="Berechnung 2 11" xfId="37805" hidden="1"/>
    <cellStyle name="Berechnung 2 11" xfId="38014" hidden="1"/>
    <cellStyle name="Berechnung 2 11" xfId="38057" hidden="1"/>
    <cellStyle name="Berechnung 2 11" xfId="38077" hidden="1"/>
    <cellStyle name="Berechnung 2 11" xfId="38112" hidden="1"/>
    <cellStyle name="Berechnung 2 11" xfId="37836" hidden="1"/>
    <cellStyle name="Berechnung 2 11" xfId="38155" hidden="1"/>
    <cellStyle name="Berechnung 2 11" xfId="38198" hidden="1"/>
    <cellStyle name="Berechnung 2 11" xfId="38218" hidden="1"/>
    <cellStyle name="Berechnung 2 11" xfId="38253" hidden="1"/>
    <cellStyle name="Berechnung 2 11" xfId="38294" hidden="1"/>
    <cellStyle name="Berechnung 2 11" xfId="38372" hidden="1"/>
    <cellStyle name="Berechnung 2 11" xfId="38415" hidden="1"/>
    <cellStyle name="Berechnung 2 11" xfId="38435" hidden="1"/>
    <cellStyle name="Berechnung 2 11" xfId="38470" hidden="1"/>
    <cellStyle name="Berechnung 2 11" xfId="38526" hidden="1"/>
    <cellStyle name="Berechnung 2 11" xfId="38664" hidden="1"/>
    <cellStyle name="Berechnung 2 11" xfId="38707" hidden="1"/>
    <cellStyle name="Berechnung 2 11" xfId="38727" hidden="1"/>
    <cellStyle name="Berechnung 2 11" xfId="38762" hidden="1"/>
    <cellStyle name="Berechnung 2 11" xfId="38625" hidden="1"/>
    <cellStyle name="Berechnung 2 11" xfId="38806" hidden="1"/>
    <cellStyle name="Berechnung 2 11" xfId="38849" hidden="1"/>
    <cellStyle name="Berechnung 2 11" xfId="38869" hidden="1"/>
    <cellStyle name="Berechnung 2 11" xfId="38904" hidden="1"/>
    <cellStyle name="Berechnung 2 11" xfId="38949" hidden="1"/>
    <cellStyle name="Berechnung 2 11" xfId="39044" hidden="1"/>
    <cellStyle name="Berechnung 2 11" xfId="39087" hidden="1"/>
    <cellStyle name="Berechnung 2 11" xfId="39107" hidden="1"/>
    <cellStyle name="Berechnung 2 11" xfId="39142" hidden="1"/>
    <cellStyle name="Berechnung 2 11" xfId="39217" hidden="1"/>
    <cellStyle name="Berechnung 2 11" xfId="39407" hidden="1"/>
    <cellStyle name="Berechnung 2 11" xfId="39450" hidden="1"/>
    <cellStyle name="Berechnung 2 11" xfId="39470" hidden="1"/>
    <cellStyle name="Berechnung 2 11" xfId="39505" hidden="1"/>
    <cellStyle name="Berechnung 2 11" xfId="39345" hidden="1"/>
    <cellStyle name="Berechnung 2 11" xfId="39554" hidden="1"/>
    <cellStyle name="Berechnung 2 11" xfId="39597" hidden="1"/>
    <cellStyle name="Berechnung 2 11" xfId="39617" hidden="1"/>
    <cellStyle name="Berechnung 2 11" xfId="39652" hidden="1"/>
    <cellStyle name="Berechnung 2 11" xfId="39376" hidden="1"/>
    <cellStyle name="Berechnung 2 11" xfId="39695" hidden="1"/>
    <cellStyle name="Berechnung 2 11" xfId="39738" hidden="1"/>
    <cellStyle name="Berechnung 2 11" xfId="39758" hidden="1"/>
    <cellStyle name="Berechnung 2 11" xfId="39793" hidden="1"/>
    <cellStyle name="Berechnung 2 11" xfId="39834" hidden="1"/>
    <cellStyle name="Berechnung 2 11" xfId="39912" hidden="1"/>
    <cellStyle name="Berechnung 2 11" xfId="39955" hidden="1"/>
    <cellStyle name="Berechnung 2 11" xfId="39975" hidden="1"/>
    <cellStyle name="Berechnung 2 11" xfId="40010" hidden="1"/>
    <cellStyle name="Berechnung 2 11" xfId="40066" hidden="1"/>
    <cellStyle name="Berechnung 2 11" xfId="40204" hidden="1"/>
    <cellStyle name="Berechnung 2 11" xfId="40247" hidden="1"/>
    <cellStyle name="Berechnung 2 11" xfId="40267" hidden="1"/>
    <cellStyle name="Berechnung 2 11" xfId="40302" hidden="1"/>
    <cellStyle name="Berechnung 2 11" xfId="40165" hidden="1"/>
    <cellStyle name="Berechnung 2 11" xfId="40346" hidden="1"/>
    <cellStyle name="Berechnung 2 11" xfId="40389" hidden="1"/>
    <cellStyle name="Berechnung 2 11" xfId="40409" hidden="1"/>
    <cellStyle name="Berechnung 2 11" xfId="40444" hidden="1"/>
    <cellStyle name="Berechnung 2 11" xfId="40485" hidden="1"/>
    <cellStyle name="Berechnung 2 11" xfId="40563" hidden="1"/>
    <cellStyle name="Berechnung 2 11" xfId="40606" hidden="1"/>
    <cellStyle name="Berechnung 2 11" xfId="40626" hidden="1"/>
    <cellStyle name="Berechnung 2 11" xfId="40661" hidden="1"/>
    <cellStyle name="Berechnung 2 11" xfId="40727" hidden="1"/>
    <cellStyle name="Berechnung 2 11" xfId="40954" hidden="1"/>
    <cellStyle name="Berechnung 2 11" xfId="40997" hidden="1"/>
    <cellStyle name="Berechnung 2 11" xfId="41017" hidden="1"/>
    <cellStyle name="Berechnung 2 11" xfId="41052" hidden="1"/>
    <cellStyle name="Berechnung 2 11" xfId="41125" hidden="1"/>
    <cellStyle name="Berechnung 2 11" xfId="41263" hidden="1"/>
    <cellStyle name="Berechnung 2 11" xfId="41306" hidden="1"/>
    <cellStyle name="Berechnung 2 11" xfId="41326" hidden="1"/>
    <cellStyle name="Berechnung 2 11" xfId="41361" hidden="1"/>
    <cellStyle name="Berechnung 2 11" xfId="41224" hidden="1"/>
    <cellStyle name="Berechnung 2 11" xfId="41407" hidden="1"/>
    <cellStyle name="Berechnung 2 11" xfId="41450" hidden="1"/>
    <cellStyle name="Berechnung 2 11" xfId="41470" hidden="1"/>
    <cellStyle name="Berechnung 2 11" xfId="41505" hidden="1"/>
    <cellStyle name="Berechnung 2 11" xfId="40923" hidden="1"/>
    <cellStyle name="Berechnung 2 11" xfId="41564" hidden="1"/>
    <cellStyle name="Berechnung 2 11" xfId="41607" hidden="1"/>
    <cellStyle name="Berechnung 2 11" xfId="41627" hidden="1"/>
    <cellStyle name="Berechnung 2 11" xfId="41662" hidden="1"/>
    <cellStyle name="Berechnung 2 11" xfId="41743" hidden="1"/>
    <cellStyle name="Berechnung 2 11" xfId="41934" hidden="1"/>
    <cellStyle name="Berechnung 2 11" xfId="41977" hidden="1"/>
    <cellStyle name="Berechnung 2 11" xfId="41997" hidden="1"/>
    <cellStyle name="Berechnung 2 11" xfId="42032" hidden="1"/>
    <cellStyle name="Berechnung 2 11" xfId="41871" hidden="1"/>
    <cellStyle name="Berechnung 2 11" xfId="42083" hidden="1"/>
    <cellStyle name="Berechnung 2 11" xfId="42126" hidden="1"/>
    <cellStyle name="Berechnung 2 11" xfId="42146" hidden="1"/>
    <cellStyle name="Berechnung 2 11" xfId="42181" hidden="1"/>
    <cellStyle name="Berechnung 2 11" xfId="41903" hidden="1"/>
    <cellStyle name="Berechnung 2 11" xfId="42226" hidden="1"/>
    <cellStyle name="Berechnung 2 11" xfId="42269" hidden="1"/>
    <cellStyle name="Berechnung 2 11" xfId="42289" hidden="1"/>
    <cellStyle name="Berechnung 2 11" xfId="42324" hidden="1"/>
    <cellStyle name="Berechnung 2 11" xfId="42367" hidden="1"/>
    <cellStyle name="Berechnung 2 11" xfId="42445" hidden="1"/>
    <cellStyle name="Berechnung 2 11" xfId="42488" hidden="1"/>
    <cellStyle name="Berechnung 2 11" xfId="42508" hidden="1"/>
    <cellStyle name="Berechnung 2 11" xfId="42543" hidden="1"/>
    <cellStyle name="Berechnung 2 11" xfId="42599" hidden="1"/>
    <cellStyle name="Berechnung 2 11" xfId="42737" hidden="1"/>
    <cellStyle name="Berechnung 2 11" xfId="42780" hidden="1"/>
    <cellStyle name="Berechnung 2 11" xfId="42800" hidden="1"/>
    <cellStyle name="Berechnung 2 11" xfId="42835" hidden="1"/>
    <cellStyle name="Berechnung 2 11" xfId="42698" hidden="1"/>
    <cellStyle name="Berechnung 2 11" xfId="42879" hidden="1"/>
    <cellStyle name="Berechnung 2 11" xfId="42922" hidden="1"/>
    <cellStyle name="Berechnung 2 11" xfId="42942" hidden="1"/>
    <cellStyle name="Berechnung 2 11" xfId="42977" hidden="1"/>
    <cellStyle name="Berechnung 2 11" xfId="40690" hidden="1"/>
    <cellStyle name="Berechnung 2 11" xfId="43019" hidden="1"/>
    <cellStyle name="Berechnung 2 11" xfId="43062" hidden="1"/>
    <cellStyle name="Berechnung 2 11" xfId="43082" hidden="1"/>
    <cellStyle name="Berechnung 2 11" xfId="43117" hidden="1"/>
    <cellStyle name="Berechnung 2 11" xfId="43195" hidden="1"/>
    <cellStyle name="Berechnung 2 11" xfId="43385" hidden="1"/>
    <cellStyle name="Berechnung 2 11" xfId="43428" hidden="1"/>
    <cellStyle name="Berechnung 2 11" xfId="43448" hidden="1"/>
    <cellStyle name="Berechnung 2 11" xfId="43483" hidden="1"/>
    <cellStyle name="Berechnung 2 11" xfId="43323" hidden="1"/>
    <cellStyle name="Berechnung 2 11" xfId="43534" hidden="1"/>
    <cellStyle name="Berechnung 2 11" xfId="43577" hidden="1"/>
    <cellStyle name="Berechnung 2 11" xfId="43597" hidden="1"/>
    <cellStyle name="Berechnung 2 11" xfId="43632" hidden="1"/>
    <cellStyle name="Berechnung 2 11" xfId="43354" hidden="1"/>
    <cellStyle name="Berechnung 2 11" xfId="43677" hidden="1"/>
    <cellStyle name="Berechnung 2 11" xfId="43720" hidden="1"/>
    <cellStyle name="Berechnung 2 11" xfId="43740" hidden="1"/>
    <cellStyle name="Berechnung 2 11" xfId="43775" hidden="1"/>
    <cellStyle name="Berechnung 2 11" xfId="43817" hidden="1"/>
    <cellStyle name="Berechnung 2 11" xfId="43895" hidden="1"/>
    <cellStyle name="Berechnung 2 11" xfId="43938" hidden="1"/>
    <cellStyle name="Berechnung 2 11" xfId="43958" hidden="1"/>
    <cellStyle name="Berechnung 2 11" xfId="43993" hidden="1"/>
    <cellStyle name="Berechnung 2 11" xfId="44049" hidden="1"/>
    <cellStyle name="Berechnung 2 11" xfId="44187" hidden="1"/>
    <cellStyle name="Berechnung 2 11" xfId="44230" hidden="1"/>
    <cellStyle name="Berechnung 2 11" xfId="44250" hidden="1"/>
    <cellStyle name="Berechnung 2 11" xfId="44285" hidden="1"/>
    <cellStyle name="Berechnung 2 11" xfId="44148" hidden="1"/>
    <cellStyle name="Berechnung 2 11" xfId="44329" hidden="1"/>
    <cellStyle name="Berechnung 2 11" xfId="44372" hidden="1"/>
    <cellStyle name="Berechnung 2 11" xfId="44392" hidden="1"/>
    <cellStyle name="Berechnung 2 11" xfId="44427" hidden="1"/>
    <cellStyle name="Berechnung 2 11" xfId="40895" hidden="1"/>
    <cellStyle name="Berechnung 2 11" xfId="44469" hidden="1"/>
    <cellStyle name="Berechnung 2 11" xfId="44512" hidden="1"/>
    <cellStyle name="Berechnung 2 11" xfId="44532" hidden="1"/>
    <cellStyle name="Berechnung 2 11" xfId="44567" hidden="1"/>
    <cellStyle name="Berechnung 2 11" xfId="44642" hidden="1"/>
    <cellStyle name="Berechnung 2 11" xfId="44832" hidden="1"/>
    <cellStyle name="Berechnung 2 11" xfId="44875" hidden="1"/>
    <cellStyle name="Berechnung 2 11" xfId="44895" hidden="1"/>
    <cellStyle name="Berechnung 2 11" xfId="44930" hidden="1"/>
    <cellStyle name="Berechnung 2 11" xfId="44770" hidden="1"/>
    <cellStyle name="Berechnung 2 11" xfId="44979" hidden="1"/>
    <cellStyle name="Berechnung 2 11" xfId="45022" hidden="1"/>
    <cellStyle name="Berechnung 2 11" xfId="45042" hidden="1"/>
    <cellStyle name="Berechnung 2 11" xfId="45077" hidden="1"/>
    <cellStyle name="Berechnung 2 11" xfId="44801" hidden="1"/>
    <cellStyle name="Berechnung 2 11" xfId="45120" hidden="1"/>
    <cellStyle name="Berechnung 2 11" xfId="45163" hidden="1"/>
    <cellStyle name="Berechnung 2 11" xfId="45183" hidden="1"/>
    <cellStyle name="Berechnung 2 11" xfId="45218" hidden="1"/>
    <cellStyle name="Berechnung 2 11" xfId="45259" hidden="1"/>
    <cellStyle name="Berechnung 2 11" xfId="45337" hidden="1"/>
    <cellStyle name="Berechnung 2 11" xfId="45380" hidden="1"/>
    <cellStyle name="Berechnung 2 11" xfId="45400" hidden="1"/>
    <cellStyle name="Berechnung 2 11" xfId="45435" hidden="1"/>
    <cellStyle name="Berechnung 2 11" xfId="45491" hidden="1"/>
    <cellStyle name="Berechnung 2 11" xfId="45629" hidden="1"/>
    <cellStyle name="Berechnung 2 11" xfId="45672" hidden="1"/>
    <cellStyle name="Berechnung 2 11" xfId="45692" hidden="1"/>
    <cellStyle name="Berechnung 2 11" xfId="45727" hidden="1"/>
    <cellStyle name="Berechnung 2 11" xfId="45590" hidden="1"/>
    <cellStyle name="Berechnung 2 11" xfId="45771" hidden="1"/>
    <cellStyle name="Berechnung 2 11" xfId="45814" hidden="1"/>
    <cellStyle name="Berechnung 2 11" xfId="45834" hidden="1"/>
    <cellStyle name="Berechnung 2 11" xfId="45869" hidden="1"/>
    <cellStyle name="Berechnung 2 11" xfId="45912" hidden="1"/>
    <cellStyle name="Berechnung 2 11" xfId="46064" hidden="1"/>
    <cellStyle name="Berechnung 2 11" xfId="46107" hidden="1"/>
    <cellStyle name="Berechnung 2 11" xfId="46127" hidden="1"/>
    <cellStyle name="Berechnung 2 11" xfId="46162" hidden="1"/>
    <cellStyle name="Berechnung 2 11" xfId="46238" hidden="1"/>
    <cellStyle name="Berechnung 2 11" xfId="46428" hidden="1"/>
    <cellStyle name="Berechnung 2 11" xfId="46471" hidden="1"/>
    <cellStyle name="Berechnung 2 11" xfId="46491" hidden="1"/>
    <cellStyle name="Berechnung 2 11" xfId="46526" hidden="1"/>
    <cellStyle name="Berechnung 2 11" xfId="46366" hidden="1"/>
    <cellStyle name="Berechnung 2 11" xfId="46575" hidden="1"/>
    <cellStyle name="Berechnung 2 11" xfId="46618" hidden="1"/>
    <cellStyle name="Berechnung 2 11" xfId="46638" hidden="1"/>
    <cellStyle name="Berechnung 2 11" xfId="46673" hidden="1"/>
    <cellStyle name="Berechnung 2 11" xfId="46397" hidden="1"/>
    <cellStyle name="Berechnung 2 11" xfId="46716" hidden="1"/>
    <cellStyle name="Berechnung 2 11" xfId="46759" hidden="1"/>
    <cellStyle name="Berechnung 2 11" xfId="46779" hidden="1"/>
    <cellStyle name="Berechnung 2 11" xfId="46814" hidden="1"/>
    <cellStyle name="Berechnung 2 11" xfId="46855" hidden="1"/>
    <cellStyle name="Berechnung 2 11" xfId="46933" hidden="1"/>
    <cellStyle name="Berechnung 2 11" xfId="46976" hidden="1"/>
    <cellStyle name="Berechnung 2 11" xfId="46996" hidden="1"/>
    <cellStyle name="Berechnung 2 11" xfId="47031" hidden="1"/>
    <cellStyle name="Berechnung 2 11" xfId="47087" hidden="1"/>
    <cellStyle name="Berechnung 2 11" xfId="47225" hidden="1"/>
    <cellStyle name="Berechnung 2 11" xfId="47268" hidden="1"/>
    <cellStyle name="Berechnung 2 11" xfId="47288" hidden="1"/>
    <cellStyle name="Berechnung 2 11" xfId="47323" hidden="1"/>
    <cellStyle name="Berechnung 2 11" xfId="47186" hidden="1"/>
    <cellStyle name="Berechnung 2 11" xfId="47367" hidden="1"/>
    <cellStyle name="Berechnung 2 11" xfId="47410" hidden="1"/>
    <cellStyle name="Berechnung 2 11" xfId="47430" hidden="1"/>
    <cellStyle name="Berechnung 2 11" xfId="47465" hidden="1"/>
    <cellStyle name="Berechnung 2 11" xfId="46038" hidden="1"/>
    <cellStyle name="Berechnung 2 11" xfId="47507" hidden="1"/>
    <cellStyle name="Berechnung 2 11" xfId="47550" hidden="1"/>
    <cellStyle name="Berechnung 2 11" xfId="47570" hidden="1"/>
    <cellStyle name="Berechnung 2 11" xfId="47605" hidden="1"/>
    <cellStyle name="Berechnung 2 11" xfId="47680" hidden="1"/>
    <cellStyle name="Berechnung 2 11" xfId="47870" hidden="1"/>
    <cellStyle name="Berechnung 2 11" xfId="47913" hidden="1"/>
    <cellStyle name="Berechnung 2 11" xfId="47933" hidden="1"/>
    <cellStyle name="Berechnung 2 11" xfId="47968" hidden="1"/>
    <cellStyle name="Berechnung 2 11" xfId="47808" hidden="1"/>
    <cellStyle name="Berechnung 2 11" xfId="48017" hidden="1"/>
    <cellStyle name="Berechnung 2 11" xfId="48060" hidden="1"/>
    <cellStyle name="Berechnung 2 11" xfId="48080" hidden="1"/>
    <cellStyle name="Berechnung 2 11" xfId="48115" hidden="1"/>
    <cellStyle name="Berechnung 2 11" xfId="47839" hidden="1"/>
    <cellStyle name="Berechnung 2 11" xfId="48158" hidden="1"/>
    <cellStyle name="Berechnung 2 11" xfId="48201" hidden="1"/>
    <cellStyle name="Berechnung 2 11" xfId="48221" hidden="1"/>
    <cellStyle name="Berechnung 2 11" xfId="48256" hidden="1"/>
    <cellStyle name="Berechnung 2 11" xfId="48297" hidden="1"/>
    <cellStyle name="Berechnung 2 11" xfId="48375" hidden="1"/>
    <cellStyle name="Berechnung 2 11" xfId="48418" hidden="1"/>
    <cellStyle name="Berechnung 2 11" xfId="48438" hidden="1"/>
    <cellStyle name="Berechnung 2 11" xfId="48473" hidden="1"/>
    <cellStyle name="Berechnung 2 11" xfId="48529" hidden="1"/>
    <cellStyle name="Berechnung 2 11" xfId="48667" hidden="1"/>
    <cellStyle name="Berechnung 2 11" xfId="48710" hidden="1"/>
    <cellStyle name="Berechnung 2 11" xfId="48730" hidden="1"/>
    <cellStyle name="Berechnung 2 11" xfId="48765" hidden="1"/>
    <cellStyle name="Berechnung 2 11" xfId="48628" hidden="1"/>
    <cellStyle name="Berechnung 2 11" xfId="48809" hidden="1"/>
    <cellStyle name="Berechnung 2 11" xfId="48852" hidden="1"/>
    <cellStyle name="Berechnung 2 11" xfId="48872" hidden="1"/>
    <cellStyle name="Berechnung 2 11" xfId="48907" hidden="1"/>
    <cellStyle name="Berechnung 2 11" xfId="48948" hidden="1"/>
    <cellStyle name="Berechnung 2 11" xfId="49026" hidden="1"/>
    <cellStyle name="Berechnung 2 11" xfId="49069" hidden="1"/>
    <cellStyle name="Berechnung 2 11" xfId="49089" hidden="1"/>
    <cellStyle name="Berechnung 2 11" xfId="49124" hidden="1"/>
    <cellStyle name="Berechnung 2 11" xfId="49199" hidden="1"/>
    <cellStyle name="Berechnung 2 11" xfId="49389" hidden="1"/>
    <cellStyle name="Berechnung 2 11" xfId="49432" hidden="1"/>
    <cellStyle name="Berechnung 2 11" xfId="49452" hidden="1"/>
    <cellStyle name="Berechnung 2 11" xfId="49487" hidden="1"/>
    <cellStyle name="Berechnung 2 11" xfId="49327" hidden="1"/>
    <cellStyle name="Berechnung 2 11" xfId="49536" hidden="1"/>
    <cellStyle name="Berechnung 2 11" xfId="49579" hidden="1"/>
    <cellStyle name="Berechnung 2 11" xfId="49599" hidden="1"/>
    <cellStyle name="Berechnung 2 11" xfId="49634" hidden="1"/>
    <cellStyle name="Berechnung 2 11" xfId="49358" hidden="1"/>
    <cellStyle name="Berechnung 2 11" xfId="49677" hidden="1"/>
    <cellStyle name="Berechnung 2 11" xfId="49720" hidden="1"/>
    <cellStyle name="Berechnung 2 11" xfId="49740" hidden="1"/>
    <cellStyle name="Berechnung 2 11" xfId="49775" hidden="1"/>
    <cellStyle name="Berechnung 2 11" xfId="49816" hidden="1"/>
    <cellStyle name="Berechnung 2 11" xfId="49894" hidden="1"/>
    <cellStyle name="Berechnung 2 11" xfId="49937" hidden="1"/>
    <cellStyle name="Berechnung 2 11" xfId="49957" hidden="1"/>
    <cellStyle name="Berechnung 2 11" xfId="49992" hidden="1"/>
    <cellStyle name="Berechnung 2 11" xfId="50048" hidden="1"/>
    <cellStyle name="Berechnung 2 11" xfId="50186" hidden="1"/>
    <cellStyle name="Berechnung 2 11" xfId="50229" hidden="1"/>
    <cellStyle name="Berechnung 2 11" xfId="50249" hidden="1"/>
    <cellStyle name="Berechnung 2 11" xfId="50284" hidden="1"/>
    <cellStyle name="Berechnung 2 11" xfId="50147" hidden="1"/>
    <cellStyle name="Berechnung 2 11" xfId="50328" hidden="1"/>
    <cellStyle name="Berechnung 2 11" xfId="50371" hidden="1"/>
    <cellStyle name="Berechnung 2 11" xfId="50391" hidden="1"/>
    <cellStyle name="Berechnung 2 11" xfId="50426" hidden="1"/>
    <cellStyle name="Berechnung 2 11" xfId="50467" hidden="1"/>
    <cellStyle name="Berechnung 2 11" xfId="50545" hidden="1"/>
    <cellStyle name="Berechnung 2 11" xfId="50588" hidden="1"/>
    <cellStyle name="Berechnung 2 11" xfId="50608" hidden="1"/>
    <cellStyle name="Berechnung 2 11" xfId="50643" hidden="1"/>
    <cellStyle name="Berechnung 2 11" xfId="50709" hidden="1"/>
    <cellStyle name="Berechnung 2 11" xfId="50936" hidden="1"/>
    <cellStyle name="Berechnung 2 11" xfId="50979" hidden="1"/>
    <cellStyle name="Berechnung 2 11" xfId="50999" hidden="1"/>
    <cellStyle name="Berechnung 2 11" xfId="51034" hidden="1"/>
    <cellStyle name="Berechnung 2 11" xfId="51107" hidden="1"/>
    <cellStyle name="Berechnung 2 11" xfId="51245" hidden="1"/>
    <cellStyle name="Berechnung 2 11" xfId="51288" hidden="1"/>
    <cellStyle name="Berechnung 2 11" xfId="51308" hidden="1"/>
    <cellStyle name="Berechnung 2 11" xfId="51343" hidden="1"/>
    <cellStyle name="Berechnung 2 11" xfId="51206" hidden="1"/>
    <cellStyle name="Berechnung 2 11" xfId="51389" hidden="1"/>
    <cellStyle name="Berechnung 2 11" xfId="51432" hidden="1"/>
    <cellStyle name="Berechnung 2 11" xfId="51452" hidden="1"/>
    <cellStyle name="Berechnung 2 11" xfId="51487" hidden="1"/>
    <cellStyle name="Berechnung 2 11" xfId="50905" hidden="1"/>
    <cellStyle name="Berechnung 2 11" xfId="51546" hidden="1"/>
    <cellStyle name="Berechnung 2 11" xfId="51589" hidden="1"/>
    <cellStyle name="Berechnung 2 11" xfId="51609" hidden="1"/>
    <cellStyle name="Berechnung 2 11" xfId="51644" hidden="1"/>
    <cellStyle name="Berechnung 2 11" xfId="51725" hidden="1"/>
    <cellStyle name="Berechnung 2 11" xfId="51916" hidden="1"/>
    <cellStyle name="Berechnung 2 11" xfId="51959" hidden="1"/>
    <cellStyle name="Berechnung 2 11" xfId="51979" hidden="1"/>
    <cellStyle name="Berechnung 2 11" xfId="52014" hidden="1"/>
    <cellStyle name="Berechnung 2 11" xfId="51853" hidden="1"/>
    <cellStyle name="Berechnung 2 11" xfId="52065" hidden="1"/>
    <cellStyle name="Berechnung 2 11" xfId="52108" hidden="1"/>
    <cellStyle name="Berechnung 2 11" xfId="52128" hidden="1"/>
    <cellStyle name="Berechnung 2 11" xfId="52163" hidden="1"/>
    <cellStyle name="Berechnung 2 11" xfId="51885" hidden="1"/>
    <cellStyle name="Berechnung 2 11" xfId="52208" hidden="1"/>
    <cellStyle name="Berechnung 2 11" xfId="52251" hidden="1"/>
    <cellStyle name="Berechnung 2 11" xfId="52271" hidden="1"/>
    <cellStyle name="Berechnung 2 11" xfId="52306" hidden="1"/>
    <cellStyle name="Berechnung 2 11" xfId="52349" hidden="1"/>
    <cellStyle name="Berechnung 2 11" xfId="52427" hidden="1"/>
    <cellStyle name="Berechnung 2 11" xfId="52470" hidden="1"/>
    <cellStyle name="Berechnung 2 11" xfId="52490" hidden="1"/>
    <cellStyle name="Berechnung 2 11" xfId="52525" hidden="1"/>
    <cellStyle name="Berechnung 2 11" xfId="52581" hidden="1"/>
    <cellStyle name="Berechnung 2 11" xfId="52719" hidden="1"/>
    <cellStyle name="Berechnung 2 11" xfId="52762" hidden="1"/>
    <cellStyle name="Berechnung 2 11" xfId="52782" hidden="1"/>
    <cellStyle name="Berechnung 2 11" xfId="52817" hidden="1"/>
    <cellStyle name="Berechnung 2 11" xfId="52680" hidden="1"/>
    <cellStyle name="Berechnung 2 11" xfId="52861" hidden="1"/>
    <cellStyle name="Berechnung 2 11" xfId="52904" hidden="1"/>
    <cellStyle name="Berechnung 2 11" xfId="52924" hidden="1"/>
    <cellStyle name="Berechnung 2 11" xfId="52959" hidden="1"/>
    <cellStyle name="Berechnung 2 11" xfId="50672" hidden="1"/>
    <cellStyle name="Berechnung 2 11" xfId="53001" hidden="1"/>
    <cellStyle name="Berechnung 2 11" xfId="53044" hidden="1"/>
    <cellStyle name="Berechnung 2 11" xfId="53064" hidden="1"/>
    <cellStyle name="Berechnung 2 11" xfId="53099" hidden="1"/>
    <cellStyle name="Berechnung 2 11" xfId="53177" hidden="1"/>
    <cellStyle name="Berechnung 2 11" xfId="53367" hidden="1"/>
    <cellStyle name="Berechnung 2 11" xfId="53410" hidden="1"/>
    <cellStyle name="Berechnung 2 11" xfId="53430" hidden="1"/>
    <cellStyle name="Berechnung 2 11" xfId="53465" hidden="1"/>
    <cellStyle name="Berechnung 2 11" xfId="53305" hidden="1"/>
    <cellStyle name="Berechnung 2 11" xfId="53516" hidden="1"/>
    <cellStyle name="Berechnung 2 11" xfId="53559" hidden="1"/>
    <cellStyle name="Berechnung 2 11" xfId="53579" hidden="1"/>
    <cellStyle name="Berechnung 2 11" xfId="53614" hidden="1"/>
    <cellStyle name="Berechnung 2 11" xfId="53336" hidden="1"/>
    <cellStyle name="Berechnung 2 11" xfId="53659" hidden="1"/>
    <cellStyle name="Berechnung 2 11" xfId="53702" hidden="1"/>
    <cellStyle name="Berechnung 2 11" xfId="53722" hidden="1"/>
    <cellStyle name="Berechnung 2 11" xfId="53757" hidden="1"/>
    <cellStyle name="Berechnung 2 11" xfId="53799" hidden="1"/>
    <cellStyle name="Berechnung 2 11" xfId="53877" hidden="1"/>
    <cellStyle name="Berechnung 2 11" xfId="53920" hidden="1"/>
    <cellStyle name="Berechnung 2 11" xfId="53940" hidden="1"/>
    <cellStyle name="Berechnung 2 11" xfId="53975" hidden="1"/>
    <cellStyle name="Berechnung 2 11" xfId="54031" hidden="1"/>
    <cellStyle name="Berechnung 2 11" xfId="54169" hidden="1"/>
    <cellStyle name="Berechnung 2 11" xfId="54212" hidden="1"/>
    <cellStyle name="Berechnung 2 11" xfId="54232" hidden="1"/>
    <cellStyle name="Berechnung 2 11" xfId="54267" hidden="1"/>
    <cellStyle name="Berechnung 2 11" xfId="54130" hidden="1"/>
    <cellStyle name="Berechnung 2 11" xfId="54311" hidden="1"/>
    <cellStyle name="Berechnung 2 11" xfId="54354" hidden="1"/>
    <cellStyle name="Berechnung 2 11" xfId="54374" hidden="1"/>
    <cellStyle name="Berechnung 2 11" xfId="54409" hidden="1"/>
    <cellStyle name="Berechnung 2 11" xfId="50877" hidden="1"/>
    <cellStyle name="Berechnung 2 11" xfId="54451" hidden="1"/>
    <cellStyle name="Berechnung 2 11" xfId="54494" hidden="1"/>
    <cellStyle name="Berechnung 2 11" xfId="54514" hidden="1"/>
    <cellStyle name="Berechnung 2 11" xfId="54549" hidden="1"/>
    <cellStyle name="Berechnung 2 11" xfId="54624" hidden="1"/>
    <cellStyle name="Berechnung 2 11" xfId="54814" hidden="1"/>
    <cellStyle name="Berechnung 2 11" xfId="54857" hidden="1"/>
    <cellStyle name="Berechnung 2 11" xfId="54877" hidden="1"/>
    <cellStyle name="Berechnung 2 11" xfId="54912" hidden="1"/>
    <cellStyle name="Berechnung 2 11" xfId="54752" hidden="1"/>
    <cellStyle name="Berechnung 2 11" xfId="54961" hidden="1"/>
    <cellStyle name="Berechnung 2 11" xfId="55004" hidden="1"/>
    <cellStyle name="Berechnung 2 11" xfId="55024" hidden="1"/>
    <cellStyle name="Berechnung 2 11" xfId="55059" hidden="1"/>
    <cellStyle name="Berechnung 2 11" xfId="54783" hidden="1"/>
    <cellStyle name="Berechnung 2 11" xfId="55102" hidden="1"/>
    <cellStyle name="Berechnung 2 11" xfId="55145" hidden="1"/>
    <cellStyle name="Berechnung 2 11" xfId="55165" hidden="1"/>
    <cellStyle name="Berechnung 2 11" xfId="55200" hidden="1"/>
    <cellStyle name="Berechnung 2 11" xfId="55241" hidden="1"/>
    <cellStyle name="Berechnung 2 11" xfId="55319" hidden="1"/>
    <cellStyle name="Berechnung 2 11" xfId="55362" hidden="1"/>
    <cellStyle name="Berechnung 2 11" xfId="55382" hidden="1"/>
    <cellStyle name="Berechnung 2 11" xfId="55417" hidden="1"/>
    <cellStyle name="Berechnung 2 11" xfId="55473" hidden="1"/>
    <cellStyle name="Berechnung 2 11" xfId="55611" hidden="1"/>
    <cellStyle name="Berechnung 2 11" xfId="55654" hidden="1"/>
    <cellStyle name="Berechnung 2 11" xfId="55674" hidden="1"/>
    <cellStyle name="Berechnung 2 11" xfId="55709" hidden="1"/>
    <cellStyle name="Berechnung 2 11" xfId="55572" hidden="1"/>
    <cellStyle name="Berechnung 2 11" xfId="55753" hidden="1"/>
    <cellStyle name="Berechnung 2 11" xfId="55796" hidden="1"/>
    <cellStyle name="Berechnung 2 11" xfId="55816" hidden="1"/>
    <cellStyle name="Berechnung 2 11" xfId="55851" hidden="1"/>
    <cellStyle name="Berechnung 2 11" xfId="55894" hidden="1"/>
    <cellStyle name="Berechnung 2 11" xfId="56046" hidden="1"/>
    <cellStyle name="Berechnung 2 11" xfId="56089" hidden="1"/>
    <cellStyle name="Berechnung 2 11" xfId="56109" hidden="1"/>
    <cellStyle name="Berechnung 2 11" xfId="56144" hidden="1"/>
    <cellStyle name="Berechnung 2 11" xfId="56220" hidden="1"/>
    <cellStyle name="Berechnung 2 11" xfId="56410" hidden="1"/>
    <cellStyle name="Berechnung 2 11" xfId="56453" hidden="1"/>
    <cellStyle name="Berechnung 2 11" xfId="56473" hidden="1"/>
    <cellStyle name="Berechnung 2 11" xfId="56508" hidden="1"/>
    <cellStyle name="Berechnung 2 11" xfId="56348" hidden="1"/>
    <cellStyle name="Berechnung 2 11" xfId="56557" hidden="1"/>
    <cellStyle name="Berechnung 2 11" xfId="56600" hidden="1"/>
    <cellStyle name="Berechnung 2 11" xfId="56620" hidden="1"/>
    <cellStyle name="Berechnung 2 11" xfId="56655" hidden="1"/>
    <cellStyle name="Berechnung 2 11" xfId="56379" hidden="1"/>
    <cellStyle name="Berechnung 2 11" xfId="56698" hidden="1"/>
    <cellStyle name="Berechnung 2 11" xfId="56741" hidden="1"/>
    <cellStyle name="Berechnung 2 11" xfId="56761" hidden="1"/>
    <cellStyle name="Berechnung 2 11" xfId="56796" hidden="1"/>
    <cellStyle name="Berechnung 2 11" xfId="56837" hidden="1"/>
    <cellStyle name="Berechnung 2 11" xfId="56915" hidden="1"/>
    <cellStyle name="Berechnung 2 11" xfId="56958" hidden="1"/>
    <cellStyle name="Berechnung 2 11" xfId="56978" hidden="1"/>
    <cellStyle name="Berechnung 2 11" xfId="57013" hidden="1"/>
    <cellStyle name="Berechnung 2 11" xfId="57069" hidden="1"/>
    <cellStyle name="Berechnung 2 11" xfId="57207" hidden="1"/>
    <cellStyle name="Berechnung 2 11" xfId="57250" hidden="1"/>
    <cellStyle name="Berechnung 2 11" xfId="57270" hidden="1"/>
    <cellStyle name="Berechnung 2 11" xfId="57305" hidden="1"/>
    <cellStyle name="Berechnung 2 11" xfId="57168" hidden="1"/>
    <cellStyle name="Berechnung 2 11" xfId="57349" hidden="1"/>
    <cellStyle name="Berechnung 2 11" xfId="57392" hidden="1"/>
    <cellStyle name="Berechnung 2 11" xfId="57412" hidden="1"/>
    <cellStyle name="Berechnung 2 11" xfId="57447" hidden="1"/>
    <cellStyle name="Berechnung 2 11" xfId="56020" hidden="1"/>
    <cellStyle name="Berechnung 2 11" xfId="57489" hidden="1"/>
    <cellStyle name="Berechnung 2 11" xfId="57532" hidden="1"/>
    <cellStyle name="Berechnung 2 11" xfId="57552" hidden="1"/>
    <cellStyle name="Berechnung 2 11" xfId="57587" hidden="1"/>
    <cellStyle name="Berechnung 2 11" xfId="57662" hidden="1"/>
    <cellStyle name="Berechnung 2 11" xfId="57852" hidden="1"/>
    <cellStyle name="Berechnung 2 11" xfId="57895" hidden="1"/>
    <cellStyle name="Berechnung 2 11" xfId="57915" hidden="1"/>
    <cellStyle name="Berechnung 2 11" xfId="57950" hidden="1"/>
    <cellStyle name="Berechnung 2 11" xfId="57790" hidden="1"/>
    <cellStyle name="Berechnung 2 11" xfId="57999" hidden="1"/>
    <cellStyle name="Berechnung 2 11" xfId="58042" hidden="1"/>
    <cellStyle name="Berechnung 2 11" xfId="58062" hidden="1"/>
    <cellStyle name="Berechnung 2 11" xfId="58097" hidden="1"/>
    <cellStyle name="Berechnung 2 11" xfId="57821" hidden="1"/>
    <cellStyle name="Berechnung 2 11" xfId="58140" hidden="1"/>
    <cellStyle name="Berechnung 2 11" xfId="58183" hidden="1"/>
    <cellStyle name="Berechnung 2 11" xfId="58203" hidden="1"/>
    <cellStyle name="Berechnung 2 11" xfId="58238" hidden="1"/>
    <cellStyle name="Berechnung 2 11" xfId="58279" hidden="1"/>
    <cellStyle name="Berechnung 2 11" xfId="58357" hidden="1"/>
    <cellStyle name="Berechnung 2 11" xfId="58400" hidden="1"/>
    <cellStyle name="Berechnung 2 11" xfId="58420" hidden="1"/>
    <cellStyle name="Berechnung 2 11" xfId="58455" hidden="1"/>
    <cellStyle name="Berechnung 2 11" xfId="58511" hidden="1"/>
    <cellStyle name="Berechnung 2 11" xfId="58649" hidden="1"/>
    <cellStyle name="Berechnung 2 11" xfId="58692" hidden="1"/>
    <cellStyle name="Berechnung 2 11" xfId="58712" hidden="1"/>
    <cellStyle name="Berechnung 2 11" xfId="58747" hidden="1"/>
    <cellStyle name="Berechnung 2 11" xfId="58610" hidden="1"/>
    <cellStyle name="Berechnung 2 11" xfId="58791" hidden="1"/>
    <cellStyle name="Berechnung 2 11" xfId="58834" hidden="1"/>
    <cellStyle name="Berechnung 2 11" xfId="58854" hidden="1"/>
    <cellStyle name="Berechnung 2 11" xfId="58889" hidden="1"/>
    <cellStyle name="Berechnung 2 11" xfId="18863"/>
    <cellStyle name="Berechnung 2 12" xfId="149" hidden="1"/>
    <cellStyle name="Berechnung 2 12" xfId="538" hidden="1"/>
    <cellStyle name="Berechnung 2 12" xfId="579" hidden="1"/>
    <cellStyle name="Berechnung 2 12" xfId="601" hidden="1"/>
    <cellStyle name="Berechnung 2 12" xfId="636" hidden="1"/>
    <cellStyle name="Berechnung 2 12" xfId="756" hidden="1"/>
    <cellStyle name="Berechnung 2 12" xfId="946" hidden="1"/>
    <cellStyle name="Berechnung 2 12" xfId="987" hidden="1"/>
    <cellStyle name="Berechnung 2 12" xfId="1009" hidden="1"/>
    <cellStyle name="Berechnung 2 12" xfId="1044" hidden="1"/>
    <cellStyle name="Berechnung 2 12" xfId="882" hidden="1"/>
    <cellStyle name="Berechnung 2 12" xfId="1093" hidden="1"/>
    <cellStyle name="Berechnung 2 12" xfId="1134" hidden="1"/>
    <cellStyle name="Berechnung 2 12" xfId="1156" hidden="1"/>
    <cellStyle name="Berechnung 2 12" xfId="1191" hidden="1"/>
    <cellStyle name="Berechnung 2 12" xfId="718" hidden="1"/>
    <cellStyle name="Berechnung 2 12" xfId="1234" hidden="1"/>
    <cellStyle name="Berechnung 2 12" xfId="1275" hidden="1"/>
    <cellStyle name="Berechnung 2 12" xfId="1297" hidden="1"/>
    <cellStyle name="Berechnung 2 12" xfId="1332" hidden="1"/>
    <cellStyle name="Berechnung 2 12" xfId="1373" hidden="1"/>
    <cellStyle name="Berechnung 2 12" xfId="1451" hidden="1"/>
    <cellStyle name="Berechnung 2 12" xfId="1492" hidden="1"/>
    <cellStyle name="Berechnung 2 12" xfId="1514" hidden="1"/>
    <cellStyle name="Berechnung 2 12" xfId="1549" hidden="1"/>
    <cellStyle name="Berechnung 2 12" xfId="1605" hidden="1"/>
    <cellStyle name="Berechnung 2 12" xfId="1743" hidden="1"/>
    <cellStyle name="Berechnung 2 12" xfId="1784" hidden="1"/>
    <cellStyle name="Berechnung 2 12" xfId="1806" hidden="1"/>
    <cellStyle name="Berechnung 2 12" xfId="1841" hidden="1"/>
    <cellStyle name="Berechnung 2 12" xfId="1702" hidden="1"/>
    <cellStyle name="Berechnung 2 12" xfId="1885" hidden="1"/>
    <cellStyle name="Berechnung 2 12" xfId="1926" hidden="1"/>
    <cellStyle name="Berechnung 2 12" xfId="1948" hidden="1"/>
    <cellStyle name="Berechnung 2 12" xfId="1983" hidden="1"/>
    <cellStyle name="Berechnung 2 12" xfId="2072" hidden="1"/>
    <cellStyle name="Berechnung 2 12" xfId="2416" hidden="1"/>
    <cellStyle name="Berechnung 2 12" xfId="2457" hidden="1"/>
    <cellStyle name="Berechnung 2 12" xfId="2479" hidden="1"/>
    <cellStyle name="Berechnung 2 12" xfId="2514" hidden="1"/>
    <cellStyle name="Berechnung 2 12" xfId="2626" hidden="1"/>
    <cellStyle name="Berechnung 2 12" xfId="2816" hidden="1"/>
    <cellStyle name="Berechnung 2 12" xfId="2857" hidden="1"/>
    <cellStyle name="Berechnung 2 12" xfId="2879" hidden="1"/>
    <cellStyle name="Berechnung 2 12" xfId="2914" hidden="1"/>
    <cellStyle name="Berechnung 2 12" xfId="2752" hidden="1"/>
    <cellStyle name="Berechnung 2 12" xfId="2963" hidden="1"/>
    <cellStyle name="Berechnung 2 12" xfId="3004" hidden="1"/>
    <cellStyle name="Berechnung 2 12" xfId="3026" hidden="1"/>
    <cellStyle name="Berechnung 2 12" xfId="3061" hidden="1"/>
    <cellStyle name="Berechnung 2 12" xfId="2588" hidden="1"/>
    <cellStyle name="Berechnung 2 12" xfId="3104" hidden="1"/>
    <cellStyle name="Berechnung 2 12" xfId="3145" hidden="1"/>
    <cellStyle name="Berechnung 2 12" xfId="3167" hidden="1"/>
    <cellStyle name="Berechnung 2 12" xfId="3202" hidden="1"/>
    <cellStyle name="Berechnung 2 12" xfId="3243" hidden="1"/>
    <cellStyle name="Berechnung 2 12" xfId="3321" hidden="1"/>
    <cellStyle name="Berechnung 2 12" xfId="3362" hidden="1"/>
    <cellStyle name="Berechnung 2 12" xfId="3384" hidden="1"/>
    <cellStyle name="Berechnung 2 12" xfId="3419" hidden="1"/>
    <cellStyle name="Berechnung 2 12" xfId="3475" hidden="1"/>
    <cellStyle name="Berechnung 2 12" xfId="3613" hidden="1"/>
    <cellStyle name="Berechnung 2 12" xfId="3654" hidden="1"/>
    <cellStyle name="Berechnung 2 12" xfId="3676" hidden="1"/>
    <cellStyle name="Berechnung 2 12" xfId="3711" hidden="1"/>
    <cellStyle name="Berechnung 2 12" xfId="3572" hidden="1"/>
    <cellStyle name="Berechnung 2 12" xfId="3755" hidden="1"/>
    <cellStyle name="Berechnung 2 12" xfId="3796" hidden="1"/>
    <cellStyle name="Berechnung 2 12" xfId="3818" hidden="1"/>
    <cellStyle name="Berechnung 2 12" xfId="3853" hidden="1"/>
    <cellStyle name="Berechnung 2 12" xfId="2364" hidden="1"/>
    <cellStyle name="Berechnung 2 12" xfId="3922" hidden="1"/>
    <cellStyle name="Berechnung 2 12" xfId="3963" hidden="1"/>
    <cellStyle name="Berechnung 2 12" xfId="3985" hidden="1"/>
    <cellStyle name="Berechnung 2 12" xfId="4020" hidden="1"/>
    <cellStyle name="Berechnung 2 12" xfId="4132" hidden="1"/>
    <cellStyle name="Berechnung 2 12" xfId="4322" hidden="1"/>
    <cellStyle name="Berechnung 2 12" xfId="4363" hidden="1"/>
    <cellStyle name="Berechnung 2 12" xfId="4385" hidden="1"/>
    <cellStyle name="Berechnung 2 12" xfId="4420" hidden="1"/>
    <cellStyle name="Berechnung 2 12" xfId="4258" hidden="1"/>
    <cellStyle name="Berechnung 2 12" xfId="4469" hidden="1"/>
    <cellStyle name="Berechnung 2 12" xfId="4510" hidden="1"/>
    <cellStyle name="Berechnung 2 12" xfId="4532" hidden="1"/>
    <cellStyle name="Berechnung 2 12" xfId="4567" hidden="1"/>
    <cellStyle name="Berechnung 2 12" xfId="4094" hidden="1"/>
    <cellStyle name="Berechnung 2 12" xfId="4610" hidden="1"/>
    <cellStyle name="Berechnung 2 12" xfId="4651" hidden="1"/>
    <cellStyle name="Berechnung 2 12" xfId="4673" hidden="1"/>
    <cellStyle name="Berechnung 2 12" xfId="4708" hidden="1"/>
    <cellStyle name="Berechnung 2 12" xfId="4749" hidden="1"/>
    <cellStyle name="Berechnung 2 12" xfId="4827" hidden="1"/>
    <cellStyle name="Berechnung 2 12" xfId="4868" hidden="1"/>
    <cellStyle name="Berechnung 2 12" xfId="4890" hidden="1"/>
    <cellStyle name="Berechnung 2 12" xfId="4925" hidden="1"/>
    <cellStyle name="Berechnung 2 12" xfId="4981" hidden="1"/>
    <cellStyle name="Berechnung 2 12" xfId="5119" hidden="1"/>
    <cellStyle name="Berechnung 2 12" xfId="5160" hidden="1"/>
    <cellStyle name="Berechnung 2 12" xfId="5182" hidden="1"/>
    <cellStyle name="Berechnung 2 12" xfId="5217" hidden="1"/>
    <cellStyle name="Berechnung 2 12" xfId="5078" hidden="1"/>
    <cellStyle name="Berechnung 2 12" xfId="5261" hidden="1"/>
    <cellStyle name="Berechnung 2 12" xfId="5302" hidden="1"/>
    <cellStyle name="Berechnung 2 12" xfId="5324" hidden="1"/>
    <cellStyle name="Berechnung 2 12" xfId="5359" hidden="1"/>
    <cellStyle name="Berechnung 2 12" xfId="2017" hidden="1"/>
    <cellStyle name="Berechnung 2 12" xfId="5427" hidden="1"/>
    <cellStyle name="Berechnung 2 12" xfId="5468" hidden="1"/>
    <cellStyle name="Berechnung 2 12" xfId="5490" hidden="1"/>
    <cellStyle name="Berechnung 2 12" xfId="5525" hidden="1"/>
    <cellStyle name="Berechnung 2 12" xfId="5636" hidden="1"/>
    <cellStyle name="Berechnung 2 12" xfId="5826" hidden="1"/>
    <cellStyle name="Berechnung 2 12" xfId="5867" hidden="1"/>
    <cellStyle name="Berechnung 2 12" xfId="5889" hidden="1"/>
    <cellStyle name="Berechnung 2 12" xfId="5924" hidden="1"/>
    <cellStyle name="Berechnung 2 12" xfId="5762" hidden="1"/>
    <cellStyle name="Berechnung 2 12" xfId="5973" hidden="1"/>
    <cellStyle name="Berechnung 2 12" xfId="6014" hidden="1"/>
    <cellStyle name="Berechnung 2 12" xfId="6036" hidden="1"/>
    <cellStyle name="Berechnung 2 12" xfId="6071" hidden="1"/>
    <cellStyle name="Berechnung 2 12" xfId="5598" hidden="1"/>
    <cellStyle name="Berechnung 2 12" xfId="6114" hidden="1"/>
    <cellStyle name="Berechnung 2 12" xfId="6155" hidden="1"/>
    <cellStyle name="Berechnung 2 12" xfId="6177" hidden="1"/>
    <cellStyle name="Berechnung 2 12" xfId="6212" hidden="1"/>
    <cellStyle name="Berechnung 2 12" xfId="6253" hidden="1"/>
    <cellStyle name="Berechnung 2 12" xfId="6331" hidden="1"/>
    <cellStyle name="Berechnung 2 12" xfId="6372" hidden="1"/>
    <cellStyle name="Berechnung 2 12" xfId="6394" hidden="1"/>
    <cellStyle name="Berechnung 2 12" xfId="6429" hidden="1"/>
    <cellStyle name="Berechnung 2 12" xfId="6485" hidden="1"/>
    <cellStyle name="Berechnung 2 12" xfId="6623" hidden="1"/>
    <cellStyle name="Berechnung 2 12" xfId="6664" hidden="1"/>
    <cellStyle name="Berechnung 2 12" xfId="6686" hidden="1"/>
    <cellStyle name="Berechnung 2 12" xfId="6721" hidden="1"/>
    <cellStyle name="Berechnung 2 12" xfId="6582" hidden="1"/>
    <cellStyle name="Berechnung 2 12" xfId="6765" hidden="1"/>
    <cellStyle name="Berechnung 2 12" xfId="6806" hidden="1"/>
    <cellStyle name="Berechnung 2 12" xfId="6828" hidden="1"/>
    <cellStyle name="Berechnung 2 12" xfId="6863" hidden="1"/>
    <cellStyle name="Berechnung 2 12" xfId="2259" hidden="1"/>
    <cellStyle name="Berechnung 2 12" xfId="6929" hidden="1"/>
    <cellStyle name="Berechnung 2 12" xfId="6970" hidden="1"/>
    <cellStyle name="Berechnung 2 12" xfId="6992" hidden="1"/>
    <cellStyle name="Berechnung 2 12" xfId="7027" hidden="1"/>
    <cellStyle name="Berechnung 2 12" xfId="7134" hidden="1"/>
    <cellStyle name="Berechnung 2 12" xfId="7324" hidden="1"/>
    <cellStyle name="Berechnung 2 12" xfId="7365" hidden="1"/>
    <cellStyle name="Berechnung 2 12" xfId="7387" hidden="1"/>
    <cellStyle name="Berechnung 2 12" xfId="7422" hidden="1"/>
    <cellStyle name="Berechnung 2 12" xfId="7260" hidden="1"/>
    <cellStyle name="Berechnung 2 12" xfId="7471" hidden="1"/>
    <cellStyle name="Berechnung 2 12" xfId="7512" hidden="1"/>
    <cellStyle name="Berechnung 2 12" xfId="7534" hidden="1"/>
    <cellStyle name="Berechnung 2 12" xfId="7569" hidden="1"/>
    <cellStyle name="Berechnung 2 12" xfId="7096" hidden="1"/>
    <cellStyle name="Berechnung 2 12" xfId="7612" hidden="1"/>
    <cellStyle name="Berechnung 2 12" xfId="7653" hidden="1"/>
    <cellStyle name="Berechnung 2 12" xfId="7675" hidden="1"/>
    <cellStyle name="Berechnung 2 12" xfId="7710" hidden="1"/>
    <cellStyle name="Berechnung 2 12" xfId="7751" hidden="1"/>
    <cellStyle name="Berechnung 2 12" xfId="7829" hidden="1"/>
    <cellStyle name="Berechnung 2 12" xfId="7870" hidden="1"/>
    <cellStyle name="Berechnung 2 12" xfId="7892" hidden="1"/>
    <cellStyle name="Berechnung 2 12" xfId="7927" hidden="1"/>
    <cellStyle name="Berechnung 2 12" xfId="7983" hidden="1"/>
    <cellStyle name="Berechnung 2 12" xfId="8121" hidden="1"/>
    <cellStyle name="Berechnung 2 12" xfId="8162" hidden="1"/>
    <cellStyle name="Berechnung 2 12" xfId="8184" hidden="1"/>
    <cellStyle name="Berechnung 2 12" xfId="8219" hidden="1"/>
    <cellStyle name="Berechnung 2 12" xfId="8080" hidden="1"/>
    <cellStyle name="Berechnung 2 12" xfId="8263" hidden="1"/>
    <cellStyle name="Berechnung 2 12" xfId="8304" hidden="1"/>
    <cellStyle name="Berechnung 2 12" xfId="8326" hidden="1"/>
    <cellStyle name="Berechnung 2 12" xfId="8361" hidden="1"/>
    <cellStyle name="Berechnung 2 12" xfId="2332" hidden="1"/>
    <cellStyle name="Berechnung 2 12" xfId="8424" hidden="1"/>
    <cellStyle name="Berechnung 2 12" xfId="8465" hidden="1"/>
    <cellStyle name="Berechnung 2 12" xfId="8487" hidden="1"/>
    <cellStyle name="Berechnung 2 12" xfId="8522" hidden="1"/>
    <cellStyle name="Berechnung 2 12" xfId="8627" hidden="1"/>
    <cellStyle name="Berechnung 2 12" xfId="8817" hidden="1"/>
    <cellStyle name="Berechnung 2 12" xfId="8858" hidden="1"/>
    <cellStyle name="Berechnung 2 12" xfId="8880" hidden="1"/>
    <cellStyle name="Berechnung 2 12" xfId="8915" hidden="1"/>
    <cellStyle name="Berechnung 2 12" xfId="8753" hidden="1"/>
    <cellStyle name="Berechnung 2 12" xfId="8964" hidden="1"/>
    <cellStyle name="Berechnung 2 12" xfId="9005" hidden="1"/>
    <cellStyle name="Berechnung 2 12" xfId="9027" hidden="1"/>
    <cellStyle name="Berechnung 2 12" xfId="9062" hidden="1"/>
    <cellStyle name="Berechnung 2 12" xfId="8589" hidden="1"/>
    <cellStyle name="Berechnung 2 12" xfId="9105" hidden="1"/>
    <cellStyle name="Berechnung 2 12" xfId="9146" hidden="1"/>
    <cellStyle name="Berechnung 2 12" xfId="9168" hidden="1"/>
    <cellStyle name="Berechnung 2 12" xfId="9203" hidden="1"/>
    <cellStyle name="Berechnung 2 12" xfId="9244" hidden="1"/>
    <cellStyle name="Berechnung 2 12" xfId="9322" hidden="1"/>
    <cellStyle name="Berechnung 2 12" xfId="9363" hidden="1"/>
    <cellStyle name="Berechnung 2 12" xfId="9385" hidden="1"/>
    <cellStyle name="Berechnung 2 12" xfId="9420" hidden="1"/>
    <cellStyle name="Berechnung 2 12" xfId="9476" hidden="1"/>
    <cellStyle name="Berechnung 2 12" xfId="9614" hidden="1"/>
    <cellStyle name="Berechnung 2 12" xfId="9655" hidden="1"/>
    <cellStyle name="Berechnung 2 12" xfId="9677" hidden="1"/>
    <cellStyle name="Berechnung 2 12" xfId="9712" hidden="1"/>
    <cellStyle name="Berechnung 2 12" xfId="9573" hidden="1"/>
    <cellStyle name="Berechnung 2 12" xfId="9756" hidden="1"/>
    <cellStyle name="Berechnung 2 12" xfId="9797" hidden="1"/>
    <cellStyle name="Berechnung 2 12" xfId="9819" hidden="1"/>
    <cellStyle name="Berechnung 2 12" xfId="9854" hidden="1"/>
    <cellStyle name="Berechnung 2 12" xfId="414" hidden="1"/>
    <cellStyle name="Berechnung 2 12" xfId="9915" hidden="1"/>
    <cellStyle name="Berechnung 2 12" xfId="9956" hidden="1"/>
    <cellStyle name="Berechnung 2 12" xfId="9978" hidden="1"/>
    <cellStyle name="Berechnung 2 12" xfId="10013" hidden="1"/>
    <cellStyle name="Berechnung 2 12" xfId="10113" hidden="1"/>
    <cellStyle name="Berechnung 2 12" xfId="10303" hidden="1"/>
    <cellStyle name="Berechnung 2 12" xfId="10344" hidden="1"/>
    <cellStyle name="Berechnung 2 12" xfId="10366" hidden="1"/>
    <cellStyle name="Berechnung 2 12" xfId="10401" hidden="1"/>
    <cellStyle name="Berechnung 2 12" xfId="10239" hidden="1"/>
    <cellStyle name="Berechnung 2 12" xfId="10450" hidden="1"/>
    <cellStyle name="Berechnung 2 12" xfId="10491" hidden="1"/>
    <cellStyle name="Berechnung 2 12" xfId="10513" hidden="1"/>
    <cellStyle name="Berechnung 2 12" xfId="10548" hidden="1"/>
    <cellStyle name="Berechnung 2 12" xfId="10075" hidden="1"/>
    <cellStyle name="Berechnung 2 12" xfId="10591" hidden="1"/>
    <cellStyle name="Berechnung 2 12" xfId="10632" hidden="1"/>
    <cellStyle name="Berechnung 2 12" xfId="10654" hidden="1"/>
    <cellStyle name="Berechnung 2 12" xfId="10689" hidden="1"/>
    <cellStyle name="Berechnung 2 12" xfId="10730" hidden="1"/>
    <cellStyle name="Berechnung 2 12" xfId="10808" hidden="1"/>
    <cellStyle name="Berechnung 2 12" xfId="10849" hidden="1"/>
    <cellStyle name="Berechnung 2 12" xfId="10871" hidden="1"/>
    <cellStyle name="Berechnung 2 12" xfId="10906" hidden="1"/>
    <cellStyle name="Berechnung 2 12" xfId="10962" hidden="1"/>
    <cellStyle name="Berechnung 2 12" xfId="11100" hidden="1"/>
    <cellStyle name="Berechnung 2 12" xfId="11141" hidden="1"/>
    <cellStyle name="Berechnung 2 12" xfId="11163" hidden="1"/>
    <cellStyle name="Berechnung 2 12" xfId="11198" hidden="1"/>
    <cellStyle name="Berechnung 2 12" xfId="11059" hidden="1"/>
    <cellStyle name="Berechnung 2 12" xfId="11242" hidden="1"/>
    <cellStyle name="Berechnung 2 12" xfId="11283" hidden="1"/>
    <cellStyle name="Berechnung 2 12" xfId="11305" hidden="1"/>
    <cellStyle name="Berechnung 2 12" xfId="11340" hidden="1"/>
    <cellStyle name="Berechnung 2 12" xfId="2282" hidden="1"/>
    <cellStyle name="Berechnung 2 12" xfId="11398" hidden="1"/>
    <cellStyle name="Berechnung 2 12" xfId="11439" hidden="1"/>
    <cellStyle name="Berechnung 2 12" xfId="11461" hidden="1"/>
    <cellStyle name="Berechnung 2 12" xfId="11496" hidden="1"/>
    <cellStyle name="Berechnung 2 12" xfId="11593" hidden="1"/>
    <cellStyle name="Berechnung 2 12" xfId="11783" hidden="1"/>
    <cellStyle name="Berechnung 2 12" xfId="11824" hidden="1"/>
    <cellStyle name="Berechnung 2 12" xfId="11846" hidden="1"/>
    <cellStyle name="Berechnung 2 12" xfId="11881" hidden="1"/>
    <cellStyle name="Berechnung 2 12" xfId="11719" hidden="1"/>
    <cellStyle name="Berechnung 2 12" xfId="11930" hidden="1"/>
    <cellStyle name="Berechnung 2 12" xfId="11971" hidden="1"/>
    <cellStyle name="Berechnung 2 12" xfId="11993" hidden="1"/>
    <cellStyle name="Berechnung 2 12" xfId="12028" hidden="1"/>
    <cellStyle name="Berechnung 2 12" xfId="11555" hidden="1"/>
    <cellStyle name="Berechnung 2 12" xfId="12071" hidden="1"/>
    <cellStyle name="Berechnung 2 12" xfId="12112" hidden="1"/>
    <cellStyle name="Berechnung 2 12" xfId="12134" hidden="1"/>
    <cellStyle name="Berechnung 2 12" xfId="12169" hidden="1"/>
    <cellStyle name="Berechnung 2 12" xfId="12210" hidden="1"/>
    <cellStyle name="Berechnung 2 12" xfId="12288" hidden="1"/>
    <cellStyle name="Berechnung 2 12" xfId="12329" hidden="1"/>
    <cellStyle name="Berechnung 2 12" xfId="12351" hidden="1"/>
    <cellStyle name="Berechnung 2 12" xfId="12386" hidden="1"/>
    <cellStyle name="Berechnung 2 12" xfId="12442" hidden="1"/>
    <cellStyle name="Berechnung 2 12" xfId="12580" hidden="1"/>
    <cellStyle name="Berechnung 2 12" xfId="12621" hidden="1"/>
    <cellStyle name="Berechnung 2 12" xfId="12643" hidden="1"/>
    <cellStyle name="Berechnung 2 12" xfId="12678" hidden="1"/>
    <cellStyle name="Berechnung 2 12" xfId="12539" hidden="1"/>
    <cellStyle name="Berechnung 2 12" xfId="12722" hidden="1"/>
    <cellStyle name="Berechnung 2 12" xfId="12763" hidden="1"/>
    <cellStyle name="Berechnung 2 12" xfId="12785" hidden="1"/>
    <cellStyle name="Berechnung 2 12" xfId="12820" hidden="1"/>
    <cellStyle name="Berechnung 2 12" xfId="2349" hidden="1"/>
    <cellStyle name="Berechnung 2 12" xfId="12877" hidden="1"/>
    <cellStyle name="Berechnung 2 12" xfId="12918" hidden="1"/>
    <cellStyle name="Berechnung 2 12" xfId="12940" hidden="1"/>
    <cellStyle name="Berechnung 2 12" xfId="12975" hidden="1"/>
    <cellStyle name="Berechnung 2 12" xfId="13064" hidden="1"/>
    <cellStyle name="Berechnung 2 12" xfId="13254" hidden="1"/>
    <cellStyle name="Berechnung 2 12" xfId="13295" hidden="1"/>
    <cellStyle name="Berechnung 2 12" xfId="13317" hidden="1"/>
    <cellStyle name="Berechnung 2 12" xfId="13352" hidden="1"/>
    <cellStyle name="Berechnung 2 12" xfId="13190" hidden="1"/>
    <cellStyle name="Berechnung 2 12" xfId="13401" hidden="1"/>
    <cellStyle name="Berechnung 2 12" xfId="13442" hidden="1"/>
    <cellStyle name="Berechnung 2 12" xfId="13464" hidden="1"/>
    <cellStyle name="Berechnung 2 12" xfId="13499" hidden="1"/>
    <cellStyle name="Berechnung 2 12" xfId="13026" hidden="1"/>
    <cellStyle name="Berechnung 2 12" xfId="13542" hidden="1"/>
    <cellStyle name="Berechnung 2 12" xfId="13583" hidden="1"/>
    <cellStyle name="Berechnung 2 12" xfId="13605" hidden="1"/>
    <cellStyle name="Berechnung 2 12" xfId="13640" hidden="1"/>
    <cellStyle name="Berechnung 2 12" xfId="13681" hidden="1"/>
    <cellStyle name="Berechnung 2 12" xfId="13759" hidden="1"/>
    <cellStyle name="Berechnung 2 12" xfId="13800" hidden="1"/>
    <cellStyle name="Berechnung 2 12" xfId="13822" hidden="1"/>
    <cellStyle name="Berechnung 2 12" xfId="13857" hidden="1"/>
    <cellStyle name="Berechnung 2 12" xfId="13913" hidden="1"/>
    <cellStyle name="Berechnung 2 12" xfId="14051" hidden="1"/>
    <cellStyle name="Berechnung 2 12" xfId="14092" hidden="1"/>
    <cellStyle name="Berechnung 2 12" xfId="14114" hidden="1"/>
    <cellStyle name="Berechnung 2 12" xfId="14149" hidden="1"/>
    <cellStyle name="Berechnung 2 12" xfId="14010" hidden="1"/>
    <cellStyle name="Berechnung 2 12" xfId="14193" hidden="1"/>
    <cellStyle name="Berechnung 2 12" xfId="14234" hidden="1"/>
    <cellStyle name="Berechnung 2 12" xfId="14256" hidden="1"/>
    <cellStyle name="Berechnung 2 12" xfId="14291" hidden="1"/>
    <cellStyle name="Berechnung 2 12" xfId="2022" hidden="1"/>
    <cellStyle name="Berechnung 2 12" xfId="14344" hidden="1"/>
    <cellStyle name="Berechnung 2 12" xfId="14385" hidden="1"/>
    <cellStyle name="Berechnung 2 12" xfId="14407" hidden="1"/>
    <cellStyle name="Berechnung 2 12" xfId="14442" hidden="1"/>
    <cellStyle name="Berechnung 2 12" xfId="14526" hidden="1"/>
    <cellStyle name="Berechnung 2 12" xfId="14716" hidden="1"/>
    <cellStyle name="Berechnung 2 12" xfId="14757" hidden="1"/>
    <cellStyle name="Berechnung 2 12" xfId="14779" hidden="1"/>
    <cellStyle name="Berechnung 2 12" xfId="14814" hidden="1"/>
    <cellStyle name="Berechnung 2 12" xfId="14652" hidden="1"/>
    <cellStyle name="Berechnung 2 12" xfId="14863" hidden="1"/>
    <cellStyle name="Berechnung 2 12" xfId="14904" hidden="1"/>
    <cellStyle name="Berechnung 2 12" xfId="14926" hidden="1"/>
    <cellStyle name="Berechnung 2 12" xfId="14961" hidden="1"/>
    <cellStyle name="Berechnung 2 12" xfId="14488" hidden="1"/>
    <cellStyle name="Berechnung 2 12" xfId="15004" hidden="1"/>
    <cellStyle name="Berechnung 2 12" xfId="15045" hidden="1"/>
    <cellStyle name="Berechnung 2 12" xfId="15067" hidden="1"/>
    <cellStyle name="Berechnung 2 12" xfId="15102" hidden="1"/>
    <cellStyle name="Berechnung 2 12" xfId="15143" hidden="1"/>
    <cellStyle name="Berechnung 2 12" xfId="15221" hidden="1"/>
    <cellStyle name="Berechnung 2 12" xfId="15262" hidden="1"/>
    <cellStyle name="Berechnung 2 12" xfId="15284" hidden="1"/>
    <cellStyle name="Berechnung 2 12" xfId="15319" hidden="1"/>
    <cellStyle name="Berechnung 2 12" xfId="15375" hidden="1"/>
    <cellStyle name="Berechnung 2 12" xfId="15513" hidden="1"/>
    <cellStyle name="Berechnung 2 12" xfId="15554" hidden="1"/>
    <cellStyle name="Berechnung 2 12" xfId="15576" hidden="1"/>
    <cellStyle name="Berechnung 2 12" xfId="15611" hidden="1"/>
    <cellStyle name="Berechnung 2 12" xfId="15472" hidden="1"/>
    <cellStyle name="Berechnung 2 12" xfId="15655" hidden="1"/>
    <cellStyle name="Berechnung 2 12" xfId="15696" hidden="1"/>
    <cellStyle name="Berechnung 2 12" xfId="15718" hidden="1"/>
    <cellStyle name="Berechnung 2 12" xfId="15753" hidden="1"/>
    <cellStyle name="Berechnung 2 12" xfId="2255" hidden="1"/>
    <cellStyle name="Berechnung 2 12" xfId="15806" hidden="1"/>
    <cellStyle name="Berechnung 2 12" xfId="15847" hidden="1"/>
    <cellStyle name="Berechnung 2 12" xfId="15869" hidden="1"/>
    <cellStyle name="Berechnung 2 12" xfId="15904" hidden="1"/>
    <cellStyle name="Berechnung 2 12" xfId="15982" hidden="1"/>
    <cellStyle name="Berechnung 2 12" xfId="16172" hidden="1"/>
    <cellStyle name="Berechnung 2 12" xfId="16213" hidden="1"/>
    <cellStyle name="Berechnung 2 12" xfId="16235" hidden="1"/>
    <cellStyle name="Berechnung 2 12" xfId="16270" hidden="1"/>
    <cellStyle name="Berechnung 2 12" xfId="16108" hidden="1"/>
    <cellStyle name="Berechnung 2 12" xfId="16319" hidden="1"/>
    <cellStyle name="Berechnung 2 12" xfId="16360" hidden="1"/>
    <cellStyle name="Berechnung 2 12" xfId="16382" hidden="1"/>
    <cellStyle name="Berechnung 2 12" xfId="16417" hidden="1"/>
    <cellStyle name="Berechnung 2 12" xfId="15944" hidden="1"/>
    <cellStyle name="Berechnung 2 12" xfId="16460" hidden="1"/>
    <cellStyle name="Berechnung 2 12" xfId="16501" hidden="1"/>
    <cellStyle name="Berechnung 2 12" xfId="16523" hidden="1"/>
    <cellStyle name="Berechnung 2 12" xfId="16558" hidden="1"/>
    <cellStyle name="Berechnung 2 12" xfId="16599" hidden="1"/>
    <cellStyle name="Berechnung 2 12" xfId="16677" hidden="1"/>
    <cellStyle name="Berechnung 2 12" xfId="16718" hidden="1"/>
    <cellStyle name="Berechnung 2 12" xfId="16740" hidden="1"/>
    <cellStyle name="Berechnung 2 12" xfId="16775" hidden="1"/>
    <cellStyle name="Berechnung 2 12" xfId="16831" hidden="1"/>
    <cellStyle name="Berechnung 2 12" xfId="16969" hidden="1"/>
    <cellStyle name="Berechnung 2 12" xfId="17010" hidden="1"/>
    <cellStyle name="Berechnung 2 12" xfId="17032" hidden="1"/>
    <cellStyle name="Berechnung 2 12" xfId="17067" hidden="1"/>
    <cellStyle name="Berechnung 2 12" xfId="16928" hidden="1"/>
    <cellStyle name="Berechnung 2 12" xfId="17111" hidden="1"/>
    <cellStyle name="Berechnung 2 12" xfId="17152" hidden="1"/>
    <cellStyle name="Berechnung 2 12" xfId="17174" hidden="1"/>
    <cellStyle name="Berechnung 2 12" xfId="17209" hidden="1"/>
    <cellStyle name="Berechnung 2 12" xfId="2333" hidden="1"/>
    <cellStyle name="Berechnung 2 12" xfId="17251" hidden="1"/>
    <cellStyle name="Berechnung 2 12" xfId="17292" hidden="1"/>
    <cellStyle name="Berechnung 2 12" xfId="17314" hidden="1"/>
    <cellStyle name="Berechnung 2 12" xfId="17349" hidden="1"/>
    <cellStyle name="Berechnung 2 12" xfId="17424" hidden="1"/>
    <cellStyle name="Berechnung 2 12" xfId="17614" hidden="1"/>
    <cellStyle name="Berechnung 2 12" xfId="17655" hidden="1"/>
    <cellStyle name="Berechnung 2 12" xfId="17677" hidden="1"/>
    <cellStyle name="Berechnung 2 12" xfId="17712" hidden="1"/>
    <cellStyle name="Berechnung 2 12" xfId="17550" hidden="1"/>
    <cellStyle name="Berechnung 2 12" xfId="17761" hidden="1"/>
    <cellStyle name="Berechnung 2 12" xfId="17802" hidden="1"/>
    <cellStyle name="Berechnung 2 12" xfId="17824" hidden="1"/>
    <cellStyle name="Berechnung 2 12" xfId="17859" hidden="1"/>
    <cellStyle name="Berechnung 2 12" xfId="17386" hidden="1"/>
    <cellStyle name="Berechnung 2 12" xfId="17902" hidden="1"/>
    <cellStyle name="Berechnung 2 12" xfId="17943" hidden="1"/>
    <cellStyle name="Berechnung 2 12" xfId="17965" hidden="1"/>
    <cellStyle name="Berechnung 2 12" xfId="18000" hidden="1"/>
    <cellStyle name="Berechnung 2 12" xfId="18041" hidden="1"/>
    <cellStyle name="Berechnung 2 12" xfId="18119" hidden="1"/>
    <cellStyle name="Berechnung 2 12" xfId="18160" hidden="1"/>
    <cellStyle name="Berechnung 2 12" xfId="18182" hidden="1"/>
    <cellStyle name="Berechnung 2 12" xfId="18217" hidden="1"/>
    <cellStyle name="Berechnung 2 12" xfId="18273" hidden="1"/>
    <cellStyle name="Berechnung 2 12" xfId="18411" hidden="1"/>
    <cellStyle name="Berechnung 2 12" xfId="18452" hidden="1"/>
    <cellStyle name="Berechnung 2 12" xfId="18474" hidden="1"/>
    <cellStyle name="Berechnung 2 12" xfId="18509" hidden="1"/>
    <cellStyle name="Berechnung 2 12" xfId="18370" hidden="1"/>
    <cellStyle name="Berechnung 2 12" xfId="18553" hidden="1"/>
    <cellStyle name="Berechnung 2 12" xfId="18594" hidden="1"/>
    <cellStyle name="Berechnung 2 12" xfId="18616" hidden="1"/>
    <cellStyle name="Berechnung 2 12" xfId="18651" hidden="1"/>
    <cellStyle name="Berechnung 2 12" xfId="18898" hidden="1"/>
    <cellStyle name="Berechnung 2 12" xfId="19051" hidden="1"/>
    <cellStyle name="Berechnung 2 12" xfId="19092" hidden="1"/>
    <cellStyle name="Berechnung 2 12" xfId="19114" hidden="1"/>
    <cellStyle name="Berechnung 2 12" xfId="19149" hidden="1"/>
    <cellStyle name="Berechnung 2 12" xfId="19231" hidden="1"/>
    <cellStyle name="Berechnung 2 12" xfId="19421" hidden="1"/>
    <cellStyle name="Berechnung 2 12" xfId="19462" hidden="1"/>
    <cellStyle name="Berechnung 2 12" xfId="19484" hidden="1"/>
    <cellStyle name="Berechnung 2 12" xfId="19519" hidden="1"/>
    <cellStyle name="Berechnung 2 12" xfId="19357" hidden="1"/>
    <cellStyle name="Berechnung 2 12" xfId="19568" hidden="1"/>
    <cellStyle name="Berechnung 2 12" xfId="19609" hidden="1"/>
    <cellStyle name="Berechnung 2 12" xfId="19631" hidden="1"/>
    <cellStyle name="Berechnung 2 12" xfId="19666" hidden="1"/>
    <cellStyle name="Berechnung 2 12" xfId="19193" hidden="1"/>
    <cellStyle name="Berechnung 2 12" xfId="19709" hidden="1"/>
    <cellStyle name="Berechnung 2 12" xfId="19750" hidden="1"/>
    <cellStyle name="Berechnung 2 12" xfId="19772" hidden="1"/>
    <cellStyle name="Berechnung 2 12" xfId="19807" hidden="1"/>
    <cellStyle name="Berechnung 2 12" xfId="19848" hidden="1"/>
    <cellStyle name="Berechnung 2 12" xfId="19926" hidden="1"/>
    <cellStyle name="Berechnung 2 12" xfId="19967" hidden="1"/>
    <cellStyle name="Berechnung 2 12" xfId="19989" hidden="1"/>
    <cellStyle name="Berechnung 2 12" xfId="20024" hidden="1"/>
    <cellStyle name="Berechnung 2 12" xfId="20080" hidden="1"/>
    <cellStyle name="Berechnung 2 12" xfId="20218" hidden="1"/>
    <cellStyle name="Berechnung 2 12" xfId="20259" hidden="1"/>
    <cellStyle name="Berechnung 2 12" xfId="20281" hidden="1"/>
    <cellStyle name="Berechnung 2 12" xfId="20316" hidden="1"/>
    <cellStyle name="Berechnung 2 12" xfId="20177" hidden="1"/>
    <cellStyle name="Berechnung 2 12" xfId="20360" hidden="1"/>
    <cellStyle name="Berechnung 2 12" xfId="20401" hidden="1"/>
    <cellStyle name="Berechnung 2 12" xfId="20423" hidden="1"/>
    <cellStyle name="Berechnung 2 12" xfId="20458" hidden="1"/>
    <cellStyle name="Berechnung 2 12" xfId="20499" hidden="1"/>
    <cellStyle name="Berechnung 2 12" xfId="20577" hidden="1"/>
    <cellStyle name="Berechnung 2 12" xfId="20618" hidden="1"/>
    <cellStyle name="Berechnung 2 12" xfId="20640" hidden="1"/>
    <cellStyle name="Berechnung 2 12" xfId="20675" hidden="1"/>
    <cellStyle name="Berechnung 2 12" xfId="20741" hidden="1"/>
    <cellStyle name="Berechnung 2 12" xfId="20968" hidden="1"/>
    <cellStyle name="Berechnung 2 12" xfId="21009" hidden="1"/>
    <cellStyle name="Berechnung 2 12" xfId="21031" hidden="1"/>
    <cellStyle name="Berechnung 2 12" xfId="21066" hidden="1"/>
    <cellStyle name="Berechnung 2 12" xfId="21139" hidden="1"/>
    <cellStyle name="Berechnung 2 12" xfId="21277" hidden="1"/>
    <cellStyle name="Berechnung 2 12" xfId="21318" hidden="1"/>
    <cellStyle name="Berechnung 2 12" xfId="21340" hidden="1"/>
    <cellStyle name="Berechnung 2 12" xfId="21375" hidden="1"/>
    <cellStyle name="Berechnung 2 12" xfId="21236" hidden="1"/>
    <cellStyle name="Berechnung 2 12" xfId="21421" hidden="1"/>
    <cellStyle name="Berechnung 2 12" xfId="21462" hidden="1"/>
    <cellStyle name="Berechnung 2 12" xfId="21484" hidden="1"/>
    <cellStyle name="Berechnung 2 12" xfId="21519" hidden="1"/>
    <cellStyle name="Berechnung 2 12" xfId="20935" hidden="1"/>
    <cellStyle name="Berechnung 2 12" xfId="21578" hidden="1"/>
    <cellStyle name="Berechnung 2 12" xfId="21619" hidden="1"/>
    <cellStyle name="Berechnung 2 12" xfId="21641" hidden="1"/>
    <cellStyle name="Berechnung 2 12" xfId="21676" hidden="1"/>
    <cellStyle name="Berechnung 2 12" xfId="21757" hidden="1"/>
    <cellStyle name="Berechnung 2 12" xfId="21948" hidden="1"/>
    <cellStyle name="Berechnung 2 12" xfId="21989" hidden="1"/>
    <cellStyle name="Berechnung 2 12" xfId="22011" hidden="1"/>
    <cellStyle name="Berechnung 2 12" xfId="22046" hidden="1"/>
    <cellStyle name="Berechnung 2 12" xfId="21883" hidden="1"/>
    <cellStyle name="Berechnung 2 12" xfId="22097" hidden="1"/>
    <cellStyle name="Berechnung 2 12" xfId="22138" hidden="1"/>
    <cellStyle name="Berechnung 2 12" xfId="22160" hidden="1"/>
    <cellStyle name="Berechnung 2 12" xfId="22195" hidden="1"/>
    <cellStyle name="Berechnung 2 12" xfId="21719" hidden="1"/>
    <cellStyle name="Berechnung 2 12" xfId="22240" hidden="1"/>
    <cellStyle name="Berechnung 2 12" xfId="22281" hidden="1"/>
    <cellStyle name="Berechnung 2 12" xfId="22303" hidden="1"/>
    <cellStyle name="Berechnung 2 12" xfId="22338" hidden="1"/>
    <cellStyle name="Berechnung 2 12" xfId="22381" hidden="1"/>
    <cellStyle name="Berechnung 2 12" xfId="22459" hidden="1"/>
    <cellStyle name="Berechnung 2 12" xfId="22500" hidden="1"/>
    <cellStyle name="Berechnung 2 12" xfId="22522" hidden="1"/>
    <cellStyle name="Berechnung 2 12" xfId="22557" hidden="1"/>
    <cellStyle name="Berechnung 2 12" xfId="22613" hidden="1"/>
    <cellStyle name="Berechnung 2 12" xfId="22751" hidden="1"/>
    <cellStyle name="Berechnung 2 12" xfId="22792" hidden="1"/>
    <cellStyle name="Berechnung 2 12" xfId="22814" hidden="1"/>
    <cellStyle name="Berechnung 2 12" xfId="22849" hidden="1"/>
    <cellStyle name="Berechnung 2 12" xfId="22710" hidden="1"/>
    <cellStyle name="Berechnung 2 12" xfId="22893" hidden="1"/>
    <cellStyle name="Berechnung 2 12" xfId="22934" hidden="1"/>
    <cellStyle name="Berechnung 2 12" xfId="22956" hidden="1"/>
    <cellStyle name="Berechnung 2 12" xfId="22991" hidden="1"/>
    <cellStyle name="Berechnung 2 12" xfId="20716" hidden="1"/>
    <cellStyle name="Berechnung 2 12" xfId="23033" hidden="1"/>
    <cellStyle name="Berechnung 2 12" xfId="23074" hidden="1"/>
    <cellStyle name="Berechnung 2 12" xfId="23096" hidden="1"/>
    <cellStyle name="Berechnung 2 12" xfId="23131" hidden="1"/>
    <cellStyle name="Berechnung 2 12" xfId="23210" hidden="1"/>
    <cellStyle name="Berechnung 2 12" xfId="23400" hidden="1"/>
    <cellStyle name="Berechnung 2 12" xfId="23441" hidden="1"/>
    <cellStyle name="Berechnung 2 12" xfId="23463" hidden="1"/>
    <cellStyle name="Berechnung 2 12" xfId="23498" hidden="1"/>
    <cellStyle name="Berechnung 2 12" xfId="23336" hidden="1"/>
    <cellStyle name="Berechnung 2 12" xfId="23549" hidden="1"/>
    <cellStyle name="Berechnung 2 12" xfId="23590" hidden="1"/>
    <cellStyle name="Berechnung 2 12" xfId="23612" hidden="1"/>
    <cellStyle name="Berechnung 2 12" xfId="23647" hidden="1"/>
    <cellStyle name="Berechnung 2 12" xfId="23172" hidden="1"/>
    <cellStyle name="Berechnung 2 12" xfId="23692" hidden="1"/>
    <cellStyle name="Berechnung 2 12" xfId="23733" hidden="1"/>
    <cellStyle name="Berechnung 2 12" xfId="23755" hidden="1"/>
    <cellStyle name="Berechnung 2 12" xfId="23790" hidden="1"/>
    <cellStyle name="Berechnung 2 12" xfId="23832" hidden="1"/>
    <cellStyle name="Berechnung 2 12" xfId="23910" hidden="1"/>
    <cellStyle name="Berechnung 2 12" xfId="23951" hidden="1"/>
    <cellStyle name="Berechnung 2 12" xfId="23973" hidden="1"/>
    <cellStyle name="Berechnung 2 12" xfId="24008" hidden="1"/>
    <cellStyle name="Berechnung 2 12" xfId="24064" hidden="1"/>
    <cellStyle name="Berechnung 2 12" xfId="24202" hidden="1"/>
    <cellStyle name="Berechnung 2 12" xfId="24243" hidden="1"/>
    <cellStyle name="Berechnung 2 12" xfId="24265" hidden="1"/>
    <cellStyle name="Berechnung 2 12" xfId="24300" hidden="1"/>
    <cellStyle name="Berechnung 2 12" xfId="24161" hidden="1"/>
    <cellStyle name="Berechnung 2 12" xfId="24344" hidden="1"/>
    <cellStyle name="Berechnung 2 12" xfId="24385" hidden="1"/>
    <cellStyle name="Berechnung 2 12" xfId="24407" hidden="1"/>
    <cellStyle name="Berechnung 2 12" xfId="24442" hidden="1"/>
    <cellStyle name="Berechnung 2 12" xfId="20881" hidden="1"/>
    <cellStyle name="Berechnung 2 12" xfId="24484" hidden="1"/>
    <cellStyle name="Berechnung 2 12" xfId="24525" hidden="1"/>
    <cellStyle name="Berechnung 2 12" xfId="24547" hidden="1"/>
    <cellStyle name="Berechnung 2 12" xfId="24582" hidden="1"/>
    <cellStyle name="Berechnung 2 12" xfId="24657" hidden="1"/>
    <cellStyle name="Berechnung 2 12" xfId="24847" hidden="1"/>
    <cellStyle name="Berechnung 2 12" xfId="24888" hidden="1"/>
    <cellStyle name="Berechnung 2 12" xfId="24910" hidden="1"/>
    <cellStyle name="Berechnung 2 12" xfId="24945" hidden="1"/>
    <cellStyle name="Berechnung 2 12" xfId="24783" hidden="1"/>
    <cellStyle name="Berechnung 2 12" xfId="24994" hidden="1"/>
    <cellStyle name="Berechnung 2 12" xfId="25035" hidden="1"/>
    <cellStyle name="Berechnung 2 12" xfId="25057" hidden="1"/>
    <cellStyle name="Berechnung 2 12" xfId="25092" hidden="1"/>
    <cellStyle name="Berechnung 2 12" xfId="24619" hidden="1"/>
    <cellStyle name="Berechnung 2 12" xfId="25135" hidden="1"/>
    <cellStyle name="Berechnung 2 12" xfId="25176" hidden="1"/>
    <cellStyle name="Berechnung 2 12" xfId="25198" hidden="1"/>
    <cellStyle name="Berechnung 2 12" xfId="25233" hidden="1"/>
    <cellStyle name="Berechnung 2 12" xfId="25274" hidden="1"/>
    <cellStyle name="Berechnung 2 12" xfId="25352" hidden="1"/>
    <cellStyle name="Berechnung 2 12" xfId="25393" hidden="1"/>
    <cellStyle name="Berechnung 2 12" xfId="25415" hidden="1"/>
    <cellStyle name="Berechnung 2 12" xfId="25450" hidden="1"/>
    <cellStyle name="Berechnung 2 12" xfId="25506" hidden="1"/>
    <cellStyle name="Berechnung 2 12" xfId="25644" hidden="1"/>
    <cellStyle name="Berechnung 2 12" xfId="25685" hidden="1"/>
    <cellStyle name="Berechnung 2 12" xfId="25707" hidden="1"/>
    <cellStyle name="Berechnung 2 12" xfId="25742" hidden="1"/>
    <cellStyle name="Berechnung 2 12" xfId="25603" hidden="1"/>
    <cellStyle name="Berechnung 2 12" xfId="25786" hidden="1"/>
    <cellStyle name="Berechnung 2 12" xfId="25827" hidden="1"/>
    <cellStyle name="Berechnung 2 12" xfId="25849" hidden="1"/>
    <cellStyle name="Berechnung 2 12" xfId="25884" hidden="1"/>
    <cellStyle name="Berechnung 2 12" xfId="25927" hidden="1"/>
    <cellStyle name="Berechnung 2 12" xfId="26079" hidden="1"/>
    <cellStyle name="Berechnung 2 12" xfId="26120" hidden="1"/>
    <cellStyle name="Berechnung 2 12" xfId="26142" hidden="1"/>
    <cellStyle name="Berechnung 2 12" xfId="26177" hidden="1"/>
    <cellStyle name="Berechnung 2 12" xfId="26253" hidden="1"/>
    <cellStyle name="Berechnung 2 12" xfId="26443" hidden="1"/>
    <cellStyle name="Berechnung 2 12" xfId="26484" hidden="1"/>
    <cellStyle name="Berechnung 2 12" xfId="26506" hidden="1"/>
    <cellStyle name="Berechnung 2 12" xfId="26541" hidden="1"/>
    <cellStyle name="Berechnung 2 12" xfId="26379" hidden="1"/>
    <cellStyle name="Berechnung 2 12" xfId="26590" hidden="1"/>
    <cellStyle name="Berechnung 2 12" xfId="26631" hidden="1"/>
    <cellStyle name="Berechnung 2 12" xfId="26653" hidden="1"/>
    <cellStyle name="Berechnung 2 12" xfId="26688" hidden="1"/>
    <cellStyle name="Berechnung 2 12" xfId="26215" hidden="1"/>
    <cellStyle name="Berechnung 2 12" xfId="26731" hidden="1"/>
    <cellStyle name="Berechnung 2 12" xfId="26772" hidden="1"/>
    <cellStyle name="Berechnung 2 12" xfId="26794" hidden="1"/>
    <cellStyle name="Berechnung 2 12" xfId="26829" hidden="1"/>
    <cellStyle name="Berechnung 2 12" xfId="26870" hidden="1"/>
    <cellStyle name="Berechnung 2 12" xfId="26948" hidden="1"/>
    <cellStyle name="Berechnung 2 12" xfId="26989" hidden="1"/>
    <cellStyle name="Berechnung 2 12" xfId="27011" hidden="1"/>
    <cellStyle name="Berechnung 2 12" xfId="27046" hidden="1"/>
    <cellStyle name="Berechnung 2 12" xfId="27102" hidden="1"/>
    <cellStyle name="Berechnung 2 12" xfId="27240" hidden="1"/>
    <cellStyle name="Berechnung 2 12" xfId="27281" hidden="1"/>
    <cellStyle name="Berechnung 2 12" xfId="27303" hidden="1"/>
    <cellStyle name="Berechnung 2 12" xfId="27338" hidden="1"/>
    <cellStyle name="Berechnung 2 12" xfId="27199" hidden="1"/>
    <cellStyle name="Berechnung 2 12" xfId="27382" hidden="1"/>
    <cellStyle name="Berechnung 2 12" xfId="27423" hidden="1"/>
    <cellStyle name="Berechnung 2 12" xfId="27445" hidden="1"/>
    <cellStyle name="Berechnung 2 12" xfId="27480" hidden="1"/>
    <cellStyle name="Berechnung 2 12" xfId="26051" hidden="1"/>
    <cellStyle name="Berechnung 2 12" xfId="27522" hidden="1"/>
    <cellStyle name="Berechnung 2 12" xfId="27563" hidden="1"/>
    <cellStyle name="Berechnung 2 12" xfId="27585" hidden="1"/>
    <cellStyle name="Berechnung 2 12" xfId="27620" hidden="1"/>
    <cellStyle name="Berechnung 2 12" xfId="27695" hidden="1"/>
    <cellStyle name="Berechnung 2 12" xfId="27885" hidden="1"/>
    <cellStyle name="Berechnung 2 12" xfId="27926" hidden="1"/>
    <cellStyle name="Berechnung 2 12" xfId="27948" hidden="1"/>
    <cellStyle name="Berechnung 2 12" xfId="27983" hidden="1"/>
    <cellStyle name="Berechnung 2 12" xfId="27821" hidden="1"/>
    <cellStyle name="Berechnung 2 12" xfId="28032" hidden="1"/>
    <cellStyle name="Berechnung 2 12" xfId="28073" hidden="1"/>
    <cellStyle name="Berechnung 2 12" xfId="28095" hidden="1"/>
    <cellStyle name="Berechnung 2 12" xfId="28130" hidden="1"/>
    <cellStyle name="Berechnung 2 12" xfId="27657" hidden="1"/>
    <cellStyle name="Berechnung 2 12" xfId="28173" hidden="1"/>
    <cellStyle name="Berechnung 2 12" xfId="28214" hidden="1"/>
    <cellStyle name="Berechnung 2 12" xfId="28236" hidden="1"/>
    <cellStyle name="Berechnung 2 12" xfId="28271" hidden="1"/>
    <cellStyle name="Berechnung 2 12" xfId="28312" hidden="1"/>
    <cellStyle name="Berechnung 2 12" xfId="28390" hidden="1"/>
    <cellStyle name="Berechnung 2 12" xfId="28431" hidden="1"/>
    <cellStyle name="Berechnung 2 12" xfId="28453" hidden="1"/>
    <cellStyle name="Berechnung 2 12" xfId="28488" hidden="1"/>
    <cellStyle name="Berechnung 2 12" xfId="28544" hidden="1"/>
    <cellStyle name="Berechnung 2 12" xfId="28682" hidden="1"/>
    <cellStyle name="Berechnung 2 12" xfId="28723" hidden="1"/>
    <cellStyle name="Berechnung 2 12" xfId="28745" hidden="1"/>
    <cellStyle name="Berechnung 2 12" xfId="28780" hidden="1"/>
    <cellStyle name="Berechnung 2 12" xfId="28641" hidden="1"/>
    <cellStyle name="Berechnung 2 12" xfId="28824" hidden="1"/>
    <cellStyle name="Berechnung 2 12" xfId="28865" hidden="1"/>
    <cellStyle name="Berechnung 2 12" xfId="28887" hidden="1"/>
    <cellStyle name="Berechnung 2 12" xfId="28922" hidden="1"/>
    <cellStyle name="Berechnung 2 12" xfId="28964" hidden="1"/>
    <cellStyle name="Berechnung 2 12" xfId="29042" hidden="1"/>
    <cellStyle name="Berechnung 2 12" xfId="29083" hidden="1"/>
    <cellStyle name="Berechnung 2 12" xfId="29105" hidden="1"/>
    <cellStyle name="Berechnung 2 12" xfId="29140" hidden="1"/>
    <cellStyle name="Berechnung 2 12" xfId="29215" hidden="1"/>
    <cellStyle name="Berechnung 2 12" xfId="29405" hidden="1"/>
    <cellStyle name="Berechnung 2 12" xfId="29446" hidden="1"/>
    <cellStyle name="Berechnung 2 12" xfId="29468" hidden="1"/>
    <cellStyle name="Berechnung 2 12" xfId="29503" hidden="1"/>
    <cellStyle name="Berechnung 2 12" xfId="29341" hidden="1"/>
    <cellStyle name="Berechnung 2 12" xfId="29552" hidden="1"/>
    <cellStyle name="Berechnung 2 12" xfId="29593" hidden="1"/>
    <cellStyle name="Berechnung 2 12" xfId="29615" hidden="1"/>
    <cellStyle name="Berechnung 2 12" xfId="29650" hidden="1"/>
    <cellStyle name="Berechnung 2 12" xfId="29177" hidden="1"/>
    <cellStyle name="Berechnung 2 12" xfId="29693" hidden="1"/>
    <cellStyle name="Berechnung 2 12" xfId="29734" hidden="1"/>
    <cellStyle name="Berechnung 2 12" xfId="29756" hidden="1"/>
    <cellStyle name="Berechnung 2 12" xfId="29791" hidden="1"/>
    <cellStyle name="Berechnung 2 12" xfId="29832" hidden="1"/>
    <cellStyle name="Berechnung 2 12" xfId="29910" hidden="1"/>
    <cellStyle name="Berechnung 2 12" xfId="29951" hidden="1"/>
    <cellStyle name="Berechnung 2 12" xfId="29973" hidden="1"/>
    <cellStyle name="Berechnung 2 12" xfId="30008" hidden="1"/>
    <cellStyle name="Berechnung 2 12" xfId="30064" hidden="1"/>
    <cellStyle name="Berechnung 2 12" xfId="30202" hidden="1"/>
    <cellStyle name="Berechnung 2 12" xfId="30243" hidden="1"/>
    <cellStyle name="Berechnung 2 12" xfId="30265" hidden="1"/>
    <cellStyle name="Berechnung 2 12" xfId="30300" hidden="1"/>
    <cellStyle name="Berechnung 2 12" xfId="30161" hidden="1"/>
    <cellStyle name="Berechnung 2 12" xfId="30344" hidden="1"/>
    <cellStyle name="Berechnung 2 12" xfId="30385" hidden="1"/>
    <cellStyle name="Berechnung 2 12" xfId="30407" hidden="1"/>
    <cellStyle name="Berechnung 2 12" xfId="30442" hidden="1"/>
    <cellStyle name="Berechnung 2 12" xfId="30483" hidden="1"/>
    <cellStyle name="Berechnung 2 12" xfId="30561" hidden="1"/>
    <cellStyle name="Berechnung 2 12" xfId="30602" hidden="1"/>
    <cellStyle name="Berechnung 2 12" xfId="30624" hidden="1"/>
    <cellStyle name="Berechnung 2 12" xfId="30659" hidden="1"/>
    <cellStyle name="Berechnung 2 12" xfId="30725" hidden="1"/>
    <cellStyle name="Berechnung 2 12" xfId="30952" hidden="1"/>
    <cellStyle name="Berechnung 2 12" xfId="30993" hidden="1"/>
    <cellStyle name="Berechnung 2 12" xfId="31015" hidden="1"/>
    <cellStyle name="Berechnung 2 12" xfId="31050" hidden="1"/>
    <cellStyle name="Berechnung 2 12" xfId="31123" hidden="1"/>
    <cellStyle name="Berechnung 2 12" xfId="31261" hidden="1"/>
    <cellStyle name="Berechnung 2 12" xfId="31302" hidden="1"/>
    <cellStyle name="Berechnung 2 12" xfId="31324" hidden="1"/>
    <cellStyle name="Berechnung 2 12" xfId="31359" hidden="1"/>
    <cellStyle name="Berechnung 2 12" xfId="31220" hidden="1"/>
    <cellStyle name="Berechnung 2 12" xfId="31405" hidden="1"/>
    <cellStyle name="Berechnung 2 12" xfId="31446" hidden="1"/>
    <cellStyle name="Berechnung 2 12" xfId="31468" hidden="1"/>
    <cellStyle name="Berechnung 2 12" xfId="31503" hidden="1"/>
    <cellStyle name="Berechnung 2 12" xfId="30919" hidden="1"/>
    <cellStyle name="Berechnung 2 12" xfId="31562" hidden="1"/>
    <cellStyle name="Berechnung 2 12" xfId="31603" hidden="1"/>
    <cellStyle name="Berechnung 2 12" xfId="31625" hidden="1"/>
    <cellStyle name="Berechnung 2 12" xfId="31660" hidden="1"/>
    <cellStyle name="Berechnung 2 12" xfId="31741" hidden="1"/>
    <cellStyle name="Berechnung 2 12" xfId="31932" hidden="1"/>
    <cellStyle name="Berechnung 2 12" xfId="31973" hidden="1"/>
    <cellStyle name="Berechnung 2 12" xfId="31995" hidden="1"/>
    <cellStyle name="Berechnung 2 12" xfId="32030" hidden="1"/>
    <cellStyle name="Berechnung 2 12" xfId="31867" hidden="1"/>
    <cellStyle name="Berechnung 2 12" xfId="32081" hidden="1"/>
    <cellStyle name="Berechnung 2 12" xfId="32122" hidden="1"/>
    <cellStyle name="Berechnung 2 12" xfId="32144" hidden="1"/>
    <cellStyle name="Berechnung 2 12" xfId="32179" hidden="1"/>
    <cellStyle name="Berechnung 2 12" xfId="31703" hidden="1"/>
    <cellStyle name="Berechnung 2 12" xfId="32224" hidden="1"/>
    <cellStyle name="Berechnung 2 12" xfId="32265" hidden="1"/>
    <cellStyle name="Berechnung 2 12" xfId="32287" hidden="1"/>
    <cellStyle name="Berechnung 2 12" xfId="32322" hidden="1"/>
    <cellStyle name="Berechnung 2 12" xfId="32365" hidden="1"/>
    <cellStyle name="Berechnung 2 12" xfId="32443" hidden="1"/>
    <cellStyle name="Berechnung 2 12" xfId="32484" hidden="1"/>
    <cellStyle name="Berechnung 2 12" xfId="32506" hidden="1"/>
    <cellStyle name="Berechnung 2 12" xfId="32541" hidden="1"/>
    <cellStyle name="Berechnung 2 12" xfId="32597" hidden="1"/>
    <cellStyle name="Berechnung 2 12" xfId="32735" hidden="1"/>
    <cellStyle name="Berechnung 2 12" xfId="32776" hidden="1"/>
    <cellStyle name="Berechnung 2 12" xfId="32798" hidden="1"/>
    <cellStyle name="Berechnung 2 12" xfId="32833" hidden="1"/>
    <cellStyle name="Berechnung 2 12" xfId="32694" hidden="1"/>
    <cellStyle name="Berechnung 2 12" xfId="32877" hidden="1"/>
    <cellStyle name="Berechnung 2 12" xfId="32918" hidden="1"/>
    <cellStyle name="Berechnung 2 12" xfId="32940" hidden="1"/>
    <cellStyle name="Berechnung 2 12" xfId="32975" hidden="1"/>
    <cellStyle name="Berechnung 2 12" xfId="30700" hidden="1"/>
    <cellStyle name="Berechnung 2 12" xfId="33017" hidden="1"/>
    <cellStyle name="Berechnung 2 12" xfId="33058" hidden="1"/>
    <cellStyle name="Berechnung 2 12" xfId="33080" hidden="1"/>
    <cellStyle name="Berechnung 2 12" xfId="33115" hidden="1"/>
    <cellStyle name="Berechnung 2 12" xfId="33193" hidden="1"/>
    <cellStyle name="Berechnung 2 12" xfId="33383" hidden="1"/>
    <cellStyle name="Berechnung 2 12" xfId="33424" hidden="1"/>
    <cellStyle name="Berechnung 2 12" xfId="33446" hidden="1"/>
    <cellStyle name="Berechnung 2 12" xfId="33481" hidden="1"/>
    <cellStyle name="Berechnung 2 12" xfId="33319" hidden="1"/>
    <cellStyle name="Berechnung 2 12" xfId="33532" hidden="1"/>
    <cellStyle name="Berechnung 2 12" xfId="33573" hidden="1"/>
    <cellStyle name="Berechnung 2 12" xfId="33595" hidden="1"/>
    <cellStyle name="Berechnung 2 12" xfId="33630" hidden="1"/>
    <cellStyle name="Berechnung 2 12" xfId="33155" hidden="1"/>
    <cellStyle name="Berechnung 2 12" xfId="33675" hidden="1"/>
    <cellStyle name="Berechnung 2 12" xfId="33716" hidden="1"/>
    <cellStyle name="Berechnung 2 12" xfId="33738" hidden="1"/>
    <cellStyle name="Berechnung 2 12" xfId="33773" hidden="1"/>
    <cellStyle name="Berechnung 2 12" xfId="33815" hidden="1"/>
    <cellStyle name="Berechnung 2 12" xfId="33893" hidden="1"/>
    <cellStyle name="Berechnung 2 12" xfId="33934" hidden="1"/>
    <cellStyle name="Berechnung 2 12" xfId="33956" hidden="1"/>
    <cellStyle name="Berechnung 2 12" xfId="33991" hidden="1"/>
    <cellStyle name="Berechnung 2 12" xfId="34047" hidden="1"/>
    <cellStyle name="Berechnung 2 12" xfId="34185" hidden="1"/>
    <cellStyle name="Berechnung 2 12" xfId="34226" hidden="1"/>
    <cellStyle name="Berechnung 2 12" xfId="34248" hidden="1"/>
    <cellStyle name="Berechnung 2 12" xfId="34283" hidden="1"/>
    <cellStyle name="Berechnung 2 12" xfId="34144" hidden="1"/>
    <cellStyle name="Berechnung 2 12" xfId="34327" hidden="1"/>
    <cellStyle name="Berechnung 2 12" xfId="34368" hidden="1"/>
    <cellStyle name="Berechnung 2 12" xfId="34390" hidden="1"/>
    <cellStyle name="Berechnung 2 12" xfId="34425" hidden="1"/>
    <cellStyle name="Berechnung 2 12" xfId="30865" hidden="1"/>
    <cellStyle name="Berechnung 2 12" xfId="34467" hidden="1"/>
    <cellStyle name="Berechnung 2 12" xfId="34508" hidden="1"/>
    <cellStyle name="Berechnung 2 12" xfId="34530" hidden="1"/>
    <cellStyle name="Berechnung 2 12" xfId="34565" hidden="1"/>
    <cellStyle name="Berechnung 2 12" xfId="34640" hidden="1"/>
    <cellStyle name="Berechnung 2 12" xfId="34830" hidden="1"/>
    <cellStyle name="Berechnung 2 12" xfId="34871" hidden="1"/>
    <cellStyle name="Berechnung 2 12" xfId="34893" hidden="1"/>
    <cellStyle name="Berechnung 2 12" xfId="34928" hidden="1"/>
    <cellStyle name="Berechnung 2 12" xfId="34766" hidden="1"/>
    <cellStyle name="Berechnung 2 12" xfId="34977" hidden="1"/>
    <cellStyle name="Berechnung 2 12" xfId="35018" hidden="1"/>
    <cellStyle name="Berechnung 2 12" xfId="35040" hidden="1"/>
    <cellStyle name="Berechnung 2 12" xfId="35075" hidden="1"/>
    <cellStyle name="Berechnung 2 12" xfId="34602" hidden="1"/>
    <cellStyle name="Berechnung 2 12" xfId="35118" hidden="1"/>
    <cellStyle name="Berechnung 2 12" xfId="35159" hidden="1"/>
    <cellStyle name="Berechnung 2 12" xfId="35181" hidden="1"/>
    <cellStyle name="Berechnung 2 12" xfId="35216" hidden="1"/>
    <cellStyle name="Berechnung 2 12" xfId="35257" hidden="1"/>
    <cellStyle name="Berechnung 2 12" xfId="35335" hidden="1"/>
    <cellStyle name="Berechnung 2 12" xfId="35376" hidden="1"/>
    <cellStyle name="Berechnung 2 12" xfId="35398" hidden="1"/>
    <cellStyle name="Berechnung 2 12" xfId="35433" hidden="1"/>
    <cellStyle name="Berechnung 2 12" xfId="35489" hidden="1"/>
    <cellStyle name="Berechnung 2 12" xfId="35627" hidden="1"/>
    <cellStyle name="Berechnung 2 12" xfId="35668" hidden="1"/>
    <cellStyle name="Berechnung 2 12" xfId="35690" hidden="1"/>
    <cellStyle name="Berechnung 2 12" xfId="35725" hidden="1"/>
    <cellStyle name="Berechnung 2 12" xfId="35586" hidden="1"/>
    <cellStyle name="Berechnung 2 12" xfId="35769" hidden="1"/>
    <cellStyle name="Berechnung 2 12" xfId="35810" hidden="1"/>
    <cellStyle name="Berechnung 2 12" xfId="35832" hidden="1"/>
    <cellStyle name="Berechnung 2 12" xfId="35867" hidden="1"/>
    <cellStyle name="Berechnung 2 12" xfId="35910" hidden="1"/>
    <cellStyle name="Berechnung 2 12" xfId="36062" hidden="1"/>
    <cellStyle name="Berechnung 2 12" xfId="36103" hidden="1"/>
    <cellStyle name="Berechnung 2 12" xfId="36125" hidden="1"/>
    <cellStyle name="Berechnung 2 12" xfId="36160" hidden="1"/>
    <cellStyle name="Berechnung 2 12" xfId="36236" hidden="1"/>
    <cellStyle name="Berechnung 2 12" xfId="36426" hidden="1"/>
    <cellStyle name="Berechnung 2 12" xfId="36467" hidden="1"/>
    <cellStyle name="Berechnung 2 12" xfId="36489" hidden="1"/>
    <cellStyle name="Berechnung 2 12" xfId="36524" hidden="1"/>
    <cellStyle name="Berechnung 2 12" xfId="36362" hidden="1"/>
    <cellStyle name="Berechnung 2 12" xfId="36573" hidden="1"/>
    <cellStyle name="Berechnung 2 12" xfId="36614" hidden="1"/>
    <cellStyle name="Berechnung 2 12" xfId="36636" hidden="1"/>
    <cellStyle name="Berechnung 2 12" xfId="36671" hidden="1"/>
    <cellStyle name="Berechnung 2 12" xfId="36198" hidden="1"/>
    <cellStyle name="Berechnung 2 12" xfId="36714" hidden="1"/>
    <cellStyle name="Berechnung 2 12" xfId="36755" hidden="1"/>
    <cellStyle name="Berechnung 2 12" xfId="36777" hidden="1"/>
    <cellStyle name="Berechnung 2 12" xfId="36812" hidden="1"/>
    <cellStyle name="Berechnung 2 12" xfId="36853" hidden="1"/>
    <cellStyle name="Berechnung 2 12" xfId="36931" hidden="1"/>
    <cellStyle name="Berechnung 2 12" xfId="36972" hidden="1"/>
    <cellStyle name="Berechnung 2 12" xfId="36994" hidden="1"/>
    <cellStyle name="Berechnung 2 12" xfId="37029" hidden="1"/>
    <cellStyle name="Berechnung 2 12" xfId="37085" hidden="1"/>
    <cellStyle name="Berechnung 2 12" xfId="37223" hidden="1"/>
    <cellStyle name="Berechnung 2 12" xfId="37264" hidden="1"/>
    <cellStyle name="Berechnung 2 12" xfId="37286" hidden="1"/>
    <cellStyle name="Berechnung 2 12" xfId="37321" hidden="1"/>
    <cellStyle name="Berechnung 2 12" xfId="37182" hidden="1"/>
    <cellStyle name="Berechnung 2 12" xfId="37365" hidden="1"/>
    <cellStyle name="Berechnung 2 12" xfId="37406" hidden="1"/>
    <cellStyle name="Berechnung 2 12" xfId="37428" hidden="1"/>
    <cellStyle name="Berechnung 2 12" xfId="37463" hidden="1"/>
    <cellStyle name="Berechnung 2 12" xfId="36034" hidden="1"/>
    <cellStyle name="Berechnung 2 12" xfId="37505" hidden="1"/>
    <cellStyle name="Berechnung 2 12" xfId="37546" hidden="1"/>
    <cellStyle name="Berechnung 2 12" xfId="37568" hidden="1"/>
    <cellStyle name="Berechnung 2 12" xfId="37603" hidden="1"/>
    <cellStyle name="Berechnung 2 12" xfId="37678" hidden="1"/>
    <cellStyle name="Berechnung 2 12" xfId="37868" hidden="1"/>
    <cellStyle name="Berechnung 2 12" xfId="37909" hidden="1"/>
    <cellStyle name="Berechnung 2 12" xfId="37931" hidden="1"/>
    <cellStyle name="Berechnung 2 12" xfId="37966" hidden="1"/>
    <cellStyle name="Berechnung 2 12" xfId="37804" hidden="1"/>
    <cellStyle name="Berechnung 2 12" xfId="38015" hidden="1"/>
    <cellStyle name="Berechnung 2 12" xfId="38056" hidden="1"/>
    <cellStyle name="Berechnung 2 12" xfId="38078" hidden="1"/>
    <cellStyle name="Berechnung 2 12" xfId="38113" hidden="1"/>
    <cellStyle name="Berechnung 2 12" xfId="37640" hidden="1"/>
    <cellStyle name="Berechnung 2 12" xfId="38156" hidden="1"/>
    <cellStyle name="Berechnung 2 12" xfId="38197" hidden="1"/>
    <cellStyle name="Berechnung 2 12" xfId="38219" hidden="1"/>
    <cellStyle name="Berechnung 2 12" xfId="38254" hidden="1"/>
    <cellStyle name="Berechnung 2 12" xfId="38295" hidden="1"/>
    <cellStyle name="Berechnung 2 12" xfId="38373" hidden="1"/>
    <cellStyle name="Berechnung 2 12" xfId="38414" hidden="1"/>
    <cellStyle name="Berechnung 2 12" xfId="38436" hidden="1"/>
    <cellStyle name="Berechnung 2 12" xfId="38471" hidden="1"/>
    <cellStyle name="Berechnung 2 12" xfId="38527" hidden="1"/>
    <cellStyle name="Berechnung 2 12" xfId="38665" hidden="1"/>
    <cellStyle name="Berechnung 2 12" xfId="38706" hidden="1"/>
    <cellStyle name="Berechnung 2 12" xfId="38728" hidden="1"/>
    <cellStyle name="Berechnung 2 12" xfId="38763" hidden="1"/>
    <cellStyle name="Berechnung 2 12" xfId="38624" hidden="1"/>
    <cellStyle name="Berechnung 2 12" xfId="38807" hidden="1"/>
    <cellStyle name="Berechnung 2 12" xfId="38848" hidden="1"/>
    <cellStyle name="Berechnung 2 12" xfId="38870" hidden="1"/>
    <cellStyle name="Berechnung 2 12" xfId="38905" hidden="1"/>
    <cellStyle name="Berechnung 2 12" xfId="38950" hidden="1"/>
    <cellStyle name="Berechnung 2 12" xfId="39045" hidden="1"/>
    <cellStyle name="Berechnung 2 12" xfId="39086" hidden="1"/>
    <cellStyle name="Berechnung 2 12" xfId="39108" hidden="1"/>
    <cellStyle name="Berechnung 2 12" xfId="39143" hidden="1"/>
    <cellStyle name="Berechnung 2 12" xfId="39218" hidden="1"/>
    <cellStyle name="Berechnung 2 12" xfId="39408" hidden="1"/>
    <cellStyle name="Berechnung 2 12" xfId="39449" hidden="1"/>
    <cellStyle name="Berechnung 2 12" xfId="39471" hidden="1"/>
    <cellStyle name="Berechnung 2 12" xfId="39506" hidden="1"/>
    <cellStyle name="Berechnung 2 12" xfId="39344" hidden="1"/>
    <cellStyle name="Berechnung 2 12" xfId="39555" hidden="1"/>
    <cellStyle name="Berechnung 2 12" xfId="39596" hidden="1"/>
    <cellStyle name="Berechnung 2 12" xfId="39618" hidden="1"/>
    <cellStyle name="Berechnung 2 12" xfId="39653" hidden="1"/>
    <cellStyle name="Berechnung 2 12" xfId="39180" hidden="1"/>
    <cellStyle name="Berechnung 2 12" xfId="39696" hidden="1"/>
    <cellStyle name="Berechnung 2 12" xfId="39737" hidden="1"/>
    <cellStyle name="Berechnung 2 12" xfId="39759" hidden="1"/>
    <cellStyle name="Berechnung 2 12" xfId="39794" hidden="1"/>
    <cellStyle name="Berechnung 2 12" xfId="39835" hidden="1"/>
    <cellStyle name="Berechnung 2 12" xfId="39913" hidden="1"/>
    <cellStyle name="Berechnung 2 12" xfId="39954" hidden="1"/>
    <cellStyle name="Berechnung 2 12" xfId="39976" hidden="1"/>
    <cellStyle name="Berechnung 2 12" xfId="40011" hidden="1"/>
    <cellStyle name="Berechnung 2 12" xfId="40067" hidden="1"/>
    <cellStyle name="Berechnung 2 12" xfId="40205" hidden="1"/>
    <cellStyle name="Berechnung 2 12" xfId="40246" hidden="1"/>
    <cellStyle name="Berechnung 2 12" xfId="40268" hidden="1"/>
    <cellStyle name="Berechnung 2 12" xfId="40303" hidden="1"/>
    <cellStyle name="Berechnung 2 12" xfId="40164" hidden="1"/>
    <cellStyle name="Berechnung 2 12" xfId="40347" hidden="1"/>
    <cellStyle name="Berechnung 2 12" xfId="40388" hidden="1"/>
    <cellStyle name="Berechnung 2 12" xfId="40410" hidden="1"/>
    <cellStyle name="Berechnung 2 12" xfId="40445" hidden="1"/>
    <cellStyle name="Berechnung 2 12" xfId="40486" hidden="1"/>
    <cellStyle name="Berechnung 2 12" xfId="40564" hidden="1"/>
    <cellStyle name="Berechnung 2 12" xfId="40605" hidden="1"/>
    <cellStyle name="Berechnung 2 12" xfId="40627" hidden="1"/>
    <cellStyle name="Berechnung 2 12" xfId="40662" hidden="1"/>
    <cellStyle name="Berechnung 2 12" xfId="40728" hidden="1"/>
    <cellStyle name="Berechnung 2 12" xfId="40955" hidden="1"/>
    <cellStyle name="Berechnung 2 12" xfId="40996" hidden="1"/>
    <cellStyle name="Berechnung 2 12" xfId="41018" hidden="1"/>
    <cellStyle name="Berechnung 2 12" xfId="41053" hidden="1"/>
    <cellStyle name="Berechnung 2 12" xfId="41126" hidden="1"/>
    <cellStyle name="Berechnung 2 12" xfId="41264" hidden="1"/>
    <cellStyle name="Berechnung 2 12" xfId="41305" hidden="1"/>
    <cellStyle name="Berechnung 2 12" xfId="41327" hidden="1"/>
    <cellStyle name="Berechnung 2 12" xfId="41362" hidden="1"/>
    <cellStyle name="Berechnung 2 12" xfId="41223" hidden="1"/>
    <cellStyle name="Berechnung 2 12" xfId="41408" hidden="1"/>
    <cellStyle name="Berechnung 2 12" xfId="41449" hidden="1"/>
    <cellStyle name="Berechnung 2 12" xfId="41471" hidden="1"/>
    <cellStyle name="Berechnung 2 12" xfId="41506" hidden="1"/>
    <cellStyle name="Berechnung 2 12" xfId="40922" hidden="1"/>
    <cellStyle name="Berechnung 2 12" xfId="41565" hidden="1"/>
    <cellStyle name="Berechnung 2 12" xfId="41606" hidden="1"/>
    <cellStyle name="Berechnung 2 12" xfId="41628" hidden="1"/>
    <cellStyle name="Berechnung 2 12" xfId="41663" hidden="1"/>
    <cellStyle name="Berechnung 2 12" xfId="41744" hidden="1"/>
    <cellStyle name="Berechnung 2 12" xfId="41935" hidden="1"/>
    <cellStyle name="Berechnung 2 12" xfId="41976" hidden="1"/>
    <cellStyle name="Berechnung 2 12" xfId="41998" hidden="1"/>
    <cellStyle name="Berechnung 2 12" xfId="42033" hidden="1"/>
    <cellStyle name="Berechnung 2 12" xfId="41870" hidden="1"/>
    <cellStyle name="Berechnung 2 12" xfId="42084" hidden="1"/>
    <cellStyle name="Berechnung 2 12" xfId="42125" hidden="1"/>
    <cellStyle name="Berechnung 2 12" xfId="42147" hidden="1"/>
    <cellStyle name="Berechnung 2 12" xfId="42182" hidden="1"/>
    <cellStyle name="Berechnung 2 12" xfId="41706" hidden="1"/>
    <cellStyle name="Berechnung 2 12" xfId="42227" hidden="1"/>
    <cellStyle name="Berechnung 2 12" xfId="42268" hidden="1"/>
    <cellStyle name="Berechnung 2 12" xfId="42290" hidden="1"/>
    <cellStyle name="Berechnung 2 12" xfId="42325" hidden="1"/>
    <cellStyle name="Berechnung 2 12" xfId="42368" hidden="1"/>
    <cellStyle name="Berechnung 2 12" xfId="42446" hidden="1"/>
    <cellStyle name="Berechnung 2 12" xfId="42487" hidden="1"/>
    <cellStyle name="Berechnung 2 12" xfId="42509" hidden="1"/>
    <cellStyle name="Berechnung 2 12" xfId="42544" hidden="1"/>
    <cellStyle name="Berechnung 2 12" xfId="42600" hidden="1"/>
    <cellStyle name="Berechnung 2 12" xfId="42738" hidden="1"/>
    <cellStyle name="Berechnung 2 12" xfId="42779" hidden="1"/>
    <cellStyle name="Berechnung 2 12" xfId="42801" hidden="1"/>
    <cellStyle name="Berechnung 2 12" xfId="42836" hidden="1"/>
    <cellStyle name="Berechnung 2 12" xfId="42697" hidden="1"/>
    <cellStyle name="Berechnung 2 12" xfId="42880" hidden="1"/>
    <cellStyle name="Berechnung 2 12" xfId="42921" hidden="1"/>
    <cellStyle name="Berechnung 2 12" xfId="42943" hidden="1"/>
    <cellStyle name="Berechnung 2 12" xfId="42978" hidden="1"/>
    <cellStyle name="Berechnung 2 12" xfId="40703" hidden="1"/>
    <cellStyle name="Berechnung 2 12" xfId="43020" hidden="1"/>
    <cellStyle name="Berechnung 2 12" xfId="43061" hidden="1"/>
    <cellStyle name="Berechnung 2 12" xfId="43083" hidden="1"/>
    <cellStyle name="Berechnung 2 12" xfId="43118" hidden="1"/>
    <cellStyle name="Berechnung 2 12" xfId="43196" hidden="1"/>
    <cellStyle name="Berechnung 2 12" xfId="43386" hidden="1"/>
    <cellStyle name="Berechnung 2 12" xfId="43427" hidden="1"/>
    <cellStyle name="Berechnung 2 12" xfId="43449" hidden="1"/>
    <cellStyle name="Berechnung 2 12" xfId="43484" hidden="1"/>
    <cellStyle name="Berechnung 2 12" xfId="43322" hidden="1"/>
    <cellStyle name="Berechnung 2 12" xfId="43535" hidden="1"/>
    <cellStyle name="Berechnung 2 12" xfId="43576" hidden="1"/>
    <cellStyle name="Berechnung 2 12" xfId="43598" hidden="1"/>
    <cellStyle name="Berechnung 2 12" xfId="43633" hidden="1"/>
    <cellStyle name="Berechnung 2 12" xfId="43158" hidden="1"/>
    <cellStyle name="Berechnung 2 12" xfId="43678" hidden="1"/>
    <cellStyle name="Berechnung 2 12" xfId="43719" hidden="1"/>
    <cellStyle name="Berechnung 2 12" xfId="43741" hidden="1"/>
    <cellStyle name="Berechnung 2 12" xfId="43776" hidden="1"/>
    <cellStyle name="Berechnung 2 12" xfId="43818" hidden="1"/>
    <cellStyle name="Berechnung 2 12" xfId="43896" hidden="1"/>
    <cellStyle name="Berechnung 2 12" xfId="43937" hidden="1"/>
    <cellStyle name="Berechnung 2 12" xfId="43959" hidden="1"/>
    <cellStyle name="Berechnung 2 12" xfId="43994" hidden="1"/>
    <cellStyle name="Berechnung 2 12" xfId="44050" hidden="1"/>
    <cellStyle name="Berechnung 2 12" xfId="44188" hidden="1"/>
    <cellStyle name="Berechnung 2 12" xfId="44229" hidden="1"/>
    <cellStyle name="Berechnung 2 12" xfId="44251" hidden="1"/>
    <cellStyle name="Berechnung 2 12" xfId="44286" hidden="1"/>
    <cellStyle name="Berechnung 2 12" xfId="44147" hidden="1"/>
    <cellStyle name="Berechnung 2 12" xfId="44330" hidden="1"/>
    <cellStyle name="Berechnung 2 12" xfId="44371" hidden="1"/>
    <cellStyle name="Berechnung 2 12" xfId="44393" hidden="1"/>
    <cellStyle name="Berechnung 2 12" xfId="44428" hidden="1"/>
    <cellStyle name="Berechnung 2 12" xfId="40868" hidden="1"/>
    <cellStyle name="Berechnung 2 12" xfId="44470" hidden="1"/>
    <cellStyle name="Berechnung 2 12" xfId="44511" hidden="1"/>
    <cellStyle name="Berechnung 2 12" xfId="44533" hidden="1"/>
    <cellStyle name="Berechnung 2 12" xfId="44568" hidden="1"/>
    <cellStyle name="Berechnung 2 12" xfId="44643" hidden="1"/>
    <cellStyle name="Berechnung 2 12" xfId="44833" hidden="1"/>
    <cellStyle name="Berechnung 2 12" xfId="44874" hidden="1"/>
    <cellStyle name="Berechnung 2 12" xfId="44896" hidden="1"/>
    <cellStyle name="Berechnung 2 12" xfId="44931" hidden="1"/>
    <cellStyle name="Berechnung 2 12" xfId="44769" hidden="1"/>
    <cellStyle name="Berechnung 2 12" xfId="44980" hidden="1"/>
    <cellStyle name="Berechnung 2 12" xfId="45021" hidden="1"/>
    <cellStyle name="Berechnung 2 12" xfId="45043" hidden="1"/>
    <cellStyle name="Berechnung 2 12" xfId="45078" hidden="1"/>
    <cellStyle name="Berechnung 2 12" xfId="44605" hidden="1"/>
    <cellStyle name="Berechnung 2 12" xfId="45121" hidden="1"/>
    <cellStyle name="Berechnung 2 12" xfId="45162" hidden="1"/>
    <cellStyle name="Berechnung 2 12" xfId="45184" hidden="1"/>
    <cellStyle name="Berechnung 2 12" xfId="45219" hidden="1"/>
    <cellStyle name="Berechnung 2 12" xfId="45260" hidden="1"/>
    <cellStyle name="Berechnung 2 12" xfId="45338" hidden="1"/>
    <cellStyle name="Berechnung 2 12" xfId="45379" hidden="1"/>
    <cellStyle name="Berechnung 2 12" xfId="45401" hidden="1"/>
    <cellStyle name="Berechnung 2 12" xfId="45436" hidden="1"/>
    <cellStyle name="Berechnung 2 12" xfId="45492" hidden="1"/>
    <cellStyle name="Berechnung 2 12" xfId="45630" hidden="1"/>
    <cellStyle name="Berechnung 2 12" xfId="45671" hidden="1"/>
    <cellStyle name="Berechnung 2 12" xfId="45693" hidden="1"/>
    <cellStyle name="Berechnung 2 12" xfId="45728" hidden="1"/>
    <cellStyle name="Berechnung 2 12" xfId="45589" hidden="1"/>
    <cellStyle name="Berechnung 2 12" xfId="45772" hidden="1"/>
    <cellStyle name="Berechnung 2 12" xfId="45813" hidden="1"/>
    <cellStyle name="Berechnung 2 12" xfId="45835" hidden="1"/>
    <cellStyle name="Berechnung 2 12" xfId="45870" hidden="1"/>
    <cellStyle name="Berechnung 2 12" xfId="45913" hidden="1"/>
    <cellStyle name="Berechnung 2 12" xfId="46065" hidden="1"/>
    <cellStyle name="Berechnung 2 12" xfId="46106" hidden="1"/>
    <cellStyle name="Berechnung 2 12" xfId="46128" hidden="1"/>
    <cellStyle name="Berechnung 2 12" xfId="46163" hidden="1"/>
    <cellStyle name="Berechnung 2 12" xfId="46239" hidden="1"/>
    <cellStyle name="Berechnung 2 12" xfId="46429" hidden="1"/>
    <cellStyle name="Berechnung 2 12" xfId="46470" hidden="1"/>
    <cellStyle name="Berechnung 2 12" xfId="46492" hidden="1"/>
    <cellStyle name="Berechnung 2 12" xfId="46527" hidden="1"/>
    <cellStyle name="Berechnung 2 12" xfId="46365" hidden="1"/>
    <cellStyle name="Berechnung 2 12" xfId="46576" hidden="1"/>
    <cellStyle name="Berechnung 2 12" xfId="46617" hidden="1"/>
    <cellStyle name="Berechnung 2 12" xfId="46639" hidden="1"/>
    <cellStyle name="Berechnung 2 12" xfId="46674" hidden="1"/>
    <cellStyle name="Berechnung 2 12" xfId="46201" hidden="1"/>
    <cellStyle name="Berechnung 2 12" xfId="46717" hidden="1"/>
    <cellStyle name="Berechnung 2 12" xfId="46758" hidden="1"/>
    <cellStyle name="Berechnung 2 12" xfId="46780" hidden="1"/>
    <cellStyle name="Berechnung 2 12" xfId="46815" hidden="1"/>
    <cellStyle name="Berechnung 2 12" xfId="46856" hidden="1"/>
    <cellStyle name="Berechnung 2 12" xfId="46934" hidden="1"/>
    <cellStyle name="Berechnung 2 12" xfId="46975" hidden="1"/>
    <cellStyle name="Berechnung 2 12" xfId="46997" hidden="1"/>
    <cellStyle name="Berechnung 2 12" xfId="47032" hidden="1"/>
    <cellStyle name="Berechnung 2 12" xfId="47088" hidden="1"/>
    <cellStyle name="Berechnung 2 12" xfId="47226" hidden="1"/>
    <cellStyle name="Berechnung 2 12" xfId="47267" hidden="1"/>
    <cellStyle name="Berechnung 2 12" xfId="47289" hidden="1"/>
    <cellStyle name="Berechnung 2 12" xfId="47324" hidden="1"/>
    <cellStyle name="Berechnung 2 12" xfId="47185" hidden="1"/>
    <cellStyle name="Berechnung 2 12" xfId="47368" hidden="1"/>
    <cellStyle name="Berechnung 2 12" xfId="47409" hidden="1"/>
    <cellStyle name="Berechnung 2 12" xfId="47431" hidden="1"/>
    <cellStyle name="Berechnung 2 12" xfId="47466" hidden="1"/>
    <cellStyle name="Berechnung 2 12" xfId="46037" hidden="1"/>
    <cellStyle name="Berechnung 2 12" xfId="47508" hidden="1"/>
    <cellStyle name="Berechnung 2 12" xfId="47549" hidden="1"/>
    <cellStyle name="Berechnung 2 12" xfId="47571" hidden="1"/>
    <cellStyle name="Berechnung 2 12" xfId="47606" hidden="1"/>
    <cellStyle name="Berechnung 2 12" xfId="47681" hidden="1"/>
    <cellStyle name="Berechnung 2 12" xfId="47871" hidden="1"/>
    <cellStyle name="Berechnung 2 12" xfId="47912" hidden="1"/>
    <cellStyle name="Berechnung 2 12" xfId="47934" hidden="1"/>
    <cellStyle name="Berechnung 2 12" xfId="47969" hidden="1"/>
    <cellStyle name="Berechnung 2 12" xfId="47807" hidden="1"/>
    <cellStyle name="Berechnung 2 12" xfId="48018" hidden="1"/>
    <cellStyle name="Berechnung 2 12" xfId="48059" hidden="1"/>
    <cellStyle name="Berechnung 2 12" xfId="48081" hidden="1"/>
    <cellStyle name="Berechnung 2 12" xfId="48116" hidden="1"/>
    <cellStyle name="Berechnung 2 12" xfId="47643" hidden="1"/>
    <cellStyle name="Berechnung 2 12" xfId="48159" hidden="1"/>
    <cellStyle name="Berechnung 2 12" xfId="48200" hidden="1"/>
    <cellStyle name="Berechnung 2 12" xfId="48222" hidden="1"/>
    <cellStyle name="Berechnung 2 12" xfId="48257" hidden="1"/>
    <cellStyle name="Berechnung 2 12" xfId="48298" hidden="1"/>
    <cellStyle name="Berechnung 2 12" xfId="48376" hidden="1"/>
    <cellStyle name="Berechnung 2 12" xfId="48417" hidden="1"/>
    <cellStyle name="Berechnung 2 12" xfId="48439" hidden="1"/>
    <cellStyle name="Berechnung 2 12" xfId="48474" hidden="1"/>
    <cellStyle name="Berechnung 2 12" xfId="48530" hidden="1"/>
    <cellStyle name="Berechnung 2 12" xfId="48668" hidden="1"/>
    <cellStyle name="Berechnung 2 12" xfId="48709" hidden="1"/>
    <cellStyle name="Berechnung 2 12" xfId="48731" hidden="1"/>
    <cellStyle name="Berechnung 2 12" xfId="48766" hidden="1"/>
    <cellStyle name="Berechnung 2 12" xfId="48627" hidden="1"/>
    <cellStyle name="Berechnung 2 12" xfId="48810" hidden="1"/>
    <cellStyle name="Berechnung 2 12" xfId="48851" hidden="1"/>
    <cellStyle name="Berechnung 2 12" xfId="48873" hidden="1"/>
    <cellStyle name="Berechnung 2 12" xfId="48908" hidden="1"/>
    <cellStyle name="Berechnung 2 12" xfId="48949" hidden="1"/>
    <cellStyle name="Berechnung 2 12" xfId="49027" hidden="1"/>
    <cellStyle name="Berechnung 2 12" xfId="49068" hidden="1"/>
    <cellStyle name="Berechnung 2 12" xfId="49090" hidden="1"/>
    <cellStyle name="Berechnung 2 12" xfId="49125" hidden="1"/>
    <cellStyle name="Berechnung 2 12" xfId="49200" hidden="1"/>
    <cellStyle name="Berechnung 2 12" xfId="49390" hidden="1"/>
    <cellStyle name="Berechnung 2 12" xfId="49431" hidden="1"/>
    <cellStyle name="Berechnung 2 12" xfId="49453" hidden="1"/>
    <cellStyle name="Berechnung 2 12" xfId="49488" hidden="1"/>
    <cellStyle name="Berechnung 2 12" xfId="49326" hidden="1"/>
    <cellStyle name="Berechnung 2 12" xfId="49537" hidden="1"/>
    <cellStyle name="Berechnung 2 12" xfId="49578" hidden="1"/>
    <cellStyle name="Berechnung 2 12" xfId="49600" hidden="1"/>
    <cellStyle name="Berechnung 2 12" xfId="49635" hidden="1"/>
    <cellStyle name="Berechnung 2 12" xfId="49162" hidden="1"/>
    <cellStyle name="Berechnung 2 12" xfId="49678" hidden="1"/>
    <cellStyle name="Berechnung 2 12" xfId="49719" hidden="1"/>
    <cellStyle name="Berechnung 2 12" xfId="49741" hidden="1"/>
    <cellStyle name="Berechnung 2 12" xfId="49776" hidden="1"/>
    <cellStyle name="Berechnung 2 12" xfId="49817" hidden="1"/>
    <cellStyle name="Berechnung 2 12" xfId="49895" hidden="1"/>
    <cellStyle name="Berechnung 2 12" xfId="49936" hidden="1"/>
    <cellStyle name="Berechnung 2 12" xfId="49958" hidden="1"/>
    <cellStyle name="Berechnung 2 12" xfId="49993" hidden="1"/>
    <cellStyle name="Berechnung 2 12" xfId="50049" hidden="1"/>
    <cellStyle name="Berechnung 2 12" xfId="50187" hidden="1"/>
    <cellStyle name="Berechnung 2 12" xfId="50228" hidden="1"/>
    <cellStyle name="Berechnung 2 12" xfId="50250" hidden="1"/>
    <cellStyle name="Berechnung 2 12" xfId="50285" hidden="1"/>
    <cellStyle name="Berechnung 2 12" xfId="50146" hidden="1"/>
    <cellStyle name="Berechnung 2 12" xfId="50329" hidden="1"/>
    <cellStyle name="Berechnung 2 12" xfId="50370" hidden="1"/>
    <cellStyle name="Berechnung 2 12" xfId="50392" hidden="1"/>
    <cellStyle name="Berechnung 2 12" xfId="50427" hidden="1"/>
    <cellStyle name="Berechnung 2 12" xfId="50468" hidden="1"/>
    <cellStyle name="Berechnung 2 12" xfId="50546" hidden="1"/>
    <cellStyle name="Berechnung 2 12" xfId="50587" hidden="1"/>
    <cellStyle name="Berechnung 2 12" xfId="50609" hidden="1"/>
    <cellStyle name="Berechnung 2 12" xfId="50644" hidden="1"/>
    <cellStyle name="Berechnung 2 12" xfId="50710" hidden="1"/>
    <cellStyle name="Berechnung 2 12" xfId="50937" hidden="1"/>
    <cellStyle name="Berechnung 2 12" xfId="50978" hidden="1"/>
    <cellStyle name="Berechnung 2 12" xfId="51000" hidden="1"/>
    <cellStyle name="Berechnung 2 12" xfId="51035" hidden="1"/>
    <cellStyle name="Berechnung 2 12" xfId="51108" hidden="1"/>
    <cellStyle name="Berechnung 2 12" xfId="51246" hidden="1"/>
    <cellStyle name="Berechnung 2 12" xfId="51287" hidden="1"/>
    <cellStyle name="Berechnung 2 12" xfId="51309" hidden="1"/>
    <cellStyle name="Berechnung 2 12" xfId="51344" hidden="1"/>
    <cellStyle name="Berechnung 2 12" xfId="51205" hidden="1"/>
    <cellStyle name="Berechnung 2 12" xfId="51390" hidden="1"/>
    <cellStyle name="Berechnung 2 12" xfId="51431" hidden="1"/>
    <cellStyle name="Berechnung 2 12" xfId="51453" hidden="1"/>
    <cellStyle name="Berechnung 2 12" xfId="51488" hidden="1"/>
    <cellStyle name="Berechnung 2 12" xfId="50904" hidden="1"/>
    <cellStyle name="Berechnung 2 12" xfId="51547" hidden="1"/>
    <cellStyle name="Berechnung 2 12" xfId="51588" hidden="1"/>
    <cellStyle name="Berechnung 2 12" xfId="51610" hidden="1"/>
    <cellStyle name="Berechnung 2 12" xfId="51645" hidden="1"/>
    <cellStyle name="Berechnung 2 12" xfId="51726" hidden="1"/>
    <cellStyle name="Berechnung 2 12" xfId="51917" hidden="1"/>
    <cellStyle name="Berechnung 2 12" xfId="51958" hidden="1"/>
    <cellStyle name="Berechnung 2 12" xfId="51980" hidden="1"/>
    <cellStyle name="Berechnung 2 12" xfId="52015" hidden="1"/>
    <cellStyle name="Berechnung 2 12" xfId="51852" hidden="1"/>
    <cellStyle name="Berechnung 2 12" xfId="52066" hidden="1"/>
    <cellStyle name="Berechnung 2 12" xfId="52107" hidden="1"/>
    <cellStyle name="Berechnung 2 12" xfId="52129" hidden="1"/>
    <cellStyle name="Berechnung 2 12" xfId="52164" hidden="1"/>
    <cellStyle name="Berechnung 2 12" xfId="51688" hidden="1"/>
    <cellStyle name="Berechnung 2 12" xfId="52209" hidden="1"/>
    <cellStyle name="Berechnung 2 12" xfId="52250" hidden="1"/>
    <cellStyle name="Berechnung 2 12" xfId="52272" hidden="1"/>
    <cellStyle name="Berechnung 2 12" xfId="52307" hidden="1"/>
    <cellStyle name="Berechnung 2 12" xfId="52350" hidden="1"/>
    <cellStyle name="Berechnung 2 12" xfId="52428" hidden="1"/>
    <cellStyle name="Berechnung 2 12" xfId="52469" hidden="1"/>
    <cellStyle name="Berechnung 2 12" xfId="52491" hidden="1"/>
    <cellStyle name="Berechnung 2 12" xfId="52526" hidden="1"/>
    <cellStyle name="Berechnung 2 12" xfId="52582" hidden="1"/>
    <cellStyle name="Berechnung 2 12" xfId="52720" hidden="1"/>
    <cellStyle name="Berechnung 2 12" xfId="52761" hidden="1"/>
    <cellStyle name="Berechnung 2 12" xfId="52783" hidden="1"/>
    <cellStyle name="Berechnung 2 12" xfId="52818" hidden="1"/>
    <cellStyle name="Berechnung 2 12" xfId="52679" hidden="1"/>
    <cellStyle name="Berechnung 2 12" xfId="52862" hidden="1"/>
    <cellStyle name="Berechnung 2 12" xfId="52903" hidden="1"/>
    <cellStyle name="Berechnung 2 12" xfId="52925" hidden="1"/>
    <cellStyle name="Berechnung 2 12" xfId="52960" hidden="1"/>
    <cellStyle name="Berechnung 2 12" xfId="50685" hidden="1"/>
    <cellStyle name="Berechnung 2 12" xfId="53002" hidden="1"/>
    <cellStyle name="Berechnung 2 12" xfId="53043" hidden="1"/>
    <cellStyle name="Berechnung 2 12" xfId="53065" hidden="1"/>
    <cellStyle name="Berechnung 2 12" xfId="53100" hidden="1"/>
    <cellStyle name="Berechnung 2 12" xfId="53178" hidden="1"/>
    <cellStyle name="Berechnung 2 12" xfId="53368" hidden="1"/>
    <cellStyle name="Berechnung 2 12" xfId="53409" hidden="1"/>
    <cellStyle name="Berechnung 2 12" xfId="53431" hidden="1"/>
    <cellStyle name="Berechnung 2 12" xfId="53466" hidden="1"/>
    <cellStyle name="Berechnung 2 12" xfId="53304" hidden="1"/>
    <cellStyle name="Berechnung 2 12" xfId="53517" hidden="1"/>
    <cellStyle name="Berechnung 2 12" xfId="53558" hidden="1"/>
    <cellStyle name="Berechnung 2 12" xfId="53580" hidden="1"/>
    <cellStyle name="Berechnung 2 12" xfId="53615" hidden="1"/>
    <cellStyle name="Berechnung 2 12" xfId="53140" hidden="1"/>
    <cellStyle name="Berechnung 2 12" xfId="53660" hidden="1"/>
    <cellStyle name="Berechnung 2 12" xfId="53701" hidden="1"/>
    <cellStyle name="Berechnung 2 12" xfId="53723" hidden="1"/>
    <cellStyle name="Berechnung 2 12" xfId="53758" hidden="1"/>
    <cellStyle name="Berechnung 2 12" xfId="53800" hidden="1"/>
    <cellStyle name="Berechnung 2 12" xfId="53878" hidden="1"/>
    <cellStyle name="Berechnung 2 12" xfId="53919" hidden="1"/>
    <cellStyle name="Berechnung 2 12" xfId="53941" hidden="1"/>
    <cellStyle name="Berechnung 2 12" xfId="53976" hidden="1"/>
    <cellStyle name="Berechnung 2 12" xfId="54032" hidden="1"/>
    <cellStyle name="Berechnung 2 12" xfId="54170" hidden="1"/>
    <cellStyle name="Berechnung 2 12" xfId="54211" hidden="1"/>
    <cellStyle name="Berechnung 2 12" xfId="54233" hidden="1"/>
    <cellStyle name="Berechnung 2 12" xfId="54268" hidden="1"/>
    <cellStyle name="Berechnung 2 12" xfId="54129" hidden="1"/>
    <cellStyle name="Berechnung 2 12" xfId="54312" hidden="1"/>
    <cellStyle name="Berechnung 2 12" xfId="54353" hidden="1"/>
    <cellStyle name="Berechnung 2 12" xfId="54375" hidden="1"/>
    <cellStyle name="Berechnung 2 12" xfId="54410" hidden="1"/>
    <cellStyle name="Berechnung 2 12" xfId="50850" hidden="1"/>
    <cellStyle name="Berechnung 2 12" xfId="54452" hidden="1"/>
    <cellStyle name="Berechnung 2 12" xfId="54493" hidden="1"/>
    <cellStyle name="Berechnung 2 12" xfId="54515" hidden="1"/>
    <cellStyle name="Berechnung 2 12" xfId="54550" hidden="1"/>
    <cellStyle name="Berechnung 2 12" xfId="54625" hidden="1"/>
    <cellStyle name="Berechnung 2 12" xfId="54815" hidden="1"/>
    <cellStyle name="Berechnung 2 12" xfId="54856" hidden="1"/>
    <cellStyle name="Berechnung 2 12" xfId="54878" hidden="1"/>
    <cellStyle name="Berechnung 2 12" xfId="54913" hidden="1"/>
    <cellStyle name="Berechnung 2 12" xfId="54751" hidden="1"/>
    <cellStyle name="Berechnung 2 12" xfId="54962" hidden="1"/>
    <cellStyle name="Berechnung 2 12" xfId="55003" hidden="1"/>
    <cellStyle name="Berechnung 2 12" xfId="55025" hidden="1"/>
    <cellStyle name="Berechnung 2 12" xfId="55060" hidden="1"/>
    <cellStyle name="Berechnung 2 12" xfId="54587" hidden="1"/>
    <cellStyle name="Berechnung 2 12" xfId="55103" hidden="1"/>
    <cellStyle name="Berechnung 2 12" xfId="55144" hidden="1"/>
    <cellStyle name="Berechnung 2 12" xfId="55166" hidden="1"/>
    <cellStyle name="Berechnung 2 12" xfId="55201" hidden="1"/>
    <cellStyle name="Berechnung 2 12" xfId="55242" hidden="1"/>
    <cellStyle name="Berechnung 2 12" xfId="55320" hidden="1"/>
    <cellStyle name="Berechnung 2 12" xfId="55361" hidden="1"/>
    <cellStyle name="Berechnung 2 12" xfId="55383" hidden="1"/>
    <cellStyle name="Berechnung 2 12" xfId="55418" hidden="1"/>
    <cellStyle name="Berechnung 2 12" xfId="55474" hidden="1"/>
    <cellStyle name="Berechnung 2 12" xfId="55612" hidden="1"/>
    <cellStyle name="Berechnung 2 12" xfId="55653" hidden="1"/>
    <cellStyle name="Berechnung 2 12" xfId="55675" hidden="1"/>
    <cellStyle name="Berechnung 2 12" xfId="55710" hidden="1"/>
    <cellStyle name="Berechnung 2 12" xfId="55571" hidden="1"/>
    <cellStyle name="Berechnung 2 12" xfId="55754" hidden="1"/>
    <cellStyle name="Berechnung 2 12" xfId="55795" hidden="1"/>
    <cellStyle name="Berechnung 2 12" xfId="55817" hidden="1"/>
    <cellStyle name="Berechnung 2 12" xfId="55852" hidden="1"/>
    <cellStyle name="Berechnung 2 12" xfId="55895" hidden="1"/>
    <cellStyle name="Berechnung 2 12" xfId="56047" hidden="1"/>
    <cellStyle name="Berechnung 2 12" xfId="56088" hidden="1"/>
    <cellStyle name="Berechnung 2 12" xfId="56110" hidden="1"/>
    <cellStyle name="Berechnung 2 12" xfId="56145" hidden="1"/>
    <cellStyle name="Berechnung 2 12" xfId="56221" hidden="1"/>
    <cellStyle name="Berechnung 2 12" xfId="56411" hidden="1"/>
    <cellStyle name="Berechnung 2 12" xfId="56452" hidden="1"/>
    <cellStyle name="Berechnung 2 12" xfId="56474" hidden="1"/>
    <cellStyle name="Berechnung 2 12" xfId="56509" hidden="1"/>
    <cellStyle name="Berechnung 2 12" xfId="56347" hidden="1"/>
    <cellStyle name="Berechnung 2 12" xfId="56558" hidden="1"/>
    <cellStyle name="Berechnung 2 12" xfId="56599" hidden="1"/>
    <cellStyle name="Berechnung 2 12" xfId="56621" hidden="1"/>
    <cellStyle name="Berechnung 2 12" xfId="56656" hidden="1"/>
    <cellStyle name="Berechnung 2 12" xfId="56183" hidden="1"/>
    <cellStyle name="Berechnung 2 12" xfId="56699" hidden="1"/>
    <cellStyle name="Berechnung 2 12" xfId="56740" hidden="1"/>
    <cellStyle name="Berechnung 2 12" xfId="56762" hidden="1"/>
    <cellStyle name="Berechnung 2 12" xfId="56797" hidden="1"/>
    <cellStyle name="Berechnung 2 12" xfId="56838" hidden="1"/>
    <cellStyle name="Berechnung 2 12" xfId="56916" hidden="1"/>
    <cellStyle name="Berechnung 2 12" xfId="56957" hidden="1"/>
    <cellStyle name="Berechnung 2 12" xfId="56979" hidden="1"/>
    <cellStyle name="Berechnung 2 12" xfId="57014" hidden="1"/>
    <cellStyle name="Berechnung 2 12" xfId="57070" hidden="1"/>
    <cellStyle name="Berechnung 2 12" xfId="57208" hidden="1"/>
    <cellStyle name="Berechnung 2 12" xfId="57249" hidden="1"/>
    <cellStyle name="Berechnung 2 12" xfId="57271" hidden="1"/>
    <cellStyle name="Berechnung 2 12" xfId="57306" hidden="1"/>
    <cellStyle name="Berechnung 2 12" xfId="57167" hidden="1"/>
    <cellStyle name="Berechnung 2 12" xfId="57350" hidden="1"/>
    <cellStyle name="Berechnung 2 12" xfId="57391" hidden="1"/>
    <cellStyle name="Berechnung 2 12" xfId="57413" hidden="1"/>
    <cellStyle name="Berechnung 2 12" xfId="57448" hidden="1"/>
    <cellStyle name="Berechnung 2 12" xfId="56019" hidden="1"/>
    <cellStyle name="Berechnung 2 12" xfId="57490" hidden="1"/>
    <cellStyle name="Berechnung 2 12" xfId="57531" hidden="1"/>
    <cellStyle name="Berechnung 2 12" xfId="57553" hidden="1"/>
    <cellStyle name="Berechnung 2 12" xfId="57588" hidden="1"/>
    <cellStyle name="Berechnung 2 12" xfId="57663" hidden="1"/>
    <cellStyle name="Berechnung 2 12" xfId="57853" hidden="1"/>
    <cellStyle name="Berechnung 2 12" xfId="57894" hidden="1"/>
    <cellStyle name="Berechnung 2 12" xfId="57916" hidden="1"/>
    <cellStyle name="Berechnung 2 12" xfId="57951" hidden="1"/>
    <cellStyle name="Berechnung 2 12" xfId="57789" hidden="1"/>
    <cellStyle name="Berechnung 2 12" xfId="58000" hidden="1"/>
    <cellStyle name="Berechnung 2 12" xfId="58041" hidden="1"/>
    <cellStyle name="Berechnung 2 12" xfId="58063" hidden="1"/>
    <cellStyle name="Berechnung 2 12" xfId="58098" hidden="1"/>
    <cellStyle name="Berechnung 2 12" xfId="57625" hidden="1"/>
    <cellStyle name="Berechnung 2 12" xfId="58141" hidden="1"/>
    <cellStyle name="Berechnung 2 12" xfId="58182" hidden="1"/>
    <cellStyle name="Berechnung 2 12" xfId="58204" hidden="1"/>
    <cellStyle name="Berechnung 2 12" xfId="58239" hidden="1"/>
    <cellStyle name="Berechnung 2 12" xfId="58280" hidden="1"/>
    <cellStyle name="Berechnung 2 12" xfId="58358" hidden="1"/>
    <cellStyle name="Berechnung 2 12" xfId="58399" hidden="1"/>
    <cellStyle name="Berechnung 2 12" xfId="58421" hidden="1"/>
    <cellStyle name="Berechnung 2 12" xfId="58456" hidden="1"/>
    <cellStyle name="Berechnung 2 12" xfId="58512" hidden="1"/>
    <cellStyle name="Berechnung 2 12" xfId="58650" hidden="1"/>
    <cellStyle name="Berechnung 2 12" xfId="58691" hidden="1"/>
    <cellStyle name="Berechnung 2 12" xfId="58713" hidden="1"/>
    <cellStyle name="Berechnung 2 12" xfId="58748" hidden="1"/>
    <cellStyle name="Berechnung 2 12" xfId="58609" hidden="1"/>
    <cellStyle name="Berechnung 2 12" xfId="58792" hidden="1"/>
    <cellStyle name="Berechnung 2 12" xfId="58833" hidden="1"/>
    <cellStyle name="Berechnung 2 12" xfId="58855" hidden="1"/>
    <cellStyle name="Berechnung 2 12" xfId="58890" hidden="1"/>
    <cellStyle name="Berechnung 2 13" xfId="150" hidden="1"/>
    <cellStyle name="Berechnung 2 13" xfId="539" hidden="1"/>
    <cellStyle name="Berechnung 2 13" xfId="578" hidden="1"/>
    <cellStyle name="Berechnung 2 13" xfId="602" hidden="1"/>
    <cellStyle name="Berechnung 2 13" xfId="637" hidden="1"/>
    <cellStyle name="Berechnung 2 13" xfId="757" hidden="1"/>
    <cellStyle name="Berechnung 2 13" xfId="947" hidden="1"/>
    <cellStyle name="Berechnung 2 13" xfId="986" hidden="1"/>
    <cellStyle name="Berechnung 2 13" xfId="1010" hidden="1"/>
    <cellStyle name="Berechnung 2 13" xfId="1045" hidden="1"/>
    <cellStyle name="Berechnung 2 13" xfId="881" hidden="1"/>
    <cellStyle name="Berechnung 2 13" xfId="1094" hidden="1"/>
    <cellStyle name="Berechnung 2 13" xfId="1133" hidden="1"/>
    <cellStyle name="Berechnung 2 13" xfId="1157" hidden="1"/>
    <cellStyle name="Berechnung 2 13" xfId="1192" hidden="1"/>
    <cellStyle name="Berechnung 2 13" xfId="725" hidden="1"/>
    <cellStyle name="Berechnung 2 13" xfId="1235" hidden="1"/>
    <cellStyle name="Berechnung 2 13" xfId="1274" hidden="1"/>
    <cellStyle name="Berechnung 2 13" xfId="1298" hidden="1"/>
    <cellStyle name="Berechnung 2 13" xfId="1333" hidden="1"/>
    <cellStyle name="Berechnung 2 13" xfId="1374" hidden="1"/>
    <cellStyle name="Berechnung 2 13" xfId="1452" hidden="1"/>
    <cellStyle name="Berechnung 2 13" xfId="1491" hidden="1"/>
    <cellStyle name="Berechnung 2 13" xfId="1515" hidden="1"/>
    <cellStyle name="Berechnung 2 13" xfId="1550" hidden="1"/>
    <cellStyle name="Berechnung 2 13" xfId="1606" hidden="1"/>
    <cellStyle name="Berechnung 2 13" xfId="1744" hidden="1"/>
    <cellStyle name="Berechnung 2 13" xfId="1783" hidden="1"/>
    <cellStyle name="Berechnung 2 13" xfId="1807" hidden="1"/>
    <cellStyle name="Berechnung 2 13" xfId="1842" hidden="1"/>
    <cellStyle name="Berechnung 2 13" xfId="1701" hidden="1"/>
    <cellStyle name="Berechnung 2 13" xfId="1886" hidden="1"/>
    <cellStyle name="Berechnung 2 13" xfId="1925" hidden="1"/>
    <cellStyle name="Berechnung 2 13" xfId="1949" hidden="1"/>
    <cellStyle name="Berechnung 2 13" xfId="1984" hidden="1"/>
    <cellStyle name="Berechnung 2 13" xfId="2073" hidden="1"/>
    <cellStyle name="Berechnung 2 13" xfId="2417" hidden="1"/>
    <cellStyle name="Berechnung 2 13" xfId="2456" hidden="1"/>
    <cellStyle name="Berechnung 2 13" xfId="2480" hidden="1"/>
    <cellStyle name="Berechnung 2 13" xfId="2515" hidden="1"/>
    <cellStyle name="Berechnung 2 13" xfId="2627" hidden="1"/>
    <cellStyle name="Berechnung 2 13" xfId="2817" hidden="1"/>
    <cellStyle name="Berechnung 2 13" xfId="2856" hidden="1"/>
    <cellStyle name="Berechnung 2 13" xfId="2880" hidden="1"/>
    <cellStyle name="Berechnung 2 13" xfId="2915" hidden="1"/>
    <cellStyle name="Berechnung 2 13" xfId="2751" hidden="1"/>
    <cellStyle name="Berechnung 2 13" xfId="2964" hidden="1"/>
    <cellStyle name="Berechnung 2 13" xfId="3003" hidden="1"/>
    <cellStyle name="Berechnung 2 13" xfId="3027" hidden="1"/>
    <cellStyle name="Berechnung 2 13" xfId="3062" hidden="1"/>
    <cellStyle name="Berechnung 2 13" xfId="2595" hidden="1"/>
    <cellStyle name="Berechnung 2 13" xfId="3105" hidden="1"/>
    <cellStyle name="Berechnung 2 13" xfId="3144" hidden="1"/>
    <cellStyle name="Berechnung 2 13" xfId="3168" hidden="1"/>
    <cellStyle name="Berechnung 2 13" xfId="3203" hidden="1"/>
    <cellStyle name="Berechnung 2 13" xfId="3244" hidden="1"/>
    <cellStyle name="Berechnung 2 13" xfId="3322" hidden="1"/>
    <cellStyle name="Berechnung 2 13" xfId="3361" hidden="1"/>
    <cellStyle name="Berechnung 2 13" xfId="3385" hidden="1"/>
    <cellStyle name="Berechnung 2 13" xfId="3420" hidden="1"/>
    <cellStyle name="Berechnung 2 13" xfId="3476" hidden="1"/>
    <cellStyle name="Berechnung 2 13" xfId="3614" hidden="1"/>
    <cellStyle name="Berechnung 2 13" xfId="3653" hidden="1"/>
    <cellStyle name="Berechnung 2 13" xfId="3677" hidden="1"/>
    <cellStyle name="Berechnung 2 13" xfId="3712" hidden="1"/>
    <cellStyle name="Berechnung 2 13" xfId="3571" hidden="1"/>
    <cellStyle name="Berechnung 2 13" xfId="3756" hidden="1"/>
    <cellStyle name="Berechnung 2 13" xfId="3795" hidden="1"/>
    <cellStyle name="Berechnung 2 13" xfId="3819" hidden="1"/>
    <cellStyle name="Berechnung 2 13" xfId="3854" hidden="1"/>
    <cellStyle name="Berechnung 2 13" xfId="2289" hidden="1"/>
    <cellStyle name="Berechnung 2 13" xfId="3923" hidden="1"/>
    <cellStyle name="Berechnung 2 13" xfId="3962" hidden="1"/>
    <cellStyle name="Berechnung 2 13" xfId="3986" hidden="1"/>
    <cellStyle name="Berechnung 2 13" xfId="4021" hidden="1"/>
    <cellStyle name="Berechnung 2 13" xfId="4133" hidden="1"/>
    <cellStyle name="Berechnung 2 13" xfId="4323" hidden="1"/>
    <cellStyle name="Berechnung 2 13" xfId="4362" hidden="1"/>
    <cellStyle name="Berechnung 2 13" xfId="4386" hidden="1"/>
    <cellStyle name="Berechnung 2 13" xfId="4421" hidden="1"/>
    <cellStyle name="Berechnung 2 13" xfId="4257" hidden="1"/>
    <cellStyle name="Berechnung 2 13" xfId="4470" hidden="1"/>
    <cellStyle name="Berechnung 2 13" xfId="4509" hidden="1"/>
    <cellStyle name="Berechnung 2 13" xfId="4533" hidden="1"/>
    <cellStyle name="Berechnung 2 13" xfId="4568" hidden="1"/>
    <cellStyle name="Berechnung 2 13" xfId="4101" hidden="1"/>
    <cellStyle name="Berechnung 2 13" xfId="4611" hidden="1"/>
    <cellStyle name="Berechnung 2 13" xfId="4650" hidden="1"/>
    <cellStyle name="Berechnung 2 13" xfId="4674" hidden="1"/>
    <cellStyle name="Berechnung 2 13" xfId="4709" hidden="1"/>
    <cellStyle name="Berechnung 2 13" xfId="4750" hidden="1"/>
    <cellStyle name="Berechnung 2 13" xfId="4828" hidden="1"/>
    <cellStyle name="Berechnung 2 13" xfId="4867" hidden="1"/>
    <cellStyle name="Berechnung 2 13" xfId="4891" hidden="1"/>
    <cellStyle name="Berechnung 2 13" xfId="4926" hidden="1"/>
    <cellStyle name="Berechnung 2 13" xfId="4982" hidden="1"/>
    <cellStyle name="Berechnung 2 13" xfId="5120" hidden="1"/>
    <cellStyle name="Berechnung 2 13" xfId="5159" hidden="1"/>
    <cellStyle name="Berechnung 2 13" xfId="5183" hidden="1"/>
    <cellStyle name="Berechnung 2 13" xfId="5218" hidden="1"/>
    <cellStyle name="Berechnung 2 13" xfId="5077" hidden="1"/>
    <cellStyle name="Berechnung 2 13" xfId="5262" hidden="1"/>
    <cellStyle name="Berechnung 2 13" xfId="5301" hidden="1"/>
    <cellStyle name="Berechnung 2 13" xfId="5325" hidden="1"/>
    <cellStyle name="Berechnung 2 13" xfId="5360" hidden="1"/>
    <cellStyle name="Berechnung 2 13" xfId="2342" hidden="1"/>
    <cellStyle name="Berechnung 2 13" xfId="5428" hidden="1"/>
    <cellStyle name="Berechnung 2 13" xfId="5467" hidden="1"/>
    <cellStyle name="Berechnung 2 13" xfId="5491" hidden="1"/>
    <cellStyle name="Berechnung 2 13" xfId="5526" hidden="1"/>
    <cellStyle name="Berechnung 2 13" xfId="5637" hidden="1"/>
    <cellStyle name="Berechnung 2 13" xfId="5827" hidden="1"/>
    <cellStyle name="Berechnung 2 13" xfId="5866" hidden="1"/>
    <cellStyle name="Berechnung 2 13" xfId="5890" hidden="1"/>
    <cellStyle name="Berechnung 2 13" xfId="5925" hidden="1"/>
    <cellStyle name="Berechnung 2 13" xfId="5761" hidden="1"/>
    <cellStyle name="Berechnung 2 13" xfId="5974" hidden="1"/>
    <cellStyle name="Berechnung 2 13" xfId="6013" hidden="1"/>
    <cellStyle name="Berechnung 2 13" xfId="6037" hidden="1"/>
    <cellStyle name="Berechnung 2 13" xfId="6072" hidden="1"/>
    <cellStyle name="Berechnung 2 13" xfId="5605" hidden="1"/>
    <cellStyle name="Berechnung 2 13" xfId="6115" hidden="1"/>
    <cellStyle name="Berechnung 2 13" xfId="6154" hidden="1"/>
    <cellStyle name="Berechnung 2 13" xfId="6178" hidden="1"/>
    <cellStyle name="Berechnung 2 13" xfId="6213" hidden="1"/>
    <cellStyle name="Berechnung 2 13" xfId="6254" hidden="1"/>
    <cellStyle name="Berechnung 2 13" xfId="6332" hidden="1"/>
    <cellStyle name="Berechnung 2 13" xfId="6371" hidden="1"/>
    <cellStyle name="Berechnung 2 13" xfId="6395" hidden="1"/>
    <cellStyle name="Berechnung 2 13" xfId="6430" hidden="1"/>
    <cellStyle name="Berechnung 2 13" xfId="6486" hidden="1"/>
    <cellStyle name="Berechnung 2 13" xfId="6624" hidden="1"/>
    <cellStyle name="Berechnung 2 13" xfId="6663" hidden="1"/>
    <cellStyle name="Berechnung 2 13" xfId="6687" hidden="1"/>
    <cellStyle name="Berechnung 2 13" xfId="6722" hidden="1"/>
    <cellStyle name="Berechnung 2 13" xfId="6581" hidden="1"/>
    <cellStyle name="Berechnung 2 13" xfId="6766" hidden="1"/>
    <cellStyle name="Berechnung 2 13" xfId="6805" hidden="1"/>
    <cellStyle name="Berechnung 2 13" xfId="6829" hidden="1"/>
    <cellStyle name="Berechnung 2 13" xfId="6864" hidden="1"/>
    <cellStyle name="Berechnung 2 13" xfId="2546" hidden="1"/>
    <cellStyle name="Berechnung 2 13" xfId="6930" hidden="1"/>
    <cellStyle name="Berechnung 2 13" xfId="6969" hidden="1"/>
    <cellStyle name="Berechnung 2 13" xfId="6993" hidden="1"/>
    <cellStyle name="Berechnung 2 13" xfId="7028" hidden="1"/>
    <cellStyle name="Berechnung 2 13" xfId="7135" hidden="1"/>
    <cellStyle name="Berechnung 2 13" xfId="7325" hidden="1"/>
    <cellStyle name="Berechnung 2 13" xfId="7364" hidden="1"/>
    <cellStyle name="Berechnung 2 13" xfId="7388" hidden="1"/>
    <cellStyle name="Berechnung 2 13" xfId="7423" hidden="1"/>
    <cellStyle name="Berechnung 2 13" xfId="7259" hidden="1"/>
    <cellStyle name="Berechnung 2 13" xfId="7472" hidden="1"/>
    <cellStyle name="Berechnung 2 13" xfId="7511" hidden="1"/>
    <cellStyle name="Berechnung 2 13" xfId="7535" hidden="1"/>
    <cellStyle name="Berechnung 2 13" xfId="7570" hidden="1"/>
    <cellStyle name="Berechnung 2 13" xfId="7103" hidden="1"/>
    <cellStyle name="Berechnung 2 13" xfId="7613" hidden="1"/>
    <cellStyle name="Berechnung 2 13" xfId="7652" hidden="1"/>
    <cellStyle name="Berechnung 2 13" xfId="7676" hidden="1"/>
    <cellStyle name="Berechnung 2 13" xfId="7711" hidden="1"/>
    <cellStyle name="Berechnung 2 13" xfId="7752" hidden="1"/>
    <cellStyle name="Berechnung 2 13" xfId="7830" hidden="1"/>
    <cellStyle name="Berechnung 2 13" xfId="7869" hidden="1"/>
    <cellStyle name="Berechnung 2 13" xfId="7893" hidden="1"/>
    <cellStyle name="Berechnung 2 13" xfId="7928" hidden="1"/>
    <cellStyle name="Berechnung 2 13" xfId="7984" hidden="1"/>
    <cellStyle name="Berechnung 2 13" xfId="8122" hidden="1"/>
    <cellStyle name="Berechnung 2 13" xfId="8161" hidden="1"/>
    <cellStyle name="Berechnung 2 13" xfId="8185" hidden="1"/>
    <cellStyle name="Berechnung 2 13" xfId="8220" hidden="1"/>
    <cellStyle name="Berechnung 2 13" xfId="8079" hidden="1"/>
    <cellStyle name="Berechnung 2 13" xfId="8264" hidden="1"/>
    <cellStyle name="Berechnung 2 13" xfId="8303" hidden="1"/>
    <cellStyle name="Berechnung 2 13" xfId="8327" hidden="1"/>
    <cellStyle name="Berechnung 2 13" xfId="8362" hidden="1"/>
    <cellStyle name="Berechnung 2 13" xfId="4052" hidden="1"/>
    <cellStyle name="Berechnung 2 13" xfId="8425" hidden="1"/>
    <cellStyle name="Berechnung 2 13" xfId="8464" hidden="1"/>
    <cellStyle name="Berechnung 2 13" xfId="8488" hidden="1"/>
    <cellStyle name="Berechnung 2 13" xfId="8523" hidden="1"/>
    <cellStyle name="Berechnung 2 13" xfId="8628" hidden="1"/>
    <cellStyle name="Berechnung 2 13" xfId="8818" hidden="1"/>
    <cellStyle name="Berechnung 2 13" xfId="8857" hidden="1"/>
    <cellStyle name="Berechnung 2 13" xfId="8881" hidden="1"/>
    <cellStyle name="Berechnung 2 13" xfId="8916" hidden="1"/>
    <cellStyle name="Berechnung 2 13" xfId="8752" hidden="1"/>
    <cellStyle name="Berechnung 2 13" xfId="8965" hidden="1"/>
    <cellStyle name="Berechnung 2 13" xfId="9004" hidden="1"/>
    <cellStyle name="Berechnung 2 13" xfId="9028" hidden="1"/>
    <cellStyle name="Berechnung 2 13" xfId="9063" hidden="1"/>
    <cellStyle name="Berechnung 2 13" xfId="8596" hidden="1"/>
    <cellStyle name="Berechnung 2 13" xfId="9106" hidden="1"/>
    <cellStyle name="Berechnung 2 13" xfId="9145" hidden="1"/>
    <cellStyle name="Berechnung 2 13" xfId="9169" hidden="1"/>
    <cellStyle name="Berechnung 2 13" xfId="9204" hidden="1"/>
    <cellStyle name="Berechnung 2 13" xfId="9245" hidden="1"/>
    <cellStyle name="Berechnung 2 13" xfId="9323" hidden="1"/>
    <cellStyle name="Berechnung 2 13" xfId="9362" hidden="1"/>
    <cellStyle name="Berechnung 2 13" xfId="9386" hidden="1"/>
    <cellStyle name="Berechnung 2 13" xfId="9421" hidden="1"/>
    <cellStyle name="Berechnung 2 13" xfId="9477" hidden="1"/>
    <cellStyle name="Berechnung 2 13" xfId="9615" hidden="1"/>
    <cellStyle name="Berechnung 2 13" xfId="9654" hidden="1"/>
    <cellStyle name="Berechnung 2 13" xfId="9678" hidden="1"/>
    <cellStyle name="Berechnung 2 13" xfId="9713" hidden="1"/>
    <cellStyle name="Berechnung 2 13" xfId="9572" hidden="1"/>
    <cellStyle name="Berechnung 2 13" xfId="9757" hidden="1"/>
    <cellStyle name="Berechnung 2 13" xfId="9796" hidden="1"/>
    <cellStyle name="Berechnung 2 13" xfId="9820" hidden="1"/>
    <cellStyle name="Berechnung 2 13" xfId="9855" hidden="1"/>
    <cellStyle name="Berechnung 2 13" xfId="5557" hidden="1"/>
    <cellStyle name="Berechnung 2 13" xfId="9916" hidden="1"/>
    <cellStyle name="Berechnung 2 13" xfId="9955" hidden="1"/>
    <cellStyle name="Berechnung 2 13" xfId="9979" hidden="1"/>
    <cellStyle name="Berechnung 2 13" xfId="10014" hidden="1"/>
    <cellStyle name="Berechnung 2 13" xfId="10114" hidden="1"/>
    <cellStyle name="Berechnung 2 13" xfId="10304" hidden="1"/>
    <cellStyle name="Berechnung 2 13" xfId="10343" hidden="1"/>
    <cellStyle name="Berechnung 2 13" xfId="10367" hidden="1"/>
    <cellStyle name="Berechnung 2 13" xfId="10402" hidden="1"/>
    <cellStyle name="Berechnung 2 13" xfId="10238" hidden="1"/>
    <cellStyle name="Berechnung 2 13" xfId="10451" hidden="1"/>
    <cellStyle name="Berechnung 2 13" xfId="10490" hidden="1"/>
    <cellStyle name="Berechnung 2 13" xfId="10514" hidden="1"/>
    <cellStyle name="Berechnung 2 13" xfId="10549" hidden="1"/>
    <cellStyle name="Berechnung 2 13" xfId="10082" hidden="1"/>
    <cellStyle name="Berechnung 2 13" xfId="10592" hidden="1"/>
    <cellStyle name="Berechnung 2 13" xfId="10631" hidden="1"/>
    <cellStyle name="Berechnung 2 13" xfId="10655" hidden="1"/>
    <cellStyle name="Berechnung 2 13" xfId="10690" hidden="1"/>
    <cellStyle name="Berechnung 2 13" xfId="10731" hidden="1"/>
    <cellStyle name="Berechnung 2 13" xfId="10809" hidden="1"/>
    <cellStyle name="Berechnung 2 13" xfId="10848" hidden="1"/>
    <cellStyle name="Berechnung 2 13" xfId="10872" hidden="1"/>
    <cellStyle name="Berechnung 2 13" xfId="10907" hidden="1"/>
    <cellStyle name="Berechnung 2 13" xfId="10963" hidden="1"/>
    <cellStyle name="Berechnung 2 13" xfId="11101" hidden="1"/>
    <cellStyle name="Berechnung 2 13" xfId="11140" hidden="1"/>
    <cellStyle name="Berechnung 2 13" xfId="11164" hidden="1"/>
    <cellStyle name="Berechnung 2 13" xfId="11199" hidden="1"/>
    <cellStyle name="Berechnung 2 13" xfId="11058" hidden="1"/>
    <cellStyle name="Berechnung 2 13" xfId="11243" hidden="1"/>
    <cellStyle name="Berechnung 2 13" xfId="11282" hidden="1"/>
    <cellStyle name="Berechnung 2 13" xfId="11306" hidden="1"/>
    <cellStyle name="Berechnung 2 13" xfId="11341" hidden="1"/>
    <cellStyle name="Berechnung 2 13" xfId="7059" hidden="1"/>
    <cellStyle name="Berechnung 2 13" xfId="11399" hidden="1"/>
    <cellStyle name="Berechnung 2 13" xfId="11438" hidden="1"/>
    <cellStyle name="Berechnung 2 13" xfId="11462" hidden="1"/>
    <cellStyle name="Berechnung 2 13" xfId="11497" hidden="1"/>
    <cellStyle name="Berechnung 2 13" xfId="11594" hidden="1"/>
    <cellStyle name="Berechnung 2 13" xfId="11784" hidden="1"/>
    <cellStyle name="Berechnung 2 13" xfId="11823" hidden="1"/>
    <cellStyle name="Berechnung 2 13" xfId="11847" hidden="1"/>
    <cellStyle name="Berechnung 2 13" xfId="11882" hidden="1"/>
    <cellStyle name="Berechnung 2 13" xfId="11718" hidden="1"/>
    <cellStyle name="Berechnung 2 13" xfId="11931" hidden="1"/>
    <cellStyle name="Berechnung 2 13" xfId="11970" hidden="1"/>
    <cellStyle name="Berechnung 2 13" xfId="11994" hidden="1"/>
    <cellStyle name="Berechnung 2 13" xfId="12029" hidden="1"/>
    <cellStyle name="Berechnung 2 13" xfId="11562" hidden="1"/>
    <cellStyle name="Berechnung 2 13" xfId="12072" hidden="1"/>
    <cellStyle name="Berechnung 2 13" xfId="12111" hidden="1"/>
    <cellStyle name="Berechnung 2 13" xfId="12135" hidden="1"/>
    <cellStyle name="Berechnung 2 13" xfId="12170" hidden="1"/>
    <cellStyle name="Berechnung 2 13" xfId="12211" hidden="1"/>
    <cellStyle name="Berechnung 2 13" xfId="12289" hidden="1"/>
    <cellStyle name="Berechnung 2 13" xfId="12328" hidden="1"/>
    <cellStyle name="Berechnung 2 13" xfId="12352" hidden="1"/>
    <cellStyle name="Berechnung 2 13" xfId="12387" hidden="1"/>
    <cellStyle name="Berechnung 2 13" xfId="12443" hidden="1"/>
    <cellStyle name="Berechnung 2 13" xfId="12581" hidden="1"/>
    <cellStyle name="Berechnung 2 13" xfId="12620" hidden="1"/>
    <cellStyle name="Berechnung 2 13" xfId="12644" hidden="1"/>
    <cellStyle name="Berechnung 2 13" xfId="12679" hidden="1"/>
    <cellStyle name="Berechnung 2 13" xfId="12538" hidden="1"/>
    <cellStyle name="Berechnung 2 13" xfId="12723" hidden="1"/>
    <cellStyle name="Berechnung 2 13" xfId="12762" hidden="1"/>
    <cellStyle name="Berechnung 2 13" xfId="12786" hidden="1"/>
    <cellStyle name="Berechnung 2 13" xfId="12821" hidden="1"/>
    <cellStyle name="Berechnung 2 13" xfId="8554" hidden="1"/>
    <cellStyle name="Berechnung 2 13" xfId="12878" hidden="1"/>
    <cellStyle name="Berechnung 2 13" xfId="12917" hidden="1"/>
    <cellStyle name="Berechnung 2 13" xfId="12941" hidden="1"/>
    <cellStyle name="Berechnung 2 13" xfId="12976" hidden="1"/>
    <cellStyle name="Berechnung 2 13" xfId="13065" hidden="1"/>
    <cellStyle name="Berechnung 2 13" xfId="13255" hidden="1"/>
    <cellStyle name="Berechnung 2 13" xfId="13294" hidden="1"/>
    <cellStyle name="Berechnung 2 13" xfId="13318" hidden="1"/>
    <cellStyle name="Berechnung 2 13" xfId="13353" hidden="1"/>
    <cellStyle name="Berechnung 2 13" xfId="13189" hidden="1"/>
    <cellStyle name="Berechnung 2 13" xfId="13402" hidden="1"/>
    <cellStyle name="Berechnung 2 13" xfId="13441" hidden="1"/>
    <cellStyle name="Berechnung 2 13" xfId="13465" hidden="1"/>
    <cellStyle name="Berechnung 2 13" xfId="13500" hidden="1"/>
    <cellStyle name="Berechnung 2 13" xfId="13033" hidden="1"/>
    <cellStyle name="Berechnung 2 13" xfId="13543" hidden="1"/>
    <cellStyle name="Berechnung 2 13" xfId="13582" hidden="1"/>
    <cellStyle name="Berechnung 2 13" xfId="13606" hidden="1"/>
    <cellStyle name="Berechnung 2 13" xfId="13641" hidden="1"/>
    <cellStyle name="Berechnung 2 13" xfId="13682" hidden="1"/>
    <cellStyle name="Berechnung 2 13" xfId="13760" hidden="1"/>
    <cellStyle name="Berechnung 2 13" xfId="13799" hidden="1"/>
    <cellStyle name="Berechnung 2 13" xfId="13823" hidden="1"/>
    <cellStyle name="Berechnung 2 13" xfId="13858" hidden="1"/>
    <cellStyle name="Berechnung 2 13" xfId="13914" hidden="1"/>
    <cellStyle name="Berechnung 2 13" xfId="14052" hidden="1"/>
    <cellStyle name="Berechnung 2 13" xfId="14091" hidden="1"/>
    <cellStyle name="Berechnung 2 13" xfId="14115" hidden="1"/>
    <cellStyle name="Berechnung 2 13" xfId="14150" hidden="1"/>
    <cellStyle name="Berechnung 2 13" xfId="14009" hidden="1"/>
    <cellStyle name="Berechnung 2 13" xfId="14194" hidden="1"/>
    <cellStyle name="Berechnung 2 13" xfId="14233" hidden="1"/>
    <cellStyle name="Berechnung 2 13" xfId="14257" hidden="1"/>
    <cellStyle name="Berechnung 2 13" xfId="14292" hidden="1"/>
    <cellStyle name="Berechnung 2 13" xfId="10045" hidden="1"/>
    <cellStyle name="Berechnung 2 13" xfId="14345" hidden="1"/>
    <cellStyle name="Berechnung 2 13" xfId="14384" hidden="1"/>
    <cellStyle name="Berechnung 2 13" xfId="14408" hidden="1"/>
    <cellStyle name="Berechnung 2 13" xfId="14443" hidden="1"/>
    <cellStyle name="Berechnung 2 13" xfId="14527" hidden="1"/>
    <cellStyle name="Berechnung 2 13" xfId="14717" hidden="1"/>
    <cellStyle name="Berechnung 2 13" xfId="14756" hidden="1"/>
    <cellStyle name="Berechnung 2 13" xfId="14780" hidden="1"/>
    <cellStyle name="Berechnung 2 13" xfId="14815" hidden="1"/>
    <cellStyle name="Berechnung 2 13" xfId="14651" hidden="1"/>
    <cellStyle name="Berechnung 2 13" xfId="14864" hidden="1"/>
    <cellStyle name="Berechnung 2 13" xfId="14903" hidden="1"/>
    <cellStyle name="Berechnung 2 13" xfId="14927" hidden="1"/>
    <cellStyle name="Berechnung 2 13" xfId="14962" hidden="1"/>
    <cellStyle name="Berechnung 2 13" xfId="14495" hidden="1"/>
    <cellStyle name="Berechnung 2 13" xfId="15005" hidden="1"/>
    <cellStyle name="Berechnung 2 13" xfId="15044" hidden="1"/>
    <cellStyle name="Berechnung 2 13" xfId="15068" hidden="1"/>
    <cellStyle name="Berechnung 2 13" xfId="15103" hidden="1"/>
    <cellStyle name="Berechnung 2 13" xfId="15144" hidden="1"/>
    <cellStyle name="Berechnung 2 13" xfId="15222" hidden="1"/>
    <cellStyle name="Berechnung 2 13" xfId="15261" hidden="1"/>
    <cellStyle name="Berechnung 2 13" xfId="15285" hidden="1"/>
    <cellStyle name="Berechnung 2 13" xfId="15320" hidden="1"/>
    <cellStyle name="Berechnung 2 13" xfId="15376" hidden="1"/>
    <cellStyle name="Berechnung 2 13" xfId="15514" hidden="1"/>
    <cellStyle name="Berechnung 2 13" xfId="15553" hidden="1"/>
    <cellStyle name="Berechnung 2 13" xfId="15577" hidden="1"/>
    <cellStyle name="Berechnung 2 13" xfId="15612" hidden="1"/>
    <cellStyle name="Berechnung 2 13" xfId="15471" hidden="1"/>
    <cellStyle name="Berechnung 2 13" xfId="15656" hidden="1"/>
    <cellStyle name="Berechnung 2 13" xfId="15695" hidden="1"/>
    <cellStyle name="Berechnung 2 13" xfId="15719" hidden="1"/>
    <cellStyle name="Berechnung 2 13" xfId="15754" hidden="1"/>
    <cellStyle name="Berechnung 2 13" xfId="11528" hidden="1"/>
    <cellStyle name="Berechnung 2 13" xfId="15807" hidden="1"/>
    <cellStyle name="Berechnung 2 13" xfId="15846" hidden="1"/>
    <cellStyle name="Berechnung 2 13" xfId="15870" hidden="1"/>
    <cellStyle name="Berechnung 2 13" xfId="15905" hidden="1"/>
    <cellStyle name="Berechnung 2 13" xfId="15983" hidden="1"/>
    <cellStyle name="Berechnung 2 13" xfId="16173" hidden="1"/>
    <cellStyle name="Berechnung 2 13" xfId="16212" hidden="1"/>
    <cellStyle name="Berechnung 2 13" xfId="16236" hidden="1"/>
    <cellStyle name="Berechnung 2 13" xfId="16271" hidden="1"/>
    <cellStyle name="Berechnung 2 13" xfId="16107" hidden="1"/>
    <cellStyle name="Berechnung 2 13" xfId="16320" hidden="1"/>
    <cellStyle name="Berechnung 2 13" xfId="16359" hidden="1"/>
    <cellStyle name="Berechnung 2 13" xfId="16383" hidden="1"/>
    <cellStyle name="Berechnung 2 13" xfId="16418" hidden="1"/>
    <cellStyle name="Berechnung 2 13" xfId="15951" hidden="1"/>
    <cellStyle name="Berechnung 2 13" xfId="16461" hidden="1"/>
    <cellStyle name="Berechnung 2 13" xfId="16500" hidden="1"/>
    <cellStyle name="Berechnung 2 13" xfId="16524" hidden="1"/>
    <cellStyle name="Berechnung 2 13" xfId="16559" hidden="1"/>
    <cellStyle name="Berechnung 2 13" xfId="16600" hidden="1"/>
    <cellStyle name="Berechnung 2 13" xfId="16678" hidden="1"/>
    <cellStyle name="Berechnung 2 13" xfId="16717" hidden="1"/>
    <cellStyle name="Berechnung 2 13" xfId="16741" hidden="1"/>
    <cellStyle name="Berechnung 2 13" xfId="16776" hidden="1"/>
    <cellStyle name="Berechnung 2 13" xfId="16832" hidden="1"/>
    <cellStyle name="Berechnung 2 13" xfId="16970" hidden="1"/>
    <cellStyle name="Berechnung 2 13" xfId="17009" hidden="1"/>
    <cellStyle name="Berechnung 2 13" xfId="17033" hidden="1"/>
    <cellStyle name="Berechnung 2 13" xfId="17068" hidden="1"/>
    <cellStyle name="Berechnung 2 13" xfId="16927" hidden="1"/>
    <cellStyle name="Berechnung 2 13" xfId="17112" hidden="1"/>
    <cellStyle name="Berechnung 2 13" xfId="17151" hidden="1"/>
    <cellStyle name="Berechnung 2 13" xfId="17175" hidden="1"/>
    <cellStyle name="Berechnung 2 13" xfId="17210" hidden="1"/>
    <cellStyle name="Berechnung 2 13" xfId="13005" hidden="1"/>
    <cellStyle name="Berechnung 2 13" xfId="17252" hidden="1"/>
    <cellStyle name="Berechnung 2 13" xfId="17291" hidden="1"/>
    <cellStyle name="Berechnung 2 13" xfId="17315" hidden="1"/>
    <cellStyle name="Berechnung 2 13" xfId="17350" hidden="1"/>
    <cellStyle name="Berechnung 2 13" xfId="17425" hidden="1"/>
    <cellStyle name="Berechnung 2 13" xfId="17615" hidden="1"/>
    <cellStyle name="Berechnung 2 13" xfId="17654" hidden="1"/>
    <cellStyle name="Berechnung 2 13" xfId="17678" hidden="1"/>
    <cellStyle name="Berechnung 2 13" xfId="17713" hidden="1"/>
    <cellStyle name="Berechnung 2 13" xfId="17549" hidden="1"/>
    <cellStyle name="Berechnung 2 13" xfId="17762" hidden="1"/>
    <cellStyle name="Berechnung 2 13" xfId="17801" hidden="1"/>
    <cellStyle name="Berechnung 2 13" xfId="17825" hidden="1"/>
    <cellStyle name="Berechnung 2 13" xfId="17860" hidden="1"/>
    <cellStyle name="Berechnung 2 13" xfId="17393" hidden="1"/>
    <cellStyle name="Berechnung 2 13" xfId="17903" hidden="1"/>
    <cellStyle name="Berechnung 2 13" xfId="17942" hidden="1"/>
    <cellStyle name="Berechnung 2 13" xfId="17966" hidden="1"/>
    <cellStyle name="Berechnung 2 13" xfId="18001" hidden="1"/>
    <cellStyle name="Berechnung 2 13" xfId="18042" hidden="1"/>
    <cellStyle name="Berechnung 2 13" xfId="18120" hidden="1"/>
    <cellStyle name="Berechnung 2 13" xfId="18159" hidden="1"/>
    <cellStyle name="Berechnung 2 13" xfId="18183" hidden="1"/>
    <cellStyle name="Berechnung 2 13" xfId="18218" hidden="1"/>
    <cellStyle name="Berechnung 2 13" xfId="18274" hidden="1"/>
    <cellStyle name="Berechnung 2 13" xfId="18412" hidden="1"/>
    <cellStyle name="Berechnung 2 13" xfId="18451" hidden="1"/>
    <cellStyle name="Berechnung 2 13" xfId="18475" hidden="1"/>
    <cellStyle name="Berechnung 2 13" xfId="18510" hidden="1"/>
    <cellStyle name="Berechnung 2 13" xfId="18369" hidden="1"/>
    <cellStyle name="Berechnung 2 13" xfId="18554" hidden="1"/>
    <cellStyle name="Berechnung 2 13" xfId="18593" hidden="1"/>
    <cellStyle name="Berechnung 2 13" xfId="18617" hidden="1"/>
    <cellStyle name="Berechnung 2 13" xfId="18652" hidden="1"/>
    <cellStyle name="Berechnung 2 13" xfId="18899" hidden="1"/>
    <cellStyle name="Berechnung 2 13" xfId="19052" hidden="1"/>
    <cellStyle name="Berechnung 2 13" xfId="19091" hidden="1"/>
    <cellStyle name="Berechnung 2 13" xfId="19115" hidden="1"/>
    <cellStyle name="Berechnung 2 13" xfId="19150" hidden="1"/>
    <cellStyle name="Berechnung 2 13" xfId="19232" hidden="1"/>
    <cellStyle name="Berechnung 2 13" xfId="19422" hidden="1"/>
    <cellStyle name="Berechnung 2 13" xfId="19461" hidden="1"/>
    <cellStyle name="Berechnung 2 13" xfId="19485" hidden="1"/>
    <cellStyle name="Berechnung 2 13" xfId="19520" hidden="1"/>
    <cellStyle name="Berechnung 2 13" xfId="19356" hidden="1"/>
    <cellStyle name="Berechnung 2 13" xfId="19569" hidden="1"/>
    <cellStyle name="Berechnung 2 13" xfId="19608" hidden="1"/>
    <cellStyle name="Berechnung 2 13" xfId="19632" hidden="1"/>
    <cellStyle name="Berechnung 2 13" xfId="19667" hidden="1"/>
    <cellStyle name="Berechnung 2 13" xfId="19200" hidden="1"/>
    <cellStyle name="Berechnung 2 13" xfId="19710" hidden="1"/>
    <cellStyle name="Berechnung 2 13" xfId="19749" hidden="1"/>
    <cellStyle name="Berechnung 2 13" xfId="19773" hidden="1"/>
    <cellStyle name="Berechnung 2 13" xfId="19808" hidden="1"/>
    <cellStyle name="Berechnung 2 13" xfId="19849" hidden="1"/>
    <cellStyle name="Berechnung 2 13" xfId="19927" hidden="1"/>
    <cellStyle name="Berechnung 2 13" xfId="19966" hidden="1"/>
    <cellStyle name="Berechnung 2 13" xfId="19990" hidden="1"/>
    <cellStyle name="Berechnung 2 13" xfId="20025" hidden="1"/>
    <cellStyle name="Berechnung 2 13" xfId="20081" hidden="1"/>
    <cellStyle name="Berechnung 2 13" xfId="20219" hidden="1"/>
    <cellStyle name="Berechnung 2 13" xfId="20258" hidden="1"/>
    <cellStyle name="Berechnung 2 13" xfId="20282" hidden="1"/>
    <cellStyle name="Berechnung 2 13" xfId="20317" hidden="1"/>
    <cellStyle name="Berechnung 2 13" xfId="20176" hidden="1"/>
    <cellStyle name="Berechnung 2 13" xfId="20361" hidden="1"/>
    <cellStyle name="Berechnung 2 13" xfId="20400" hidden="1"/>
    <cellStyle name="Berechnung 2 13" xfId="20424" hidden="1"/>
    <cellStyle name="Berechnung 2 13" xfId="20459" hidden="1"/>
    <cellStyle name="Berechnung 2 13" xfId="20500" hidden="1"/>
    <cellStyle name="Berechnung 2 13" xfId="20578" hidden="1"/>
    <cellStyle name="Berechnung 2 13" xfId="20617" hidden="1"/>
    <cellStyle name="Berechnung 2 13" xfId="20641" hidden="1"/>
    <cellStyle name="Berechnung 2 13" xfId="20676" hidden="1"/>
    <cellStyle name="Berechnung 2 13" xfId="20742" hidden="1"/>
    <cellStyle name="Berechnung 2 13" xfId="20969" hidden="1"/>
    <cellStyle name="Berechnung 2 13" xfId="21008" hidden="1"/>
    <cellStyle name="Berechnung 2 13" xfId="21032" hidden="1"/>
    <cellStyle name="Berechnung 2 13" xfId="21067" hidden="1"/>
    <cellStyle name="Berechnung 2 13" xfId="21140" hidden="1"/>
    <cellStyle name="Berechnung 2 13" xfId="21278" hidden="1"/>
    <cellStyle name="Berechnung 2 13" xfId="21317" hidden="1"/>
    <cellStyle name="Berechnung 2 13" xfId="21341" hidden="1"/>
    <cellStyle name="Berechnung 2 13" xfId="21376" hidden="1"/>
    <cellStyle name="Berechnung 2 13" xfId="21235" hidden="1"/>
    <cellStyle name="Berechnung 2 13" xfId="21422" hidden="1"/>
    <cellStyle name="Berechnung 2 13" xfId="21461" hidden="1"/>
    <cellStyle name="Berechnung 2 13" xfId="21485" hidden="1"/>
    <cellStyle name="Berechnung 2 13" xfId="21520" hidden="1"/>
    <cellStyle name="Berechnung 2 13" xfId="20934" hidden="1"/>
    <cellStyle name="Berechnung 2 13" xfId="21579" hidden="1"/>
    <cellStyle name="Berechnung 2 13" xfId="21618" hidden="1"/>
    <cellStyle name="Berechnung 2 13" xfId="21642" hidden="1"/>
    <cellStyle name="Berechnung 2 13" xfId="21677" hidden="1"/>
    <cellStyle name="Berechnung 2 13" xfId="21758" hidden="1"/>
    <cellStyle name="Berechnung 2 13" xfId="21949" hidden="1"/>
    <cellStyle name="Berechnung 2 13" xfId="21988" hidden="1"/>
    <cellStyle name="Berechnung 2 13" xfId="22012" hidden="1"/>
    <cellStyle name="Berechnung 2 13" xfId="22047" hidden="1"/>
    <cellStyle name="Berechnung 2 13" xfId="21882" hidden="1"/>
    <cellStyle name="Berechnung 2 13" xfId="22098" hidden="1"/>
    <cellStyle name="Berechnung 2 13" xfId="22137" hidden="1"/>
    <cellStyle name="Berechnung 2 13" xfId="22161" hidden="1"/>
    <cellStyle name="Berechnung 2 13" xfId="22196" hidden="1"/>
    <cellStyle name="Berechnung 2 13" xfId="21726" hidden="1"/>
    <cellStyle name="Berechnung 2 13" xfId="22241" hidden="1"/>
    <cellStyle name="Berechnung 2 13" xfId="22280" hidden="1"/>
    <cellStyle name="Berechnung 2 13" xfId="22304" hidden="1"/>
    <cellStyle name="Berechnung 2 13" xfId="22339" hidden="1"/>
    <cellStyle name="Berechnung 2 13" xfId="22382" hidden="1"/>
    <cellStyle name="Berechnung 2 13" xfId="22460" hidden="1"/>
    <cellStyle name="Berechnung 2 13" xfId="22499" hidden="1"/>
    <cellStyle name="Berechnung 2 13" xfId="22523" hidden="1"/>
    <cellStyle name="Berechnung 2 13" xfId="22558" hidden="1"/>
    <cellStyle name="Berechnung 2 13" xfId="22614" hidden="1"/>
    <cellStyle name="Berechnung 2 13" xfId="22752" hidden="1"/>
    <cellStyle name="Berechnung 2 13" xfId="22791" hidden="1"/>
    <cellStyle name="Berechnung 2 13" xfId="22815" hidden="1"/>
    <cellStyle name="Berechnung 2 13" xfId="22850" hidden="1"/>
    <cellStyle name="Berechnung 2 13" xfId="22709" hidden="1"/>
    <cellStyle name="Berechnung 2 13" xfId="22894" hidden="1"/>
    <cellStyle name="Berechnung 2 13" xfId="22933" hidden="1"/>
    <cellStyle name="Berechnung 2 13" xfId="22957" hidden="1"/>
    <cellStyle name="Berechnung 2 13" xfId="22992" hidden="1"/>
    <cellStyle name="Berechnung 2 13" xfId="21097" hidden="1"/>
    <cellStyle name="Berechnung 2 13" xfId="23034" hidden="1"/>
    <cellStyle name="Berechnung 2 13" xfId="23073" hidden="1"/>
    <cellStyle name="Berechnung 2 13" xfId="23097" hidden="1"/>
    <cellStyle name="Berechnung 2 13" xfId="23132" hidden="1"/>
    <cellStyle name="Berechnung 2 13" xfId="23211" hidden="1"/>
    <cellStyle name="Berechnung 2 13" xfId="23401" hidden="1"/>
    <cellStyle name="Berechnung 2 13" xfId="23440" hidden="1"/>
    <cellStyle name="Berechnung 2 13" xfId="23464" hidden="1"/>
    <cellStyle name="Berechnung 2 13" xfId="23499" hidden="1"/>
    <cellStyle name="Berechnung 2 13" xfId="23335" hidden="1"/>
    <cellStyle name="Berechnung 2 13" xfId="23550" hidden="1"/>
    <cellStyle name="Berechnung 2 13" xfId="23589" hidden="1"/>
    <cellStyle name="Berechnung 2 13" xfId="23613" hidden="1"/>
    <cellStyle name="Berechnung 2 13" xfId="23648" hidden="1"/>
    <cellStyle name="Berechnung 2 13" xfId="23179" hidden="1"/>
    <cellStyle name="Berechnung 2 13" xfId="23693" hidden="1"/>
    <cellStyle name="Berechnung 2 13" xfId="23732" hidden="1"/>
    <cellStyle name="Berechnung 2 13" xfId="23756" hidden="1"/>
    <cellStyle name="Berechnung 2 13" xfId="23791" hidden="1"/>
    <cellStyle name="Berechnung 2 13" xfId="23833" hidden="1"/>
    <cellStyle name="Berechnung 2 13" xfId="23911" hidden="1"/>
    <cellStyle name="Berechnung 2 13" xfId="23950" hidden="1"/>
    <cellStyle name="Berechnung 2 13" xfId="23974" hidden="1"/>
    <cellStyle name="Berechnung 2 13" xfId="24009" hidden="1"/>
    <cellStyle name="Berechnung 2 13" xfId="24065" hidden="1"/>
    <cellStyle name="Berechnung 2 13" xfId="24203" hidden="1"/>
    <cellStyle name="Berechnung 2 13" xfId="24242" hidden="1"/>
    <cellStyle name="Berechnung 2 13" xfId="24266" hidden="1"/>
    <cellStyle name="Berechnung 2 13" xfId="24301" hidden="1"/>
    <cellStyle name="Berechnung 2 13" xfId="24160" hidden="1"/>
    <cellStyle name="Berechnung 2 13" xfId="24345" hidden="1"/>
    <cellStyle name="Berechnung 2 13" xfId="24384" hidden="1"/>
    <cellStyle name="Berechnung 2 13" xfId="24408" hidden="1"/>
    <cellStyle name="Berechnung 2 13" xfId="24443" hidden="1"/>
    <cellStyle name="Berechnung 2 13" xfId="20717" hidden="1"/>
    <cellStyle name="Berechnung 2 13" xfId="24485" hidden="1"/>
    <cellStyle name="Berechnung 2 13" xfId="24524" hidden="1"/>
    <cellStyle name="Berechnung 2 13" xfId="24548" hidden="1"/>
    <cellStyle name="Berechnung 2 13" xfId="24583" hidden="1"/>
    <cellStyle name="Berechnung 2 13" xfId="24658" hidden="1"/>
    <cellStyle name="Berechnung 2 13" xfId="24848" hidden="1"/>
    <cellStyle name="Berechnung 2 13" xfId="24887" hidden="1"/>
    <cellStyle name="Berechnung 2 13" xfId="24911" hidden="1"/>
    <cellStyle name="Berechnung 2 13" xfId="24946" hidden="1"/>
    <cellStyle name="Berechnung 2 13" xfId="24782" hidden="1"/>
    <cellStyle name="Berechnung 2 13" xfId="24995" hidden="1"/>
    <cellStyle name="Berechnung 2 13" xfId="25034" hidden="1"/>
    <cellStyle name="Berechnung 2 13" xfId="25058" hidden="1"/>
    <cellStyle name="Berechnung 2 13" xfId="25093" hidden="1"/>
    <cellStyle name="Berechnung 2 13" xfId="24626" hidden="1"/>
    <cellStyle name="Berechnung 2 13" xfId="25136" hidden="1"/>
    <cellStyle name="Berechnung 2 13" xfId="25175" hidden="1"/>
    <cellStyle name="Berechnung 2 13" xfId="25199" hidden="1"/>
    <cellStyle name="Berechnung 2 13" xfId="25234" hidden="1"/>
    <cellStyle name="Berechnung 2 13" xfId="25275" hidden="1"/>
    <cellStyle name="Berechnung 2 13" xfId="25353" hidden="1"/>
    <cellStyle name="Berechnung 2 13" xfId="25392" hidden="1"/>
    <cellStyle name="Berechnung 2 13" xfId="25416" hidden="1"/>
    <cellStyle name="Berechnung 2 13" xfId="25451" hidden="1"/>
    <cellStyle name="Berechnung 2 13" xfId="25507" hidden="1"/>
    <cellStyle name="Berechnung 2 13" xfId="25645" hidden="1"/>
    <cellStyle name="Berechnung 2 13" xfId="25684" hidden="1"/>
    <cellStyle name="Berechnung 2 13" xfId="25708" hidden="1"/>
    <cellStyle name="Berechnung 2 13" xfId="25743" hidden="1"/>
    <cellStyle name="Berechnung 2 13" xfId="25602" hidden="1"/>
    <cellStyle name="Berechnung 2 13" xfId="25787" hidden="1"/>
    <cellStyle name="Berechnung 2 13" xfId="25826" hidden="1"/>
    <cellStyle name="Berechnung 2 13" xfId="25850" hidden="1"/>
    <cellStyle name="Berechnung 2 13" xfId="25885" hidden="1"/>
    <cellStyle name="Berechnung 2 13" xfId="25928" hidden="1"/>
    <cellStyle name="Berechnung 2 13" xfId="26080" hidden="1"/>
    <cellStyle name="Berechnung 2 13" xfId="26119" hidden="1"/>
    <cellStyle name="Berechnung 2 13" xfId="26143" hidden="1"/>
    <cellStyle name="Berechnung 2 13" xfId="26178" hidden="1"/>
    <cellStyle name="Berechnung 2 13" xfId="26254" hidden="1"/>
    <cellStyle name="Berechnung 2 13" xfId="26444" hidden="1"/>
    <cellStyle name="Berechnung 2 13" xfId="26483" hidden="1"/>
    <cellStyle name="Berechnung 2 13" xfId="26507" hidden="1"/>
    <cellStyle name="Berechnung 2 13" xfId="26542" hidden="1"/>
    <cellStyle name="Berechnung 2 13" xfId="26378" hidden="1"/>
    <cellStyle name="Berechnung 2 13" xfId="26591" hidden="1"/>
    <cellStyle name="Berechnung 2 13" xfId="26630" hidden="1"/>
    <cellStyle name="Berechnung 2 13" xfId="26654" hidden="1"/>
    <cellStyle name="Berechnung 2 13" xfId="26689" hidden="1"/>
    <cellStyle name="Berechnung 2 13" xfId="26222" hidden="1"/>
    <cellStyle name="Berechnung 2 13" xfId="26732" hidden="1"/>
    <cellStyle name="Berechnung 2 13" xfId="26771" hidden="1"/>
    <cellStyle name="Berechnung 2 13" xfId="26795" hidden="1"/>
    <cellStyle name="Berechnung 2 13" xfId="26830" hidden="1"/>
    <cellStyle name="Berechnung 2 13" xfId="26871" hidden="1"/>
    <cellStyle name="Berechnung 2 13" xfId="26949" hidden="1"/>
    <cellStyle name="Berechnung 2 13" xfId="26988" hidden="1"/>
    <cellStyle name="Berechnung 2 13" xfId="27012" hidden="1"/>
    <cellStyle name="Berechnung 2 13" xfId="27047" hidden="1"/>
    <cellStyle name="Berechnung 2 13" xfId="27103" hidden="1"/>
    <cellStyle name="Berechnung 2 13" xfId="27241" hidden="1"/>
    <cellStyle name="Berechnung 2 13" xfId="27280" hidden="1"/>
    <cellStyle name="Berechnung 2 13" xfId="27304" hidden="1"/>
    <cellStyle name="Berechnung 2 13" xfId="27339" hidden="1"/>
    <cellStyle name="Berechnung 2 13" xfId="27198" hidden="1"/>
    <cellStyle name="Berechnung 2 13" xfId="27383" hidden="1"/>
    <cellStyle name="Berechnung 2 13" xfId="27422" hidden="1"/>
    <cellStyle name="Berechnung 2 13" xfId="27446" hidden="1"/>
    <cellStyle name="Berechnung 2 13" xfId="27481" hidden="1"/>
    <cellStyle name="Berechnung 2 13" xfId="26036" hidden="1"/>
    <cellStyle name="Berechnung 2 13" xfId="27523" hidden="1"/>
    <cellStyle name="Berechnung 2 13" xfId="27562" hidden="1"/>
    <cellStyle name="Berechnung 2 13" xfId="27586" hidden="1"/>
    <cellStyle name="Berechnung 2 13" xfId="27621" hidden="1"/>
    <cellStyle name="Berechnung 2 13" xfId="27696" hidden="1"/>
    <cellStyle name="Berechnung 2 13" xfId="27886" hidden="1"/>
    <cellStyle name="Berechnung 2 13" xfId="27925" hidden="1"/>
    <cellStyle name="Berechnung 2 13" xfId="27949" hidden="1"/>
    <cellStyle name="Berechnung 2 13" xfId="27984" hidden="1"/>
    <cellStyle name="Berechnung 2 13" xfId="27820" hidden="1"/>
    <cellStyle name="Berechnung 2 13" xfId="28033" hidden="1"/>
    <cellStyle name="Berechnung 2 13" xfId="28072" hidden="1"/>
    <cellStyle name="Berechnung 2 13" xfId="28096" hidden="1"/>
    <cellStyle name="Berechnung 2 13" xfId="28131" hidden="1"/>
    <cellStyle name="Berechnung 2 13" xfId="27664" hidden="1"/>
    <cellStyle name="Berechnung 2 13" xfId="28174" hidden="1"/>
    <cellStyle name="Berechnung 2 13" xfId="28213" hidden="1"/>
    <cellStyle name="Berechnung 2 13" xfId="28237" hidden="1"/>
    <cellStyle name="Berechnung 2 13" xfId="28272" hidden="1"/>
    <cellStyle name="Berechnung 2 13" xfId="28313" hidden="1"/>
    <cellStyle name="Berechnung 2 13" xfId="28391" hidden="1"/>
    <cellStyle name="Berechnung 2 13" xfId="28430" hidden="1"/>
    <cellStyle name="Berechnung 2 13" xfId="28454" hidden="1"/>
    <cellStyle name="Berechnung 2 13" xfId="28489" hidden="1"/>
    <cellStyle name="Berechnung 2 13" xfId="28545" hidden="1"/>
    <cellStyle name="Berechnung 2 13" xfId="28683" hidden="1"/>
    <cellStyle name="Berechnung 2 13" xfId="28722" hidden="1"/>
    <cellStyle name="Berechnung 2 13" xfId="28746" hidden="1"/>
    <cellStyle name="Berechnung 2 13" xfId="28781" hidden="1"/>
    <cellStyle name="Berechnung 2 13" xfId="28640" hidden="1"/>
    <cellStyle name="Berechnung 2 13" xfId="28825" hidden="1"/>
    <cellStyle name="Berechnung 2 13" xfId="28864" hidden="1"/>
    <cellStyle name="Berechnung 2 13" xfId="28888" hidden="1"/>
    <cellStyle name="Berechnung 2 13" xfId="28923" hidden="1"/>
    <cellStyle name="Berechnung 2 13" xfId="28965" hidden="1"/>
    <cellStyle name="Berechnung 2 13" xfId="29043" hidden="1"/>
    <cellStyle name="Berechnung 2 13" xfId="29082" hidden="1"/>
    <cellStyle name="Berechnung 2 13" xfId="29106" hidden="1"/>
    <cellStyle name="Berechnung 2 13" xfId="29141" hidden="1"/>
    <cellStyle name="Berechnung 2 13" xfId="29216" hidden="1"/>
    <cellStyle name="Berechnung 2 13" xfId="29406" hidden="1"/>
    <cellStyle name="Berechnung 2 13" xfId="29445" hidden="1"/>
    <cellStyle name="Berechnung 2 13" xfId="29469" hidden="1"/>
    <cellStyle name="Berechnung 2 13" xfId="29504" hidden="1"/>
    <cellStyle name="Berechnung 2 13" xfId="29340" hidden="1"/>
    <cellStyle name="Berechnung 2 13" xfId="29553" hidden="1"/>
    <cellStyle name="Berechnung 2 13" xfId="29592" hidden="1"/>
    <cellStyle name="Berechnung 2 13" xfId="29616" hidden="1"/>
    <cellStyle name="Berechnung 2 13" xfId="29651" hidden="1"/>
    <cellStyle name="Berechnung 2 13" xfId="29184" hidden="1"/>
    <cellStyle name="Berechnung 2 13" xfId="29694" hidden="1"/>
    <cellStyle name="Berechnung 2 13" xfId="29733" hidden="1"/>
    <cellStyle name="Berechnung 2 13" xfId="29757" hidden="1"/>
    <cellStyle name="Berechnung 2 13" xfId="29792" hidden="1"/>
    <cellStyle name="Berechnung 2 13" xfId="29833" hidden="1"/>
    <cellStyle name="Berechnung 2 13" xfId="29911" hidden="1"/>
    <cellStyle name="Berechnung 2 13" xfId="29950" hidden="1"/>
    <cellStyle name="Berechnung 2 13" xfId="29974" hidden="1"/>
    <cellStyle name="Berechnung 2 13" xfId="30009" hidden="1"/>
    <cellStyle name="Berechnung 2 13" xfId="30065" hidden="1"/>
    <cellStyle name="Berechnung 2 13" xfId="30203" hidden="1"/>
    <cellStyle name="Berechnung 2 13" xfId="30242" hidden="1"/>
    <cellStyle name="Berechnung 2 13" xfId="30266" hidden="1"/>
    <cellStyle name="Berechnung 2 13" xfId="30301" hidden="1"/>
    <cellStyle name="Berechnung 2 13" xfId="30160" hidden="1"/>
    <cellStyle name="Berechnung 2 13" xfId="30345" hidden="1"/>
    <cellStyle name="Berechnung 2 13" xfId="30384" hidden="1"/>
    <cellStyle name="Berechnung 2 13" xfId="30408" hidden="1"/>
    <cellStyle name="Berechnung 2 13" xfId="30443" hidden="1"/>
    <cellStyle name="Berechnung 2 13" xfId="30484" hidden="1"/>
    <cellStyle name="Berechnung 2 13" xfId="30562" hidden="1"/>
    <cellStyle name="Berechnung 2 13" xfId="30601" hidden="1"/>
    <cellStyle name="Berechnung 2 13" xfId="30625" hidden="1"/>
    <cellStyle name="Berechnung 2 13" xfId="30660" hidden="1"/>
    <cellStyle name="Berechnung 2 13" xfId="30726" hidden="1"/>
    <cellStyle name="Berechnung 2 13" xfId="30953" hidden="1"/>
    <cellStyle name="Berechnung 2 13" xfId="30992" hidden="1"/>
    <cellStyle name="Berechnung 2 13" xfId="31016" hidden="1"/>
    <cellStyle name="Berechnung 2 13" xfId="31051" hidden="1"/>
    <cellStyle name="Berechnung 2 13" xfId="31124" hidden="1"/>
    <cellStyle name="Berechnung 2 13" xfId="31262" hidden="1"/>
    <cellStyle name="Berechnung 2 13" xfId="31301" hidden="1"/>
    <cellStyle name="Berechnung 2 13" xfId="31325" hidden="1"/>
    <cellStyle name="Berechnung 2 13" xfId="31360" hidden="1"/>
    <cellStyle name="Berechnung 2 13" xfId="31219" hidden="1"/>
    <cellStyle name="Berechnung 2 13" xfId="31406" hidden="1"/>
    <cellStyle name="Berechnung 2 13" xfId="31445" hidden="1"/>
    <cellStyle name="Berechnung 2 13" xfId="31469" hidden="1"/>
    <cellStyle name="Berechnung 2 13" xfId="31504" hidden="1"/>
    <cellStyle name="Berechnung 2 13" xfId="30918" hidden="1"/>
    <cellStyle name="Berechnung 2 13" xfId="31563" hidden="1"/>
    <cellStyle name="Berechnung 2 13" xfId="31602" hidden="1"/>
    <cellStyle name="Berechnung 2 13" xfId="31626" hidden="1"/>
    <cellStyle name="Berechnung 2 13" xfId="31661" hidden="1"/>
    <cellStyle name="Berechnung 2 13" xfId="31742" hidden="1"/>
    <cellStyle name="Berechnung 2 13" xfId="31933" hidden="1"/>
    <cellStyle name="Berechnung 2 13" xfId="31972" hidden="1"/>
    <cellStyle name="Berechnung 2 13" xfId="31996" hidden="1"/>
    <cellStyle name="Berechnung 2 13" xfId="32031" hidden="1"/>
    <cellStyle name="Berechnung 2 13" xfId="31866" hidden="1"/>
    <cellStyle name="Berechnung 2 13" xfId="32082" hidden="1"/>
    <cellStyle name="Berechnung 2 13" xfId="32121" hidden="1"/>
    <cellStyle name="Berechnung 2 13" xfId="32145" hidden="1"/>
    <cellStyle name="Berechnung 2 13" xfId="32180" hidden="1"/>
    <cellStyle name="Berechnung 2 13" xfId="31710" hidden="1"/>
    <cellStyle name="Berechnung 2 13" xfId="32225" hidden="1"/>
    <cellStyle name="Berechnung 2 13" xfId="32264" hidden="1"/>
    <cellStyle name="Berechnung 2 13" xfId="32288" hidden="1"/>
    <cellStyle name="Berechnung 2 13" xfId="32323" hidden="1"/>
    <cellStyle name="Berechnung 2 13" xfId="32366" hidden="1"/>
    <cellStyle name="Berechnung 2 13" xfId="32444" hidden="1"/>
    <cellStyle name="Berechnung 2 13" xfId="32483" hidden="1"/>
    <cellStyle name="Berechnung 2 13" xfId="32507" hidden="1"/>
    <cellStyle name="Berechnung 2 13" xfId="32542" hidden="1"/>
    <cellStyle name="Berechnung 2 13" xfId="32598" hidden="1"/>
    <cellStyle name="Berechnung 2 13" xfId="32736" hidden="1"/>
    <cellStyle name="Berechnung 2 13" xfId="32775" hidden="1"/>
    <cellStyle name="Berechnung 2 13" xfId="32799" hidden="1"/>
    <cellStyle name="Berechnung 2 13" xfId="32834" hidden="1"/>
    <cellStyle name="Berechnung 2 13" xfId="32693" hidden="1"/>
    <cellStyle name="Berechnung 2 13" xfId="32878" hidden="1"/>
    <cellStyle name="Berechnung 2 13" xfId="32917" hidden="1"/>
    <cellStyle name="Berechnung 2 13" xfId="32941" hidden="1"/>
    <cellStyle name="Berechnung 2 13" xfId="32976" hidden="1"/>
    <cellStyle name="Berechnung 2 13" xfId="31081" hidden="1"/>
    <cellStyle name="Berechnung 2 13" xfId="33018" hidden="1"/>
    <cellStyle name="Berechnung 2 13" xfId="33057" hidden="1"/>
    <cellStyle name="Berechnung 2 13" xfId="33081" hidden="1"/>
    <cellStyle name="Berechnung 2 13" xfId="33116" hidden="1"/>
    <cellStyle name="Berechnung 2 13" xfId="33194" hidden="1"/>
    <cellStyle name="Berechnung 2 13" xfId="33384" hidden="1"/>
    <cellStyle name="Berechnung 2 13" xfId="33423" hidden="1"/>
    <cellStyle name="Berechnung 2 13" xfId="33447" hidden="1"/>
    <cellStyle name="Berechnung 2 13" xfId="33482" hidden="1"/>
    <cellStyle name="Berechnung 2 13" xfId="33318" hidden="1"/>
    <cellStyle name="Berechnung 2 13" xfId="33533" hidden="1"/>
    <cellStyle name="Berechnung 2 13" xfId="33572" hidden="1"/>
    <cellStyle name="Berechnung 2 13" xfId="33596" hidden="1"/>
    <cellStyle name="Berechnung 2 13" xfId="33631" hidden="1"/>
    <cellStyle name="Berechnung 2 13" xfId="33162" hidden="1"/>
    <cellStyle name="Berechnung 2 13" xfId="33676" hidden="1"/>
    <cellStyle name="Berechnung 2 13" xfId="33715" hidden="1"/>
    <cellStyle name="Berechnung 2 13" xfId="33739" hidden="1"/>
    <cellStyle name="Berechnung 2 13" xfId="33774" hidden="1"/>
    <cellStyle name="Berechnung 2 13" xfId="33816" hidden="1"/>
    <cellStyle name="Berechnung 2 13" xfId="33894" hidden="1"/>
    <cellStyle name="Berechnung 2 13" xfId="33933" hidden="1"/>
    <cellStyle name="Berechnung 2 13" xfId="33957" hidden="1"/>
    <cellStyle name="Berechnung 2 13" xfId="33992" hidden="1"/>
    <cellStyle name="Berechnung 2 13" xfId="34048" hidden="1"/>
    <cellStyle name="Berechnung 2 13" xfId="34186" hidden="1"/>
    <cellStyle name="Berechnung 2 13" xfId="34225" hidden="1"/>
    <cellStyle name="Berechnung 2 13" xfId="34249" hidden="1"/>
    <cellStyle name="Berechnung 2 13" xfId="34284" hidden="1"/>
    <cellStyle name="Berechnung 2 13" xfId="34143" hidden="1"/>
    <cellStyle name="Berechnung 2 13" xfId="34328" hidden="1"/>
    <cellStyle name="Berechnung 2 13" xfId="34367" hidden="1"/>
    <cellStyle name="Berechnung 2 13" xfId="34391" hidden="1"/>
    <cellStyle name="Berechnung 2 13" xfId="34426" hidden="1"/>
    <cellStyle name="Berechnung 2 13" xfId="30701" hidden="1"/>
    <cellStyle name="Berechnung 2 13" xfId="34468" hidden="1"/>
    <cellStyle name="Berechnung 2 13" xfId="34507" hidden="1"/>
    <cellStyle name="Berechnung 2 13" xfId="34531" hidden="1"/>
    <cellStyle name="Berechnung 2 13" xfId="34566" hidden="1"/>
    <cellStyle name="Berechnung 2 13" xfId="34641" hidden="1"/>
    <cellStyle name="Berechnung 2 13" xfId="34831" hidden="1"/>
    <cellStyle name="Berechnung 2 13" xfId="34870" hidden="1"/>
    <cellStyle name="Berechnung 2 13" xfId="34894" hidden="1"/>
    <cellStyle name="Berechnung 2 13" xfId="34929" hidden="1"/>
    <cellStyle name="Berechnung 2 13" xfId="34765" hidden="1"/>
    <cellStyle name="Berechnung 2 13" xfId="34978" hidden="1"/>
    <cellStyle name="Berechnung 2 13" xfId="35017" hidden="1"/>
    <cellStyle name="Berechnung 2 13" xfId="35041" hidden="1"/>
    <cellStyle name="Berechnung 2 13" xfId="35076" hidden="1"/>
    <cellStyle name="Berechnung 2 13" xfId="34609" hidden="1"/>
    <cellStyle name="Berechnung 2 13" xfId="35119" hidden="1"/>
    <cellStyle name="Berechnung 2 13" xfId="35158" hidden="1"/>
    <cellStyle name="Berechnung 2 13" xfId="35182" hidden="1"/>
    <cellStyle name="Berechnung 2 13" xfId="35217" hidden="1"/>
    <cellStyle name="Berechnung 2 13" xfId="35258" hidden="1"/>
    <cellStyle name="Berechnung 2 13" xfId="35336" hidden="1"/>
    <cellStyle name="Berechnung 2 13" xfId="35375" hidden="1"/>
    <cellStyle name="Berechnung 2 13" xfId="35399" hidden="1"/>
    <cellStyle name="Berechnung 2 13" xfId="35434" hidden="1"/>
    <cellStyle name="Berechnung 2 13" xfId="35490" hidden="1"/>
    <cellStyle name="Berechnung 2 13" xfId="35628" hidden="1"/>
    <cellStyle name="Berechnung 2 13" xfId="35667" hidden="1"/>
    <cellStyle name="Berechnung 2 13" xfId="35691" hidden="1"/>
    <cellStyle name="Berechnung 2 13" xfId="35726" hidden="1"/>
    <cellStyle name="Berechnung 2 13" xfId="35585" hidden="1"/>
    <cellStyle name="Berechnung 2 13" xfId="35770" hidden="1"/>
    <cellStyle name="Berechnung 2 13" xfId="35809" hidden="1"/>
    <cellStyle name="Berechnung 2 13" xfId="35833" hidden="1"/>
    <cellStyle name="Berechnung 2 13" xfId="35868" hidden="1"/>
    <cellStyle name="Berechnung 2 13" xfId="35911" hidden="1"/>
    <cellStyle name="Berechnung 2 13" xfId="36063" hidden="1"/>
    <cellStyle name="Berechnung 2 13" xfId="36102" hidden="1"/>
    <cellStyle name="Berechnung 2 13" xfId="36126" hidden="1"/>
    <cellStyle name="Berechnung 2 13" xfId="36161" hidden="1"/>
    <cellStyle name="Berechnung 2 13" xfId="36237" hidden="1"/>
    <cellStyle name="Berechnung 2 13" xfId="36427" hidden="1"/>
    <cellStyle name="Berechnung 2 13" xfId="36466" hidden="1"/>
    <cellStyle name="Berechnung 2 13" xfId="36490" hidden="1"/>
    <cellStyle name="Berechnung 2 13" xfId="36525" hidden="1"/>
    <cellStyle name="Berechnung 2 13" xfId="36361" hidden="1"/>
    <cellStyle name="Berechnung 2 13" xfId="36574" hidden="1"/>
    <cellStyle name="Berechnung 2 13" xfId="36613" hidden="1"/>
    <cellStyle name="Berechnung 2 13" xfId="36637" hidden="1"/>
    <cellStyle name="Berechnung 2 13" xfId="36672" hidden="1"/>
    <cellStyle name="Berechnung 2 13" xfId="36205" hidden="1"/>
    <cellStyle name="Berechnung 2 13" xfId="36715" hidden="1"/>
    <cellStyle name="Berechnung 2 13" xfId="36754" hidden="1"/>
    <cellStyle name="Berechnung 2 13" xfId="36778" hidden="1"/>
    <cellStyle name="Berechnung 2 13" xfId="36813" hidden="1"/>
    <cellStyle name="Berechnung 2 13" xfId="36854" hidden="1"/>
    <cellStyle name="Berechnung 2 13" xfId="36932" hidden="1"/>
    <cellStyle name="Berechnung 2 13" xfId="36971" hidden="1"/>
    <cellStyle name="Berechnung 2 13" xfId="36995" hidden="1"/>
    <cellStyle name="Berechnung 2 13" xfId="37030" hidden="1"/>
    <cellStyle name="Berechnung 2 13" xfId="37086" hidden="1"/>
    <cellStyle name="Berechnung 2 13" xfId="37224" hidden="1"/>
    <cellStyle name="Berechnung 2 13" xfId="37263" hidden="1"/>
    <cellStyle name="Berechnung 2 13" xfId="37287" hidden="1"/>
    <cellStyle name="Berechnung 2 13" xfId="37322" hidden="1"/>
    <cellStyle name="Berechnung 2 13" xfId="37181" hidden="1"/>
    <cellStyle name="Berechnung 2 13" xfId="37366" hidden="1"/>
    <cellStyle name="Berechnung 2 13" xfId="37405" hidden="1"/>
    <cellStyle name="Berechnung 2 13" xfId="37429" hidden="1"/>
    <cellStyle name="Berechnung 2 13" xfId="37464" hidden="1"/>
    <cellStyle name="Berechnung 2 13" xfId="36019" hidden="1"/>
    <cellStyle name="Berechnung 2 13" xfId="37506" hidden="1"/>
    <cellStyle name="Berechnung 2 13" xfId="37545" hidden="1"/>
    <cellStyle name="Berechnung 2 13" xfId="37569" hidden="1"/>
    <cellStyle name="Berechnung 2 13" xfId="37604" hidden="1"/>
    <cellStyle name="Berechnung 2 13" xfId="37679" hidden="1"/>
    <cellStyle name="Berechnung 2 13" xfId="37869" hidden="1"/>
    <cellStyle name="Berechnung 2 13" xfId="37908" hidden="1"/>
    <cellStyle name="Berechnung 2 13" xfId="37932" hidden="1"/>
    <cellStyle name="Berechnung 2 13" xfId="37967" hidden="1"/>
    <cellStyle name="Berechnung 2 13" xfId="37803" hidden="1"/>
    <cellStyle name="Berechnung 2 13" xfId="38016" hidden="1"/>
    <cellStyle name="Berechnung 2 13" xfId="38055" hidden="1"/>
    <cellStyle name="Berechnung 2 13" xfId="38079" hidden="1"/>
    <cellStyle name="Berechnung 2 13" xfId="38114" hidden="1"/>
    <cellStyle name="Berechnung 2 13" xfId="37647" hidden="1"/>
    <cellStyle name="Berechnung 2 13" xfId="38157" hidden="1"/>
    <cellStyle name="Berechnung 2 13" xfId="38196" hidden="1"/>
    <cellStyle name="Berechnung 2 13" xfId="38220" hidden="1"/>
    <cellStyle name="Berechnung 2 13" xfId="38255" hidden="1"/>
    <cellStyle name="Berechnung 2 13" xfId="38296" hidden="1"/>
    <cellStyle name="Berechnung 2 13" xfId="38374" hidden="1"/>
    <cellStyle name="Berechnung 2 13" xfId="38413" hidden="1"/>
    <cellStyle name="Berechnung 2 13" xfId="38437" hidden="1"/>
    <cellStyle name="Berechnung 2 13" xfId="38472" hidden="1"/>
    <cellStyle name="Berechnung 2 13" xfId="38528" hidden="1"/>
    <cellStyle name="Berechnung 2 13" xfId="38666" hidden="1"/>
    <cellStyle name="Berechnung 2 13" xfId="38705" hidden="1"/>
    <cellStyle name="Berechnung 2 13" xfId="38729" hidden="1"/>
    <cellStyle name="Berechnung 2 13" xfId="38764" hidden="1"/>
    <cellStyle name="Berechnung 2 13" xfId="38623" hidden="1"/>
    <cellStyle name="Berechnung 2 13" xfId="38808" hidden="1"/>
    <cellStyle name="Berechnung 2 13" xfId="38847" hidden="1"/>
    <cellStyle name="Berechnung 2 13" xfId="38871" hidden="1"/>
    <cellStyle name="Berechnung 2 13" xfId="38906" hidden="1"/>
    <cellStyle name="Berechnung 2 13" xfId="38951" hidden="1"/>
    <cellStyle name="Berechnung 2 13" xfId="39046" hidden="1"/>
    <cellStyle name="Berechnung 2 13" xfId="39085" hidden="1"/>
    <cellStyle name="Berechnung 2 13" xfId="39109" hidden="1"/>
    <cellStyle name="Berechnung 2 13" xfId="39144" hidden="1"/>
    <cellStyle name="Berechnung 2 13" xfId="39219" hidden="1"/>
    <cellStyle name="Berechnung 2 13" xfId="39409" hidden="1"/>
    <cellStyle name="Berechnung 2 13" xfId="39448" hidden="1"/>
    <cellStyle name="Berechnung 2 13" xfId="39472" hidden="1"/>
    <cellStyle name="Berechnung 2 13" xfId="39507" hidden="1"/>
    <cellStyle name="Berechnung 2 13" xfId="39343" hidden="1"/>
    <cellStyle name="Berechnung 2 13" xfId="39556" hidden="1"/>
    <cellStyle name="Berechnung 2 13" xfId="39595" hidden="1"/>
    <cellStyle name="Berechnung 2 13" xfId="39619" hidden="1"/>
    <cellStyle name="Berechnung 2 13" xfId="39654" hidden="1"/>
    <cellStyle name="Berechnung 2 13" xfId="39187" hidden="1"/>
    <cellStyle name="Berechnung 2 13" xfId="39697" hidden="1"/>
    <cellStyle name="Berechnung 2 13" xfId="39736" hidden="1"/>
    <cellStyle name="Berechnung 2 13" xfId="39760" hidden="1"/>
    <cellStyle name="Berechnung 2 13" xfId="39795" hidden="1"/>
    <cellStyle name="Berechnung 2 13" xfId="39836" hidden="1"/>
    <cellStyle name="Berechnung 2 13" xfId="39914" hidden="1"/>
    <cellStyle name="Berechnung 2 13" xfId="39953" hidden="1"/>
    <cellStyle name="Berechnung 2 13" xfId="39977" hidden="1"/>
    <cellStyle name="Berechnung 2 13" xfId="40012" hidden="1"/>
    <cellStyle name="Berechnung 2 13" xfId="40068" hidden="1"/>
    <cellStyle name="Berechnung 2 13" xfId="40206" hidden="1"/>
    <cellStyle name="Berechnung 2 13" xfId="40245" hidden="1"/>
    <cellStyle name="Berechnung 2 13" xfId="40269" hidden="1"/>
    <cellStyle name="Berechnung 2 13" xfId="40304" hidden="1"/>
    <cellStyle name="Berechnung 2 13" xfId="40163" hidden="1"/>
    <cellStyle name="Berechnung 2 13" xfId="40348" hidden="1"/>
    <cellStyle name="Berechnung 2 13" xfId="40387" hidden="1"/>
    <cellStyle name="Berechnung 2 13" xfId="40411" hidden="1"/>
    <cellStyle name="Berechnung 2 13" xfId="40446" hidden="1"/>
    <cellStyle name="Berechnung 2 13" xfId="40487" hidden="1"/>
    <cellStyle name="Berechnung 2 13" xfId="40565" hidden="1"/>
    <cellStyle name="Berechnung 2 13" xfId="40604" hidden="1"/>
    <cellStyle name="Berechnung 2 13" xfId="40628" hidden="1"/>
    <cellStyle name="Berechnung 2 13" xfId="40663" hidden="1"/>
    <cellStyle name="Berechnung 2 13" xfId="40729" hidden="1"/>
    <cellStyle name="Berechnung 2 13" xfId="40956" hidden="1"/>
    <cellStyle name="Berechnung 2 13" xfId="40995" hidden="1"/>
    <cellStyle name="Berechnung 2 13" xfId="41019" hidden="1"/>
    <cellStyle name="Berechnung 2 13" xfId="41054" hidden="1"/>
    <cellStyle name="Berechnung 2 13" xfId="41127" hidden="1"/>
    <cellStyle name="Berechnung 2 13" xfId="41265" hidden="1"/>
    <cellStyle name="Berechnung 2 13" xfId="41304" hidden="1"/>
    <cellStyle name="Berechnung 2 13" xfId="41328" hidden="1"/>
    <cellStyle name="Berechnung 2 13" xfId="41363" hidden="1"/>
    <cellStyle name="Berechnung 2 13" xfId="41222" hidden="1"/>
    <cellStyle name="Berechnung 2 13" xfId="41409" hidden="1"/>
    <cellStyle name="Berechnung 2 13" xfId="41448" hidden="1"/>
    <cellStyle name="Berechnung 2 13" xfId="41472" hidden="1"/>
    <cellStyle name="Berechnung 2 13" xfId="41507" hidden="1"/>
    <cellStyle name="Berechnung 2 13" xfId="40921" hidden="1"/>
    <cellStyle name="Berechnung 2 13" xfId="41566" hidden="1"/>
    <cellStyle name="Berechnung 2 13" xfId="41605" hidden="1"/>
    <cellStyle name="Berechnung 2 13" xfId="41629" hidden="1"/>
    <cellStyle name="Berechnung 2 13" xfId="41664" hidden="1"/>
    <cellStyle name="Berechnung 2 13" xfId="41745" hidden="1"/>
    <cellStyle name="Berechnung 2 13" xfId="41936" hidden="1"/>
    <cellStyle name="Berechnung 2 13" xfId="41975" hidden="1"/>
    <cellStyle name="Berechnung 2 13" xfId="41999" hidden="1"/>
    <cellStyle name="Berechnung 2 13" xfId="42034" hidden="1"/>
    <cellStyle name="Berechnung 2 13" xfId="41869" hidden="1"/>
    <cellStyle name="Berechnung 2 13" xfId="42085" hidden="1"/>
    <cellStyle name="Berechnung 2 13" xfId="42124" hidden="1"/>
    <cellStyle name="Berechnung 2 13" xfId="42148" hidden="1"/>
    <cellStyle name="Berechnung 2 13" xfId="42183" hidden="1"/>
    <cellStyle name="Berechnung 2 13" xfId="41713" hidden="1"/>
    <cellStyle name="Berechnung 2 13" xfId="42228" hidden="1"/>
    <cellStyle name="Berechnung 2 13" xfId="42267" hidden="1"/>
    <cellStyle name="Berechnung 2 13" xfId="42291" hidden="1"/>
    <cellStyle name="Berechnung 2 13" xfId="42326" hidden="1"/>
    <cellStyle name="Berechnung 2 13" xfId="42369" hidden="1"/>
    <cellStyle name="Berechnung 2 13" xfId="42447" hidden="1"/>
    <cellStyle name="Berechnung 2 13" xfId="42486" hidden="1"/>
    <cellStyle name="Berechnung 2 13" xfId="42510" hidden="1"/>
    <cellStyle name="Berechnung 2 13" xfId="42545" hidden="1"/>
    <cellStyle name="Berechnung 2 13" xfId="42601" hidden="1"/>
    <cellStyle name="Berechnung 2 13" xfId="42739" hidden="1"/>
    <cellStyle name="Berechnung 2 13" xfId="42778" hidden="1"/>
    <cellStyle name="Berechnung 2 13" xfId="42802" hidden="1"/>
    <cellStyle name="Berechnung 2 13" xfId="42837" hidden="1"/>
    <cellStyle name="Berechnung 2 13" xfId="42696" hidden="1"/>
    <cellStyle name="Berechnung 2 13" xfId="42881" hidden="1"/>
    <cellStyle name="Berechnung 2 13" xfId="42920" hidden="1"/>
    <cellStyle name="Berechnung 2 13" xfId="42944" hidden="1"/>
    <cellStyle name="Berechnung 2 13" xfId="42979" hidden="1"/>
    <cellStyle name="Berechnung 2 13" xfId="41084" hidden="1"/>
    <cellStyle name="Berechnung 2 13" xfId="43021" hidden="1"/>
    <cellStyle name="Berechnung 2 13" xfId="43060" hidden="1"/>
    <cellStyle name="Berechnung 2 13" xfId="43084" hidden="1"/>
    <cellStyle name="Berechnung 2 13" xfId="43119" hidden="1"/>
    <cellStyle name="Berechnung 2 13" xfId="43197" hidden="1"/>
    <cellStyle name="Berechnung 2 13" xfId="43387" hidden="1"/>
    <cellStyle name="Berechnung 2 13" xfId="43426" hidden="1"/>
    <cellStyle name="Berechnung 2 13" xfId="43450" hidden="1"/>
    <cellStyle name="Berechnung 2 13" xfId="43485" hidden="1"/>
    <cellStyle name="Berechnung 2 13" xfId="43321" hidden="1"/>
    <cellStyle name="Berechnung 2 13" xfId="43536" hidden="1"/>
    <cellStyle name="Berechnung 2 13" xfId="43575" hidden="1"/>
    <cellStyle name="Berechnung 2 13" xfId="43599" hidden="1"/>
    <cellStyle name="Berechnung 2 13" xfId="43634" hidden="1"/>
    <cellStyle name="Berechnung 2 13" xfId="43165" hidden="1"/>
    <cellStyle name="Berechnung 2 13" xfId="43679" hidden="1"/>
    <cellStyle name="Berechnung 2 13" xfId="43718" hidden="1"/>
    <cellStyle name="Berechnung 2 13" xfId="43742" hidden="1"/>
    <cellStyle name="Berechnung 2 13" xfId="43777" hidden="1"/>
    <cellStyle name="Berechnung 2 13" xfId="43819" hidden="1"/>
    <cellStyle name="Berechnung 2 13" xfId="43897" hidden="1"/>
    <cellStyle name="Berechnung 2 13" xfId="43936" hidden="1"/>
    <cellStyle name="Berechnung 2 13" xfId="43960" hidden="1"/>
    <cellStyle name="Berechnung 2 13" xfId="43995" hidden="1"/>
    <cellStyle name="Berechnung 2 13" xfId="44051" hidden="1"/>
    <cellStyle name="Berechnung 2 13" xfId="44189" hidden="1"/>
    <cellStyle name="Berechnung 2 13" xfId="44228" hidden="1"/>
    <cellStyle name="Berechnung 2 13" xfId="44252" hidden="1"/>
    <cellStyle name="Berechnung 2 13" xfId="44287" hidden="1"/>
    <cellStyle name="Berechnung 2 13" xfId="44146" hidden="1"/>
    <cellStyle name="Berechnung 2 13" xfId="44331" hidden="1"/>
    <cellStyle name="Berechnung 2 13" xfId="44370" hidden="1"/>
    <cellStyle name="Berechnung 2 13" xfId="44394" hidden="1"/>
    <cellStyle name="Berechnung 2 13" xfId="44429" hidden="1"/>
    <cellStyle name="Berechnung 2 13" xfId="40704" hidden="1"/>
    <cellStyle name="Berechnung 2 13" xfId="44471" hidden="1"/>
    <cellStyle name="Berechnung 2 13" xfId="44510" hidden="1"/>
    <cellStyle name="Berechnung 2 13" xfId="44534" hidden="1"/>
    <cellStyle name="Berechnung 2 13" xfId="44569" hidden="1"/>
    <cellStyle name="Berechnung 2 13" xfId="44644" hidden="1"/>
    <cellStyle name="Berechnung 2 13" xfId="44834" hidden="1"/>
    <cellStyle name="Berechnung 2 13" xfId="44873" hidden="1"/>
    <cellStyle name="Berechnung 2 13" xfId="44897" hidden="1"/>
    <cellStyle name="Berechnung 2 13" xfId="44932" hidden="1"/>
    <cellStyle name="Berechnung 2 13" xfId="44768" hidden="1"/>
    <cellStyle name="Berechnung 2 13" xfId="44981" hidden="1"/>
    <cellStyle name="Berechnung 2 13" xfId="45020" hidden="1"/>
    <cellStyle name="Berechnung 2 13" xfId="45044" hidden="1"/>
    <cellStyle name="Berechnung 2 13" xfId="45079" hidden="1"/>
    <cellStyle name="Berechnung 2 13" xfId="44612" hidden="1"/>
    <cellStyle name="Berechnung 2 13" xfId="45122" hidden="1"/>
    <cellStyle name="Berechnung 2 13" xfId="45161" hidden="1"/>
    <cellStyle name="Berechnung 2 13" xfId="45185" hidden="1"/>
    <cellStyle name="Berechnung 2 13" xfId="45220" hidden="1"/>
    <cellStyle name="Berechnung 2 13" xfId="45261" hidden="1"/>
    <cellStyle name="Berechnung 2 13" xfId="45339" hidden="1"/>
    <cellStyle name="Berechnung 2 13" xfId="45378" hidden="1"/>
    <cellStyle name="Berechnung 2 13" xfId="45402" hidden="1"/>
    <cellStyle name="Berechnung 2 13" xfId="45437" hidden="1"/>
    <cellStyle name="Berechnung 2 13" xfId="45493" hidden="1"/>
    <cellStyle name="Berechnung 2 13" xfId="45631" hidden="1"/>
    <cellStyle name="Berechnung 2 13" xfId="45670" hidden="1"/>
    <cellStyle name="Berechnung 2 13" xfId="45694" hidden="1"/>
    <cellStyle name="Berechnung 2 13" xfId="45729" hidden="1"/>
    <cellStyle name="Berechnung 2 13" xfId="45588" hidden="1"/>
    <cellStyle name="Berechnung 2 13" xfId="45773" hidden="1"/>
    <cellStyle name="Berechnung 2 13" xfId="45812" hidden="1"/>
    <cellStyle name="Berechnung 2 13" xfId="45836" hidden="1"/>
    <cellStyle name="Berechnung 2 13" xfId="45871" hidden="1"/>
    <cellStyle name="Berechnung 2 13" xfId="45914" hidden="1"/>
    <cellStyle name="Berechnung 2 13" xfId="46066" hidden="1"/>
    <cellStyle name="Berechnung 2 13" xfId="46105" hidden="1"/>
    <cellStyle name="Berechnung 2 13" xfId="46129" hidden="1"/>
    <cellStyle name="Berechnung 2 13" xfId="46164" hidden="1"/>
    <cellStyle name="Berechnung 2 13" xfId="46240" hidden="1"/>
    <cellStyle name="Berechnung 2 13" xfId="46430" hidden="1"/>
    <cellStyle name="Berechnung 2 13" xfId="46469" hidden="1"/>
    <cellStyle name="Berechnung 2 13" xfId="46493" hidden="1"/>
    <cellStyle name="Berechnung 2 13" xfId="46528" hidden="1"/>
    <cellStyle name="Berechnung 2 13" xfId="46364" hidden="1"/>
    <cellStyle name="Berechnung 2 13" xfId="46577" hidden="1"/>
    <cellStyle name="Berechnung 2 13" xfId="46616" hidden="1"/>
    <cellStyle name="Berechnung 2 13" xfId="46640" hidden="1"/>
    <cellStyle name="Berechnung 2 13" xfId="46675" hidden="1"/>
    <cellStyle name="Berechnung 2 13" xfId="46208" hidden="1"/>
    <cellStyle name="Berechnung 2 13" xfId="46718" hidden="1"/>
    <cellStyle name="Berechnung 2 13" xfId="46757" hidden="1"/>
    <cellStyle name="Berechnung 2 13" xfId="46781" hidden="1"/>
    <cellStyle name="Berechnung 2 13" xfId="46816" hidden="1"/>
    <cellStyle name="Berechnung 2 13" xfId="46857" hidden="1"/>
    <cellStyle name="Berechnung 2 13" xfId="46935" hidden="1"/>
    <cellStyle name="Berechnung 2 13" xfId="46974" hidden="1"/>
    <cellStyle name="Berechnung 2 13" xfId="46998" hidden="1"/>
    <cellStyle name="Berechnung 2 13" xfId="47033" hidden="1"/>
    <cellStyle name="Berechnung 2 13" xfId="47089" hidden="1"/>
    <cellStyle name="Berechnung 2 13" xfId="47227" hidden="1"/>
    <cellStyle name="Berechnung 2 13" xfId="47266" hidden="1"/>
    <cellStyle name="Berechnung 2 13" xfId="47290" hidden="1"/>
    <cellStyle name="Berechnung 2 13" xfId="47325" hidden="1"/>
    <cellStyle name="Berechnung 2 13" xfId="47184" hidden="1"/>
    <cellStyle name="Berechnung 2 13" xfId="47369" hidden="1"/>
    <cellStyle name="Berechnung 2 13" xfId="47408" hidden="1"/>
    <cellStyle name="Berechnung 2 13" xfId="47432" hidden="1"/>
    <cellStyle name="Berechnung 2 13" xfId="47467" hidden="1"/>
    <cellStyle name="Berechnung 2 13" xfId="46022" hidden="1"/>
    <cellStyle name="Berechnung 2 13" xfId="47509" hidden="1"/>
    <cellStyle name="Berechnung 2 13" xfId="47548" hidden="1"/>
    <cellStyle name="Berechnung 2 13" xfId="47572" hidden="1"/>
    <cellStyle name="Berechnung 2 13" xfId="47607" hidden="1"/>
    <cellStyle name="Berechnung 2 13" xfId="47682" hidden="1"/>
    <cellStyle name="Berechnung 2 13" xfId="47872" hidden="1"/>
    <cellStyle name="Berechnung 2 13" xfId="47911" hidden="1"/>
    <cellStyle name="Berechnung 2 13" xfId="47935" hidden="1"/>
    <cellStyle name="Berechnung 2 13" xfId="47970" hidden="1"/>
    <cellStyle name="Berechnung 2 13" xfId="47806" hidden="1"/>
    <cellStyle name="Berechnung 2 13" xfId="48019" hidden="1"/>
    <cellStyle name="Berechnung 2 13" xfId="48058" hidden="1"/>
    <cellStyle name="Berechnung 2 13" xfId="48082" hidden="1"/>
    <cellStyle name="Berechnung 2 13" xfId="48117" hidden="1"/>
    <cellStyle name="Berechnung 2 13" xfId="47650" hidden="1"/>
    <cellStyle name="Berechnung 2 13" xfId="48160" hidden="1"/>
    <cellStyle name="Berechnung 2 13" xfId="48199" hidden="1"/>
    <cellStyle name="Berechnung 2 13" xfId="48223" hidden="1"/>
    <cellStyle name="Berechnung 2 13" xfId="48258" hidden="1"/>
    <cellStyle name="Berechnung 2 13" xfId="48299" hidden="1"/>
    <cellStyle name="Berechnung 2 13" xfId="48377" hidden="1"/>
    <cellStyle name="Berechnung 2 13" xfId="48416" hidden="1"/>
    <cellStyle name="Berechnung 2 13" xfId="48440" hidden="1"/>
    <cellStyle name="Berechnung 2 13" xfId="48475" hidden="1"/>
    <cellStyle name="Berechnung 2 13" xfId="48531" hidden="1"/>
    <cellStyle name="Berechnung 2 13" xfId="48669" hidden="1"/>
    <cellStyle name="Berechnung 2 13" xfId="48708" hidden="1"/>
    <cellStyle name="Berechnung 2 13" xfId="48732" hidden="1"/>
    <cellStyle name="Berechnung 2 13" xfId="48767" hidden="1"/>
    <cellStyle name="Berechnung 2 13" xfId="48626" hidden="1"/>
    <cellStyle name="Berechnung 2 13" xfId="48811" hidden="1"/>
    <cellStyle name="Berechnung 2 13" xfId="48850" hidden="1"/>
    <cellStyle name="Berechnung 2 13" xfId="48874" hidden="1"/>
    <cellStyle name="Berechnung 2 13" xfId="48909" hidden="1"/>
    <cellStyle name="Berechnung 2 13" xfId="48950" hidden="1"/>
    <cellStyle name="Berechnung 2 13" xfId="49028" hidden="1"/>
    <cellStyle name="Berechnung 2 13" xfId="49067" hidden="1"/>
    <cellStyle name="Berechnung 2 13" xfId="49091" hidden="1"/>
    <cellStyle name="Berechnung 2 13" xfId="49126" hidden="1"/>
    <cellStyle name="Berechnung 2 13" xfId="49201" hidden="1"/>
    <cellStyle name="Berechnung 2 13" xfId="49391" hidden="1"/>
    <cellStyle name="Berechnung 2 13" xfId="49430" hidden="1"/>
    <cellStyle name="Berechnung 2 13" xfId="49454" hidden="1"/>
    <cellStyle name="Berechnung 2 13" xfId="49489" hidden="1"/>
    <cellStyle name="Berechnung 2 13" xfId="49325" hidden="1"/>
    <cellStyle name="Berechnung 2 13" xfId="49538" hidden="1"/>
    <cellStyle name="Berechnung 2 13" xfId="49577" hidden="1"/>
    <cellStyle name="Berechnung 2 13" xfId="49601" hidden="1"/>
    <cellStyle name="Berechnung 2 13" xfId="49636" hidden="1"/>
    <cellStyle name="Berechnung 2 13" xfId="49169" hidden="1"/>
    <cellStyle name="Berechnung 2 13" xfId="49679" hidden="1"/>
    <cellStyle name="Berechnung 2 13" xfId="49718" hidden="1"/>
    <cellStyle name="Berechnung 2 13" xfId="49742" hidden="1"/>
    <cellStyle name="Berechnung 2 13" xfId="49777" hidden="1"/>
    <cellStyle name="Berechnung 2 13" xfId="49818" hidden="1"/>
    <cellStyle name="Berechnung 2 13" xfId="49896" hidden="1"/>
    <cellStyle name="Berechnung 2 13" xfId="49935" hidden="1"/>
    <cellStyle name="Berechnung 2 13" xfId="49959" hidden="1"/>
    <cellStyle name="Berechnung 2 13" xfId="49994" hidden="1"/>
    <cellStyle name="Berechnung 2 13" xfId="50050" hidden="1"/>
    <cellStyle name="Berechnung 2 13" xfId="50188" hidden="1"/>
    <cellStyle name="Berechnung 2 13" xfId="50227" hidden="1"/>
    <cellStyle name="Berechnung 2 13" xfId="50251" hidden="1"/>
    <cellStyle name="Berechnung 2 13" xfId="50286" hidden="1"/>
    <cellStyle name="Berechnung 2 13" xfId="50145" hidden="1"/>
    <cellStyle name="Berechnung 2 13" xfId="50330" hidden="1"/>
    <cellStyle name="Berechnung 2 13" xfId="50369" hidden="1"/>
    <cellStyle name="Berechnung 2 13" xfId="50393" hidden="1"/>
    <cellStyle name="Berechnung 2 13" xfId="50428" hidden="1"/>
    <cellStyle name="Berechnung 2 13" xfId="50469" hidden="1"/>
    <cellStyle name="Berechnung 2 13" xfId="50547" hidden="1"/>
    <cellStyle name="Berechnung 2 13" xfId="50586" hidden="1"/>
    <cellStyle name="Berechnung 2 13" xfId="50610" hidden="1"/>
    <cellStyle name="Berechnung 2 13" xfId="50645" hidden="1"/>
    <cellStyle name="Berechnung 2 13" xfId="50711" hidden="1"/>
    <cellStyle name="Berechnung 2 13" xfId="50938" hidden="1"/>
    <cellStyle name="Berechnung 2 13" xfId="50977" hidden="1"/>
    <cellStyle name="Berechnung 2 13" xfId="51001" hidden="1"/>
    <cellStyle name="Berechnung 2 13" xfId="51036" hidden="1"/>
    <cellStyle name="Berechnung 2 13" xfId="51109" hidden="1"/>
    <cellStyle name="Berechnung 2 13" xfId="51247" hidden="1"/>
    <cellStyle name="Berechnung 2 13" xfId="51286" hidden="1"/>
    <cellStyle name="Berechnung 2 13" xfId="51310" hidden="1"/>
    <cellStyle name="Berechnung 2 13" xfId="51345" hidden="1"/>
    <cellStyle name="Berechnung 2 13" xfId="51204" hidden="1"/>
    <cellStyle name="Berechnung 2 13" xfId="51391" hidden="1"/>
    <cellStyle name="Berechnung 2 13" xfId="51430" hidden="1"/>
    <cellStyle name="Berechnung 2 13" xfId="51454" hidden="1"/>
    <cellStyle name="Berechnung 2 13" xfId="51489" hidden="1"/>
    <cellStyle name="Berechnung 2 13" xfId="50903" hidden="1"/>
    <cellStyle name="Berechnung 2 13" xfId="51548" hidden="1"/>
    <cellStyle name="Berechnung 2 13" xfId="51587" hidden="1"/>
    <cellStyle name="Berechnung 2 13" xfId="51611" hidden="1"/>
    <cellStyle name="Berechnung 2 13" xfId="51646" hidden="1"/>
    <cellStyle name="Berechnung 2 13" xfId="51727" hidden="1"/>
    <cellStyle name="Berechnung 2 13" xfId="51918" hidden="1"/>
    <cellStyle name="Berechnung 2 13" xfId="51957" hidden="1"/>
    <cellStyle name="Berechnung 2 13" xfId="51981" hidden="1"/>
    <cellStyle name="Berechnung 2 13" xfId="52016" hidden="1"/>
    <cellStyle name="Berechnung 2 13" xfId="51851" hidden="1"/>
    <cellStyle name="Berechnung 2 13" xfId="52067" hidden="1"/>
    <cellStyle name="Berechnung 2 13" xfId="52106" hidden="1"/>
    <cellStyle name="Berechnung 2 13" xfId="52130" hidden="1"/>
    <cellStyle name="Berechnung 2 13" xfId="52165" hidden="1"/>
    <cellStyle name="Berechnung 2 13" xfId="51695" hidden="1"/>
    <cellStyle name="Berechnung 2 13" xfId="52210" hidden="1"/>
    <cellStyle name="Berechnung 2 13" xfId="52249" hidden="1"/>
    <cellStyle name="Berechnung 2 13" xfId="52273" hidden="1"/>
    <cellStyle name="Berechnung 2 13" xfId="52308" hidden="1"/>
    <cellStyle name="Berechnung 2 13" xfId="52351" hidden="1"/>
    <cellStyle name="Berechnung 2 13" xfId="52429" hidden="1"/>
    <cellStyle name="Berechnung 2 13" xfId="52468" hidden="1"/>
    <cellStyle name="Berechnung 2 13" xfId="52492" hidden="1"/>
    <cellStyle name="Berechnung 2 13" xfId="52527" hidden="1"/>
    <cellStyle name="Berechnung 2 13" xfId="52583" hidden="1"/>
    <cellStyle name="Berechnung 2 13" xfId="52721" hidden="1"/>
    <cellStyle name="Berechnung 2 13" xfId="52760" hidden="1"/>
    <cellStyle name="Berechnung 2 13" xfId="52784" hidden="1"/>
    <cellStyle name="Berechnung 2 13" xfId="52819" hidden="1"/>
    <cellStyle name="Berechnung 2 13" xfId="52678" hidden="1"/>
    <cellStyle name="Berechnung 2 13" xfId="52863" hidden="1"/>
    <cellStyle name="Berechnung 2 13" xfId="52902" hidden="1"/>
    <cellStyle name="Berechnung 2 13" xfId="52926" hidden="1"/>
    <cellStyle name="Berechnung 2 13" xfId="52961" hidden="1"/>
    <cellStyle name="Berechnung 2 13" xfId="51066" hidden="1"/>
    <cellStyle name="Berechnung 2 13" xfId="53003" hidden="1"/>
    <cellStyle name="Berechnung 2 13" xfId="53042" hidden="1"/>
    <cellStyle name="Berechnung 2 13" xfId="53066" hidden="1"/>
    <cellStyle name="Berechnung 2 13" xfId="53101" hidden="1"/>
    <cellStyle name="Berechnung 2 13" xfId="53179" hidden="1"/>
    <cellStyle name="Berechnung 2 13" xfId="53369" hidden="1"/>
    <cellStyle name="Berechnung 2 13" xfId="53408" hidden="1"/>
    <cellStyle name="Berechnung 2 13" xfId="53432" hidden="1"/>
    <cellStyle name="Berechnung 2 13" xfId="53467" hidden="1"/>
    <cellStyle name="Berechnung 2 13" xfId="53303" hidden="1"/>
    <cellStyle name="Berechnung 2 13" xfId="53518" hidden="1"/>
    <cellStyle name="Berechnung 2 13" xfId="53557" hidden="1"/>
    <cellStyle name="Berechnung 2 13" xfId="53581" hidden="1"/>
    <cellStyle name="Berechnung 2 13" xfId="53616" hidden="1"/>
    <cellStyle name="Berechnung 2 13" xfId="53147" hidden="1"/>
    <cellStyle name="Berechnung 2 13" xfId="53661" hidden="1"/>
    <cellStyle name="Berechnung 2 13" xfId="53700" hidden="1"/>
    <cellStyle name="Berechnung 2 13" xfId="53724" hidden="1"/>
    <cellStyle name="Berechnung 2 13" xfId="53759" hidden="1"/>
    <cellStyle name="Berechnung 2 13" xfId="53801" hidden="1"/>
    <cellStyle name="Berechnung 2 13" xfId="53879" hidden="1"/>
    <cellStyle name="Berechnung 2 13" xfId="53918" hidden="1"/>
    <cellStyle name="Berechnung 2 13" xfId="53942" hidden="1"/>
    <cellStyle name="Berechnung 2 13" xfId="53977" hidden="1"/>
    <cellStyle name="Berechnung 2 13" xfId="54033" hidden="1"/>
    <cellStyle name="Berechnung 2 13" xfId="54171" hidden="1"/>
    <cellStyle name="Berechnung 2 13" xfId="54210" hidden="1"/>
    <cellStyle name="Berechnung 2 13" xfId="54234" hidden="1"/>
    <cellStyle name="Berechnung 2 13" xfId="54269" hidden="1"/>
    <cellStyle name="Berechnung 2 13" xfId="54128" hidden="1"/>
    <cellStyle name="Berechnung 2 13" xfId="54313" hidden="1"/>
    <cellStyle name="Berechnung 2 13" xfId="54352" hidden="1"/>
    <cellStyle name="Berechnung 2 13" xfId="54376" hidden="1"/>
    <cellStyle name="Berechnung 2 13" xfId="54411" hidden="1"/>
    <cellStyle name="Berechnung 2 13" xfId="50686" hidden="1"/>
    <cellStyle name="Berechnung 2 13" xfId="54453" hidden="1"/>
    <cellStyle name="Berechnung 2 13" xfId="54492" hidden="1"/>
    <cellStyle name="Berechnung 2 13" xfId="54516" hidden="1"/>
    <cellStyle name="Berechnung 2 13" xfId="54551" hidden="1"/>
    <cellStyle name="Berechnung 2 13" xfId="54626" hidden="1"/>
    <cellStyle name="Berechnung 2 13" xfId="54816" hidden="1"/>
    <cellStyle name="Berechnung 2 13" xfId="54855" hidden="1"/>
    <cellStyle name="Berechnung 2 13" xfId="54879" hidden="1"/>
    <cellStyle name="Berechnung 2 13" xfId="54914" hidden="1"/>
    <cellStyle name="Berechnung 2 13" xfId="54750" hidden="1"/>
    <cellStyle name="Berechnung 2 13" xfId="54963" hidden="1"/>
    <cellStyle name="Berechnung 2 13" xfId="55002" hidden="1"/>
    <cellStyle name="Berechnung 2 13" xfId="55026" hidden="1"/>
    <cellStyle name="Berechnung 2 13" xfId="55061" hidden="1"/>
    <cellStyle name="Berechnung 2 13" xfId="54594" hidden="1"/>
    <cellStyle name="Berechnung 2 13" xfId="55104" hidden="1"/>
    <cellStyle name="Berechnung 2 13" xfId="55143" hidden="1"/>
    <cellStyle name="Berechnung 2 13" xfId="55167" hidden="1"/>
    <cellStyle name="Berechnung 2 13" xfId="55202" hidden="1"/>
    <cellStyle name="Berechnung 2 13" xfId="55243" hidden="1"/>
    <cellStyle name="Berechnung 2 13" xfId="55321" hidden="1"/>
    <cellStyle name="Berechnung 2 13" xfId="55360" hidden="1"/>
    <cellStyle name="Berechnung 2 13" xfId="55384" hidden="1"/>
    <cellStyle name="Berechnung 2 13" xfId="55419" hidden="1"/>
    <cellStyle name="Berechnung 2 13" xfId="55475" hidden="1"/>
    <cellStyle name="Berechnung 2 13" xfId="55613" hidden="1"/>
    <cellStyle name="Berechnung 2 13" xfId="55652" hidden="1"/>
    <cellStyle name="Berechnung 2 13" xfId="55676" hidden="1"/>
    <cellStyle name="Berechnung 2 13" xfId="55711" hidden="1"/>
    <cellStyle name="Berechnung 2 13" xfId="55570" hidden="1"/>
    <cellStyle name="Berechnung 2 13" xfId="55755" hidden="1"/>
    <cellStyle name="Berechnung 2 13" xfId="55794" hidden="1"/>
    <cellStyle name="Berechnung 2 13" xfId="55818" hidden="1"/>
    <cellStyle name="Berechnung 2 13" xfId="55853" hidden="1"/>
    <cellStyle name="Berechnung 2 13" xfId="55896" hidden="1"/>
    <cellStyle name="Berechnung 2 13" xfId="56048" hidden="1"/>
    <cellStyle name="Berechnung 2 13" xfId="56087" hidden="1"/>
    <cellStyle name="Berechnung 2 13" xfId="56111" hidden="1"/>
    <cellStyle name="Berechnung 2 13" xfId="56146" hidden="1"/>
    <cellStyle name="Berechnung 2 13" xfId="56222" hidden="1"/>
    <cellStyle name="Berechnung 2 13" xfId="56412" hidden="1"/>
    <cellStyle name="Berechnung 2 13" xfId="56451" hidden="1"/>
    <cellStyle name="Berechnung 2 13" xfId="56475" hidden="1"/>
    <cellStyle name="Berechnung 2 13" xfId="56510" hidden="1"/>
    <cellStyle name="Berechnung 2 13" xfId="56346" hidden="1"/>
    <cellStyle name="Berechnung 2 13" xfId="56559" hidden="1"/>
    <cellStyle name="Berechnung 2 13" xfId="56598" hidden="1"/>
    <cellStyle name="Berechnung 2 13" xfId="56622" hidden="1"/>
    <cellStyle name="Berechnung 2 13" xfId="56657" hidden="1"/>
    <cellStyle name="Berechnung 2 13" xfId="56190" hidden="1"/>
    <cellStyle name="Berechnung 2 13" xfId="56700" hidden="1"/>
    <cellStyle name="Berechnung 2 13" xfId="56739" hidden="1"/>
    <cellStyle name="Berechnung 2 13" xfId="56763" hidden="1"/>
    <cellStyle name="Berechnung 2 13" xfId="56798" hidden="1"/>
    <cellStyle name="Berechnung 2 13" xfId="56839" hidden="1"/>
    <cellStyle name="Berechnung 2 13" xfId="56917" hidden="1"/>
    <cellStyle name="Berechnung 2 13" xfId="56956" hidden="1"/>
    <cellStyle name="Berechnung 2 13" xfId="56980" hidden="1"/>
    <cellStyle name="Berechnung 2 13" xfId="57015" hidden="1"/>
    <cellStyle name="Berechnung 2 13" xfId="57071" hidden="1"/>
    <cellStyle name="Berechnung 2 13" xfId="57209" hidden="1"/>
    <cellStyle name="Berechnung 2 13" xfId="57248" hidden="1"/>
    <cellStyle name="Berechnung 2 13" xfId="57272" hidden="1"/>
    <cellStyle name="Berechnung 2 13" xfId="57307" hidden="1"/>
    <cellStyle name="Berechnung 2 13" xfId="57166" hidden="1"/>
    <cellStyle name="Berechnung 2 13" xfId="57351" hidden="1"/>
    <cellStyle name="Berechnung 2 13" xfId="57390" hidden="1"/>
    <cellStyle name="Berechnung 2 13" xfId="57414" hidden="1"/>
    <cellStyle name="Berechnung 2 13" xfId="57449" hidden="1"/>
    <cellStyle name="Berechnung 2 13" xfId="56004" hidden="1"/>
    <cellStyle name="Berechnung 2 13" xfId="57491" hidden="1"/>
    <cellStyle name="Berechnung 2 13" xfId="57530" hidden="1"/>
    <cellStyle name="Berechnung 2 13" xfId="57554" hidden="1"/>
    <cellStyle name="Berechnung 2 13" xfId="57589" hidden="1"/>
    <cellStyle name="Berechnung 2 13" xfId="57664" hidden="1"/>
    <cellStyle name="Berechnung 2 13" xfId="57854" hidden="1"/>
    <cellStyle name="Berechnung 2 13" xfId="57893" hidden="1"/>
    <cellStyle name="Berechnung 2 13" xfId="57917" hidden="1"/>
    <cellStyle name="Berechnung 2 13" xfId="57952" hidden="1"/>
    <cellStyle name="Berechnung 2 13" xfId="57788" hidden="1"/>
    <cellStyle name="Berechnung 2 13" xfId="58001" hidden="1"/>
    <cellStyle name="Berechnung 2 13" xfId="58040" hidden="1"/>
    <cellStyle name="Berechnung 2 13" xfId="58064" hidden="1"/>
    <cellStyle name="Berechnung 2 13" xfId="58099" hidden="1"/>
    <cellStyle name="Berechnung 2 13" xfId="57632" hidden="1"/>
    <cellStyle name="Berechnung 2 13" xfId="58142" hidden="1"/>
    <cellStyle name="Berechnung 2 13" xfId="58181" hidden="1"/>
    <cellStyle name="Berechnung 2 13" xfId="58205" hidden="1"/>
    <cellStyle name="Berechnung 2 13" xfId="58240" hidden="1"/>
    <cellStyle name="Berechnung 2 13" xfId="58281" hidden="1"/>
    <cellStyle name="Berechnung 2 13" xfId="58359" hidden="1"/>
    <cellStyle name="Berechnung 2 13" xfId="58398" hidden="1"/>
    <cellStyle name="Berechnung 2 13" xfId="58422" hidden="1"/>
    <cellStyle name="Berechnung 2 13" xfId="58457" hidden="1"/>
    <cellStyle name="Berechnung 2 13" xfId="58513" hidden="1"/>
    <cellStyle name="Berechnung 2 13" xfId="58651" hidden="1"/>
    <cellStyle name="Berechnung 2 13" xfId="58690" hidden="1"/>
    <cellStyle name="Berechnung 2 13" xfId="58714" hidden="1"/>
    <cellStyle name="Berechnung 2 13" xfId="58749" hidden="1"/>
    <cellStyle name="Berechnung 2 13" xfId="58608" hidden="1"/>
    <cellStyle name="Berechnung 2 13" xfId="58793" hidden="1"/>
    <cellStyle name="Berechnung 2 13" xfId="58832" hidden="1"/>
    <cellStyle name="Berechnung 2 13" xfId="58856" hidden="1"/>
    <cellStyle name="Berechnung 2 13" xfId="58891" hidden="1"/>
    <cellStyle name="Berechnung 2 14" xfId="151" hidden="1"/>
    <cellStyle name="Berechnung 2 14" xfId="540" hidden="1"/>
    <cellStyle name="Berechnung 2 14" xfId="577" hidden="1"/>
    <cellStyle name="Berechnung 2 14" xfId="603" hidden="1"/>
    <cellStyle name="Berechnung 2 14" xfId="638" hidden="1"/>
    <cellStyle name="Berechnung 2 14" xfId="758" hidden="1"/>
    <cellStyle name="Berechnung 2 14" xfId="948" hidden="1"/>
    <cellStyle name="Berechnung 2 14" xfId="985" hidden="1"/>
    <cellStyle name="Berechnung 2 14" xfId="1011" hidden="1"/>
    <cellStyle name="Berechnung 2 14" xfId="1046" hidden="1"/>
    <cellStyle name="Berechnung 2 14" xfId="880" hidden="1"/>
    <cellStyle name="Berechnung 2 14" xfId="1095" hidden="1"/>
    <cellStyle name="Berechnung 2 14" xfId="1132" hidden="1"/>
    <cellStyle name="Berechnung 2 14" xfId="1158" hidden="1"/>
    <cellStyle name="Berechnung 2 14" xfId="1193" hidden="1"/>
    <cellStyle name="Berechnung 2 14" xfId="1078" hidden="1"/>
    <cellStyle name="Berechnung 2 14" xfId="1236" hidden="1"/>
    <cellStyle name="Berechnung 2 14" xfId="1273" hidden="1"/>
    <cellStyle name="Berechnung 2 14" xfId="1299" hidden="1"/>
    <cellStyle name="Berechnung 2 14" xfId="1334" hidden="1"/>
    <cellStyle name="Berechnung 2 14" xfId="1375" hidden="1"/>
    <cellStyle name="Berechnung 2 14" xfId="1453" hidden="1"/>
    <cellStyle name="Berechnung 2 14" xfId="1490" hidden="1"/>
    <cellStyle name="Berechnung 2 14" xfId="1516" hidden="1"/>
    <cellStyle name="Berechnung 2 14" xfId="1551" hidden="1"/>
    <cellStyle name="Berechnung 2 14" xfId="1607" hidden="1"/>
    <cellStyle name="Berechnung 2 14" xfId="1745" hidden="1"/>
    <cellStyle name="Berechnung 2 14" xfId="1782" hidden="1"/>
    <cellStyle name="Berechnung 2 14" xfId="1808" hidden="1"/>
    <cellStyle name="Berechnung 2 14" xfId="1843" hidden="1"/>
    <cellStyle name="Berechnung 2 14" xfId="1700" hidden="1"/>
    <cellStyle name="Berechnung 2 14" xfId="1887" hidden="1"/>
    <cellStyle name="Berechnung 2 14" xfId="1924" hidden="1"/>
    <cellStyle name="Berechnung 2 14" xfId="1950" hidden="1"/>
    <cellStyle name="Berechnung 2 14" xfId="1985" hidden="1"/>
    <cellStyle name="Berechnung 2 14" xfId="2074" hidden="1"/>
    <cellStyle name="Berechnung 2 14" xfId="2418" hidden="1"/>
    <cellStyle name="Berechnung 2 14" xfId="2455" hidden="1"/>
    <cellStyle name="Berechnung 2 14" xfId="2481" hidden="1"/>
    <cellStyle name="Berechnung 2 14" xfId="2516" hidden="1"/>
    <cellStyle name="Berechnung 2 14" xfId="2628" hidden="1"/>
    <cellStyle name="Berechnung 2 14" xfId="2818" hidden="1"/>
    <cellStyle name="Berechnung 2 14" xfId="2855" hidden="1"/>
    <cellStyle name="Berechnung 2 14" xfId="2881" hidden="1"/>
    <cellStyle name="Berechnung 2 14" xfId="2916" hidden="1"/>
    <cellStyle name="Berechnung 2 14" xfId="2750" hidden="1"/>
    <cellStyle name="Berechnung 2 14" xfId="2965" hidden="1"/>
    <cellStyle name="Berechnung 2 14" xfId="3002" hidden="1"/>
    <cellStyle name="Berechnung 2 14" xfId="3028" hidden="1"/>
    <cellStyle name="Berechnung 2 14" xfId="3063" hidden="1"/>
    <cellStyle name="Berechnung 2 14" xfId="2948" hidden="1"/>
    <cellStyle name="Berechnung 2 14" xfId="3106" hidden="1"/>
    <cellStyle name="Berechnung 2 14" xfId="3143" hidden="1"/>
    <cellStyle name="Berechnung 2 14" xfId="3169" hidden="1"/>
    <cellStyle name="Berechnung 2 14" xfId="3204" hidden="1"/>
    <cellStyle name="Berechnung 2 14" xfId="3245" hidden="1"/>
    <cellStyle name="Berechnung 2 14" xfId="3323" hidden="1"/>
    <cellStyle name="Berechnung 2 14" xfId="3360" hidden="1"/>
    <cellStyle name="Berechnung 2 14" xfId="3386" hidden="1"/>
    <cellStyle name="Berechnung 2 14" xfId="3421" hidden="1"/>
    <cellStyle name="Berechnung 2 14" xfId="3477" hidden="1"/>
    <cellStyle name="Berechnung 2 14" xfId="3615" hidden="1"/>
    <cellStyle name="Berechnung 2 14" xfId="3652" hidden="1"/>
    <cellStyle name="Berechnung 2 14" xfId="3678" hidden="1"/>
    <cellStyle name="Berechnung 2 14" xfId="3713" hidden="1"/>
    <cellStyle name="Berechnung 2 14" xfId="3570" hidden="1"/>
    <cellStyle name="Berechnung 2 14" xfId="3757" hidden="1"/>
    <cellStyle name="Berechnung 2 14" xfId="3794" hidden="1"/>
    <cellStyle name="Berechnung 2 14" xfId="3820" hidden="1"/>
    <cellStyle name="Berechnung 2 14" xfId="3855" hidden="1"/>
    <cellStyle name="Berechnung 2 14" xfId="2248" hidden="1"/>
    <cellStyle name="Berechnung 2 14" xfId="3924" hidden="1"/>
    <cellStyle name="Berechnung 2 14" xfId="3961" hidden="1"/>
    <cellStyle name="Berechnung 2 14" xfId="3987" hidden="1"/>
    <cellStyle name="Berechnung 2 14" xfId="4022" hidden="1"/>
    <cellStyle name="Berechnung 2 14" xfId="4134" hidden="1"/>
    <cellStyle name="Berechnung 2 14" xfId="4324" hidden="1"/>
    <cellStyle name="Berechnung 2 14" xfId="4361" hidden="1"/>
    <cellStyle name="Berechnung 2 14" xfId="4387" hidden="1"/>
    <cellStyle name="Berechnung 2 14" xfId="4422" hidden="1"/>
    <cellStyle name="Berechnung 2 14" xfId="4256" hidden="1"/>
    <cellStyle name="Berechnung 2 14" xfId="4471" hidden="1"/>
    <cellStyle name="Berechnung 2 14" xfId="4508" hidden="1"/>
    <cellStyle name="Berechnung 2 14" xfId="4534" hidden="1"/>
    <cellStyle name="Berechnung 2 14" xfId="4569" hidden="1"/>
    <cellStyle name="Berechnung 2 14" xfId="4454" hidden="1"/>
    <cellStyle name="Berechnung 2 14" xfId="4612" hidden="1"/>
    <cellStyle name="Berechnung 2 14" xfId="4649" hidden="1"/>
    <cellStyle name="Berechnung 2 14" xfId="4675" hidden="1"/>
    <cellStyle name="Berechnung 2 14" xfId="4710" hidden="1"/>
    <cellStyle name="Berechnung 2 14" xfId="4751" hidden="1"/>
    <cellStyle name="Berechnung 2 14" xfId="4829" hidden="1"/>
    <cellStyle name="Berechnung 2 14" xfId="4866" hidden="1"/>
    <cellStyle name="Berechnung 2 14" xfId="4892" hidden="1"/>
    <cellStyle name="Berechnung 2 14" xfId="4927" hidden="1"/>
    <cellStyle name="Berechnung 2 14" xfId="4983" hidden="1"/>
    <cellStyle name="Berechnung 2 14" xfId="5121" hidden="1"/>
    <cellStyle name="Berechnung 2 14" xfId="5158" hidden="1"/>
    <cellStyle name="Berechnung 2 14" xfId="5184" hidden="1"/>
    <cellStyle name="Berechnung 2 14" xfId="5219" hidden="1"/>
    <cellStyle name="Berechnung 2 14" xfId="5076" hidden="1"/>
    <cellStyle name="Berechnung 2 14" xfId="5263" hidden="1"/>
    <cellStyle name="Berechnung 2 14" xfId="5300" hidden="1"/>
    <cellStyle name="Berechnung 2 14" xfId="5326" hidden="1"/>
    <cellStyle name="Berechnung 2 14" xfId="5361" hidden="1"/>
    <cellStyle name="Berechnung 2 14" xfId="2058" hidden="1"/>
    <cellStyle name="Berechnung 2 14" xfId="5429" hidden="1"/>
    <cellStyle name="Berechnung 2 14" xfId="5466" hidden="1"/>
    <cellStyle name="Berechnung 2 14" xfId="5492" hidden="1"/>
    <cellStyle name="Berechnung 2 14" xfId="5527" hidden="1"/>
    <cellStyle name="Berechnung 2 14" xfId="5638" hidden="1"/>
    <cellStyle name="Berechnung 2 14" xfId="5828" hidden="1"/>
    <cellStyle name="Berechnung 2 14" xfId="5865" hidden="1"/>
    <cellStyle name="Berechnung 2 14" xfId="5891" hidden="1"/>
    <cellStyle name="Berechnung 2 14" xfId="5926" hidden="1"/>
    <cellStyle name="Berechnung 2 14" xfId="5760" hidden="1"/>
    <cellStyle name="Berechnung 2 14" xfId="5975" hidden="1"/>
    <cellStyle name="Berechnung 2 14" xfId="6012" hidden="1"/>
    <cellStyle name="Berechnung 2 14" xfId="6038" hidden="1"/>
    <cellStyle name="Berechnung 2 14" xfId="6073" hidden="1"/>
    <cellStyle name="Berechnung 2 14" xfId="5958" hidden="1"/>
    <cellStyle name="Berechnung 2 14" xfId="6116" hidden="1"/>
    <cellStyle name="Berechnung 2 14" xfId="6153" hidden="1"/>
    <cellStyle name="Berechnung 2 14" xfId="6179" hidden="1"/>
    <cellStyle name="Berechnung 2 14" xfId="6214" hidden="1"/>
    <cellStyle name="Berechnung 2 14" xfId="6255" hidden="1"/>
    <cellStyle name="Berechnung 2 14" xfId="6333" hidden="1"/>
    <cellStyle name="Berechnung 2 14" xfId="6370" hidden="1"/>
    <cellStyle name="Berechnung 2 14" xfId="6396" hidden="1"/>
    <cellStyle name="Berechnung 2 14" xfId="6431" hidden="1"/>
    <cellStyle name="Berechnung 2 14" xfId="6487" hidden="1"/>
    <cellStyle name="Berechnung 2 14" xfId="6625" hidden="1"/>
    <cellStyle name="Berechnung 2 14" xfId="6662" hidden="1"/>
    <cellStyle name="Berechnung 2 14" xfId="6688" hidden="1"/>
    <cellStyle name="Berechnung 2 14" xfId="6723" hidden="1"/>
    <cellStyle name="Berechnung 2 14" xfId="6580" hidden="1"/>
    <cellStyle name="Berechnung 2 14" xfId="6767" hidden="1"/>
    <cellStyle name="Berechnung 2 14" xfId="6804" hidden="1"/>
    <cellStyle name="Berechnung 2 14" xfId="6830" hidden="1"/>
    <cellStyle name="Berechnung 2 14" xfId="6865" hidden="1"/>
    <cellStyle name="Berechnung 2 14" xfId="2376" hidden="1"/>
    <cellStyle name="Berechnung 2 14" xfId="6931" hidden="1"/>
    <cellStyle name="Berechnung 2 14" xfId="6968" hidden="1"/>
    <cellStyle name="Berechnung 2 14" xfId="6994" hidden="1"/>
    <cellStyle name="Berechnung 2 14" xfId="7029" hidden="1"/>
    <cellStyle name="Berechnung 2 14" xfId="7136" hidden="1"/>
    <cellStyle name="Berechnung 2 14" xfId="7326" hidden="1"/>
    <cellStyle name="Berechnung 2 14" xfId="7363" hidden="1"/>
    <cellStyle name="Berechnung 2 14" xfId="7389" hidden="1"/>
    <cellStyle name="Berechnung 2 14" xfId="7424" hidden="1"/>
    <cellStyle name="Berechnung 2 14" xfId="7258" hidden="1"/>
    <cellStyle name="Berechnung 2 14" xfId="7473" hidden="1"/>
    <cellStyle name="Berechnung 2 14" xfId="7510" hidden="1"/>
    <cellStyle name="Berechnung 2 14" xfId="7536" hidden="1"/>
    <cellStyle name="Berechnung 2 14" xfId="7571" hidden="1"/>
    <cellStyle name="Berechnung 2 14" xfId="7456" hidden="1"/>
    <cellStyle name="Berechnung 2 14" xfId="7614" hidden="1"/>
    <cellStyle name="Berechnung 2 14" xfId="7651" hidden="1"/>
    <cellStyle name="Berechnung 2 14" xfId="7677" hidden="1"/>
    <cellStyle name="Berechnung 2 14" xfId="7712" hidden="1"/>
    <cellStyle name="Berechnung 2 14" xfId="7753" hidden="1"/>
    <cellStyle name="Berechnung 2 14" xfId="7831" hidden="1"/>
    <cellStyle name="Berechnung 2 14" xfId="7868" hidden="1"/>
    <cellStyle name="Berechnung 2 14" xfId="7894" hidden="1"/>
    <cellStyle name="Berechnung 2 14" xfId="7929" hidden="1"/>
    <cellStyle name="Berechnung 2 14" xfId="7985" hidden="1"/>
    <cellStyle name="Berechnung 2 14" xfId="8123" hidden="1"/>
    <cellStyle name="Berechnung 2 14" xfId="8160" hidden="1"/>
    <cellStyle name="Berechnung 2 14" xfId="8186" hidden="1"/>
    <cellStyle name="Berechnung 2 14" xfId="8221" hidden="1"/>
    <cellStyle name="Berechnung 2 14" xfId="8078" hidden="1"/>
    <cellStyle name="Berechnung 2 14" xfId="8265" hidden="1"/>
    <cellStyle name="Berechnung 2 14" xfId="8302" hidden="1"/>
    <cellStyle name="Berechnung 2 14" xfId="8328" hidden="1"/>
    <cellStyle name="Berechnung 2 14" xfId="8363" hidden="1"/>
    <cellStyle name="Berechnung 2 14" xfId="3883" hidden="1"/>
    <cellStyle name="Berechnung 2 14" xfId="8426" hidden="1"/>
    <cellStyle name="Berechnung 2 14" xfId="8463" hidden="1"/>
    <cellStyle name="Berechnung 2 14" xfId="8489" hidden="1"/>
    <cellStyle name="Berechnung 2 14" xfId="8524" hidden="1"/>
    <cellStyle name="Berechnung 2 14" xfId="8629" hidden="1"/>
    <cellStyle name="Berechnung 2 14" xfId="8819" hidden="1"/>
    <cellStyle name="Berechnung 2 14" xfId="8856" hidden="1"/>
    <cellStyle name="Berechnung 2 14" xfId="8882" hidden="1"/>
    <cellStyle name="Berechnung 2 14" xfId="8917" hidden="1"/>
    <cellStyle name="Berechnung 2 14" xfId="8751" hidden="1"/>
    <cellStyle name="Berechnung 2 14" xfId="8966" hidden="1"/>
    <cellStyle name="Berechnung 2 14" xfId="9003" hidden="1"/>
    <cellStyle name="Berechnung 2 14" xfId="9029" hidden="1"/>
    <cellStyle name="Berechnung 2 14" xfId="9064" hidden="1"/>
    <cellStyle name="Berechnung 2 14" xfId="8949" hidden="1"/>
    <cellStyle name="Berechnung 2 14" xfId="9107" hidden="1"/>
    <cellStyle name="Berechnung 2 14" xfId="9144" hidden="1"/>
    <cellStyle name="Berechnung 2 14" xfId="9170" hidden="1"/>
    <cellStyle name="Berechnung 2 14" xfId="9205" hidden="1"/>
    <cellStyle name="Berechnung 2 14" xfId="9246" hidden="1"/>
    <cellStyle name="Berechnung 2 14" xfId="9324" hidden="1"/>
    <cellStyle name="Berechnung 2 14" xfId="9361" hidden="1"/>
    <cellStyle name="Berechnung 2 14" xfId="9387" hidden="1"/>
    <cellStyle name="Berechnung 2 14" xfId="9422" hidden="1"/>
    <cellStyle name="Berechnung 2 14" xfId="9478" hidden="1"/>
    <cellStyle name="Berechnung 2 14" xfId="9616" hidden="1"/>
    <cellStyle name="Berechnung 2 14" xfId="9653" hidden="1"/>
    <cellStyle name="Berechnung 2 14" xfId="9679" hidden="1"/>
    <cellStyle name="Berechnung 2 14" xfId="9714" hidden="1"/>
    <cellStyle name="Berechnung 2 14" xfId="9571" hidden="1"/>
    <cellStyle name="Berechnung 2 14" xfId="9758" hidden="1"/>
    <cellStyle name="Berechnung 2 14" xfId="9795" hidden="1"/>
    <cellStyle name="Berechnung 2 14" xfId="9821" hidden="1"/>
    <cellStyle name="Berechnung 2 14" xfId="9856" hidden="1"/>
    <cellStyle name="Berechnung 2 14" xfId="5389" hidden="1"/>
    <cellStyle name="Berechnung 2 14" xfId="9917" hidden="1"/>
    <cellStyle name="Berechnung 2 14" xfId="9954" hidden="1"/>
    <cellStyle name="Berechnung 2 14" xfId="9980" hidden="1"/>
    <cellStyle name="Berechnung 2 14" xfId="10015" hidden="1"/>
    <cellStyle name="Berechnung 2 14" xfId="10115" hidden="1"/>
    <cellStyle name="Berechnung 2 14" xfId="10305" hidden="1"/>
    <cellStyle name="Berechnung 2 14" xfId="10342" hidden="1"/>
    <cellStyle name="Berechnung 2 14" xfId="10368" hidden="1"/>
    <cellStyle name="Berechnung 2 14" xfId="10403" hidden="1"/>
    <cellStyle name="Berechnung 2 14" xfId="10237" hidden="1"/>
    <cellStyle name="Berechnung 2 14" xfId="10452" hidden="1"/>
    <cellStyle name="Berechnung 2 14" xfId="10489" hidden="1"/>
    <cellStyle name="Berechnung 2 14" xfId="10515" hidden="1"/>
    <cellStyle name="Berechnung 2 14" xfId="10550" hidden="1"/>
    <cellStyle name="Berechnung 2 14" xfId="10435" hidden="1"/>
    <cellStyle name="Berechnung 2 14" xfId="10593" hidden="1"/>
    <cellStyle name="Berechnung 2 14" xfId="10630" hidden="1"/>
    <cellStyle name="Berechnung 2 14" xfId="10656" hidden="1"/>
    <cellStyle name="Berechnung 2 14" xfId="10691" hidden="1"/>
    <cellStyle name="Berechnung 2 14" xfId="10732" hidden="1"/>
    <cellStyle name="Berechnung 2 14" xfId="10810" hidden="1"/>
    <cellStyle name="Berechnung 2 14" xfId="10847" hidden="1"/>
    <cellStyle name="Berechnung 2 14" xfId="10873" hidden="1"/>
    <cellStyle name="Berechnung 2 14" xfId="10908" hidden="1"/>
    <cellStyle name="Berechnung 2 14" xfId="10964" hidden="1"/>
    <cellStyle name="Berechnung 2 14" xfId="11102" hidden="1"/>
    <cellStyle name="Berechnung 2 14" xfId="11139" hidden="1"/>
    <cellStyle name="Berechnung 2 14" xfId="11165" hidden="1"/>
    <cellStyle name="Berechnung 2 14" xfId="11200" hidden="1"/>
    <cellStyle name="Berechnung 2 14" xfId="11057" hidden="1"/>
    <cellStyle name="Berechnung 2 14" xfId="11244" hidden="1"/>
    <cellStyle name="Berechnung 2 14" xfId="11281" hidden="1"/>
    <cellStyle name="Berechnung 2 14" xfId="11307" hidden="1"/>
    <cellStyle name="Berechnung 2 14" xfId="11342" hidden="1"/>
    <cellStyle name="Berechnung 2 14" xfId="6893" hidden="1"/>
    <cellStyle name="Berechnung 2 14" xfId="11400" hidden="1"/>
    <cellStyle name="Berechnung 2 14" xfId="11437" hidden="1"/>
    <cellStyle name="Berechnung 2 14" xfId="11463" hidden="1"/>
    <cellStyle name="Berechnung 2 14" xfId="11498" hidden="1"/>
    <cellStyle name="Berechnung 2 14" xfId="11595" hidden="1"/>
    <cellStyle name="Berechnung 2 14" xfId="11785" hidden="1"/>
    <cellStyle name="Berechnung 2 14" xfId="11822" hidden="1"/>
    <cellStyle name="Berechnung 2 14" xfId="11848" hidden="1"/>
    <cellStyle name="Berechnung 2 14" xfId="11883" hidden="1"/>
    <cellStyle name="Berechnung 2 14" xfId="11717" hidden="1"/>
    <cellStyle name="Berechnung 2 14" xfId="11932" hidden="1"/>
    <cellStyle name="Berechnung 2 14" xfId="11969" hidden="1"/>
    <cellStyle name="Berechnung 2 14" xfId="11995" hidden="1"/>
    <cellStyle name="Berechnung 2 14" xfId="12030" hidden="1"/>
    <cellStyle name="Berechnung 2 14" xfId="11915" hidden="1"/>
    <cellStyle name="Berechnung 2 14" xfId="12073" hidden="1"/>
    <cellStyle name="Berechnung 2 14" xfId="12110" hidden="1"/>
    <cellStyle name="Berechnung 2 14" xfId="12136" hidden="1"/>
    <cellStyle name="Berechnung 2 14" xfId="12171" hidden="1"/>
    <cellStyle name="Berechnung 2 14" xfId="12212" hidden="1"/>
    <cellStyle name="Berechnung 2 14" xfId="12290" hidden="1"/>
    <cellStyle name="Berechnung 2 14" xfId="12327" hidden="1"/>
    <cellStyle name="Berechnung 2 14" xfId="12353" hidden="1"/>
    <cellStyle name="Berechnung 2 14" xfId="12388" hidden="1"/>
    <cellStyle name="Berechnung 2 14" xfId="12444" hidden="1"/>
    <cellStyle name="Berechnung 2 14" xfId="12582" hidden="1"/>
    <cellStyle name="Berechnung 2 14" xfId="12619" hidden="1"/>
    <cellStyle name="Berechnung 2 14" xfId="12645" hidden="1"/>
    <cellStyle name="Berechnung 2 14" xfId="12680" hidden="1"/>
    <cellStyle name="Berechnung 2 14" xfId="12537" hidden="1"/>
    <cellStyle name="Berechnung 2 14" xfId="12724" hidden="1"/>
    <cellStyle name="Berechnung 2 14" xfId="12761" hidden="1"/>
    <cellStyle name="Berechnung 2 14" xfId="12787" hidden="1"/>
    <cellStyle name="Berechnung 2 14" xfId="12822" hidden="1"/>
    <cellStyle name="Berechnung 2 14" xfId="8391" hidden="1"/>
    <cellStyle name="Berechnung 2 14" xfId="12879" hidden="1"/>
    <cellStyle name="Berechnung 2 14" xfId="12916" hidden="1"/>
    <cellStyle name="Berechnung 2 14" xfId="12942" hidden="1"/>
    <cellStyle name="Berechnung 2 14" xfId="12977" hidden="1"/>
    <cellStyle name="Berechnung 2 14" xfId="13066" hidden="1"/>
    <cellStyle name="Berechnung 2 14" xfId="13256" hidden="1"/>
    <cellStyle name="Berechnung 2 14" xfId="13293" hidden="1"/>
    <cellStyle name="Berechnung 2 14" xfId="13319" hidden="1"/>
    <cellStyle name="Berechnung 2 14" xfId="13354" hidden="1"/>
    <cellStyle name="Berechnung 2 14" xfId="13188" hidden="1"/>
    <cellStyle name="Berechnung 2 14" xfId="13403" hidden="1"/>
    <cellStyle name="Berechnung 2 14" xfId="13440" hidden="1"/>
    <cellStyle name="Berechnung 2 14" xfId="13466" hidden="1"/>
    <cellStyle name="Berechnung 2 14" xfId="13501" hidden="1"/>
    <cellStyle name="Berechnung 2 14" xfId="13386" hidden="1"/>
    <cellStyle name="Berechnung 2 14" xfId="13544" hidden="1"/>
    <cellStyle name="Berechnung 2 14" xfId="13581" hidden="1"/>
    <cellStyle name="Berechnung 2 14" xfId="13607" hidden="1"/>
    <cellStyle name="Berechnung 2 14" xfId="13642" hidden="1"/>
    <cellStyle name="Berechnung 2 14" xfId="13683" hidden="1"/>
    <cellStyle name="Berechnung 2 14" xfId="13761" hidden="1"/>
    <cellStyle name="Berechnung 2 14" xfId="13798" hidden="1"/>
    <cellStyle name="Berechnung 2 14" xfId="13824" hidden="1"/>
    <cellStyle name="Berechnung 2 14" xfId="13859" hidden="1"/>
    <cellStyle name="Berechnung 2 14" xfId="13915" hidden="1"/>
    <cellStyle name="Berechnung 2 14" xfId="14053" hidden="1"/>
    <cellStyle name="Berechnung 2 14" xfId="14090" hidden="1"/>
    <cellStyle name="Berechnung 2 14" xfId="14116" hidden="1"/>
    <cellStyle name="Berechnung 2 14" xfId="14151" hidden="1"/>
    <cellStyle name="Berechnung 2 14" xfId="14008" hidden="1"/>
    <cellStyle name="Berechnung 2 14" xfId="14195" hidden="1"/>
    <cellStyle name="Berechnung 2 14" xfId="14232" hidden="1"/>
    <cellStyle name="Berechnung 2 14" xfId="14258" hidden="1"/>
    <cellStyle name="Berechnung 2 14" xfId="14293" hidden="1"/>
    <cellStyle name="Berechnung 2 14" xfId="9884" hidden="1"/>
    <cellStyle name="Berechnung 2 14" xfId="14346" hidden="1"/>
    <cellStyle name="Berechnung 2 14" xfId="14383" hidden="1"/>
    <cellStyle name="Berechnung 2 14" xfId="14409" hidden="1"/>
    <cellStyle name="Berechnung 2 14" xfId="14444" hidden="1"/>
    <cellStyle name="Berechnung 2 14" xfId="14528" hidden="1"/>
    <cellStyle name="Berechnung 2 14" xfId="14718" hidden="1"/>
    <cellStyle name="Berechnung 2 14" xfId="14755" hidden="1"/>
    <cellStyle name="Berechnung 2 14" xfId="14781" hidden="1"/>
    <cellStyle name="Berechnung 2 14" xfId="14816" hidden="1"/>
    <cellStyle name="Berechnung 2 14" xfId="14650" hidden="1"/>
    <cellStyle name="Berechnung 2 14" xfId="14865" hidden="1"/>
    <cellStyle name="Berechnung 2 14" xfId="14902" hidden="1"/>
    <cellStyle name="Berechnung 2 14" xfId="14928" hidden="1"/>
    <cellStyle name="Berechnung 2 14" xfId="14963" hidden="1"/>
    <cellStyle name="Berechnung 2 14" xfId="14848" hidden="1"/>
    <cellStyle name="Berechnung 2 14" xfId="15006" hidden="1"/>
    <cellStyle name="Berechnung 2 14" xfId="15043" hidden="1"/>
    <cellStyle name="Berechnung 2 14" xfId="15069" hidden="1"/>
    <cellStyle name="Berechnung 2 14" xfId="15104" hidden="1"/>
    <cellStyle name="Berechnung 2 14" xfId="15145" hidden="1"/>
    <cellStyle name="Berechnung 2 14" xfId="15223" hidden="1"/>
    <cellStyle name="Berechnung 2 14" xfId="15260" hidden="1"/>
    <cellStyle name="Berechnung 2 14" xfId="15286" hidden="1"/>
    <cellStyle name="Berechnung 2 14" xfId="15321" hidden="1"/>
    <cellStyle name="Berechnung 2 14" xfId="15377" hidden="1"/>
    <cellStyle name="Berechnung 2 14" xfId="15515" hidden="1"/>
    <cellStyle name="Berechnung 2 14" xfId="15552" hidden="1"/>
    <cellStyle name="Berechnung 2 14" xfId="15578" hidden="1"/>
    <cellStyle name="Berechnung 2 14" xfId="15613" hidden="1"/>
    <cellStyle name="Berechnung 2 14" xfId="15470" hidden="1"/>
    <cellStyle name="Berechnung 2 14" xfId="15657" hidden="1"/>
    <cellStyle name="Berechnung 2 14" xfId="15694" hidden="1"/>
    <cellStyle name="Berechnung 2 14" xfId="15720" hidden="1"/>
    <cellStyle name="Berechnung 2 14" xfId="15755" hidden="1"/>
    <cellStyle name="Berechnung 2 14" xfId="11370" hidden="1"/>
    <cellStyle name="Berechnung 2 14" xfId="15808" hidden="1"/>
    <cellStyle name="Berechnung 2 14" xfId="15845" hidden="1"/>
    <cellStyle name="Berechnung 2 14" xfId="15871" hidden="1"/>
    <cellStyle name="Berechnung 2 14" xfId="15906" hidden="1"/>
    <cellStyle name="Berechnung 2 14" xfId="15984" hidden="1"/>
    <cellStyle name="Berechnung 2 14" xfId="16174" hidden="1"/>
    <cellStyle name="Berechnung 2 14" xfId="16211" hidden="1"/>
    <cellStyle name="Berechnung 2 14" xfId="16237" hidden="1"/>
    <cellStyle name="Berechnung 2 14" xfId="16272" hidden="1"/>
    <cellStyle name="Berechnung 2 14" xfId="16106" hidden="1"/>
    <cellStyle name="Berechnung 2 14" xfId="16321" hidden="1"/>
    <cellStyle name="Berechnung 2 14" xfId="16358" hidden="1"/>
    <cellStyle name="Berechnung 2 14" xfId="16384" hidden="1"/>
    <cellStyle name="Berechnung 2 14" xfId="16419" hidden="1"/>
    <cellStyle name="Berechnung 2 14" xfId="16304" hidden="1"/>
    <cellStyle name="Berechnung 2 14" xfId="16462" hidden="1"/>
    <cellStyle name="Berechnung 2 14" xfId="16499" hidden="1"/>
    <cellStyle name="Berechnung 2 14" xfId="16525" hidden="1"/>
    <cellStyle name="Berechnung 2 14" xfId="16560" hidden="1"/>
    <cellStyle name="Berechnung 2 14" xfId="16601" hidden="1"/>
    <cellStyle name="Berechnung 2 14" xfId="16679" hidden="1"/>
    <cellStyle name="Berechnung 2 14" xfId="16716" hidden="1"/>
    <cellStyle name="Berechnung 2 14" xfId="16742" hidden="1"/>
    <cellStyle name="Berechnung 2 14" xfId="16777" hidden="1"/>
    <cellStyle name="Berechnung 2 14" xfId="16833" hidden="1"/>
    <cellStyle name="Berechnung 2 14" xfId="16971" hidden="1"/>
    <cellStyle name="Berechnung 2 14" xfId="17008" hidden="1"/>
    <cellStyle name="Berechnung 2 14" xfId="17034" hidden="1"/>
    <cellStyle name="Berechnung 2 14" xfId="17069" hidden="1"/>
    <cellStyle name="Berechnung 2 14" xfId="16926" hidden="1"/>
    <cellStyle name="Berechnung 2 14" xfId="17113" hidden="1"/>
    <cellStyle name="Berechnung 2 14" xfId="17150" hidden="1"/>
    <cellStyle name="Berechnung 2 14" xfId="17176" hidden="1"/>
    <cellStyle name="Berechnung 2 14" xfId="17211" hidden="1"/>
    <cellStyle name="Berechnung 2 14" xfId="12850" hidden="1"/>
    <cellStyle name="Berechnung 2 14" xfId="17253" hidden="1"/>
    <cellStyle name="Berechnung 2 14" xfId="17290" hidden="1"/>
    <cellStyle name="Berechnung 2 14" xfId="17316" hidden="1"/>
    <cellStyle name="Berechnung 2 14" xfId="17351" hidden="1"/>
    <cellStyle name="Berechnung 2 14" xfId="17426" hidden="1"/>
    <cellStyle name="Berechnung 2 14" xfId="17616" hidden="1"/>
    <cellStyle name="Berechnung 2 14" xfId="17653" hidden="1"/>
    <cellStyle name="Berechnung 2 14" xfId="17679" hidden="1"/>
    <cellStyle name="Berechnung 2 14" xfId="17714" hidden="1"/>
    <cellStyle name="Berechnung 2 14" xfId="17548" hidden="1"/>
    <cellStyle name="Berechnung 2 14" xfId="17763" hidden="1"/>
    <cellStyle name="Berechnung 2 14" xfId="17800" hidden="1"/>
    <cellStyle name="Berechnung 2 14" xfId="17826" hidden="1"/>
    <cellStyle name="Berechnung 2 14" xfId="17861" hidden="1"/>
    <cellStyle name="Berechnung 2 14" xfId="17746" hidden="1"/>
    <cellStyle name="Berechnung 2 14" xfId="17904" hidden="1"/>
    <cellStyle name="Berechnung 2 14" xfId="17941" hidden="1"/>
    <cellStyle name="Berechnung 2 14" xfId="17967" hidden="1"/>
    <cellStyle name="Berechnung 2 14" xfId="18002" hidden="1"/>
    <cellStyle name="Berechnung 2 14" xfId="18043" hidden="1"/>
    <cellStyle name="Berechnung 2 14" xfId="18121" hidden="1"/>
    <cellStyle name="Berechnung 2 14" xfId="18158" hidden="1"/>
    <cellStyle name="Berechnung 2 14" xfId="18184" hidden="1"/>
    <cellStyle name="Berechnung 2 14" xfId="18219" hidden="1"/>
    <cellStyle name="Berechnung 2 14" xfId="18275" hidden="1"/>
    <cellStyle name="Berechnung 2 14" xfId="18413" hidden="1"/>
    <cellStyle name="Berechnung 2 14" xfId="18450" hidden="1"/>
    <cellStyle name="Berechnung 2 14" xfId="18476" hidden="1"/>
    <cellStyle name="Berechnung 2 14" xfId="18511" hidden="1"/>
    <cellStyle name="Berechnung 2 14" xfId="18368" hidden="1"/>
    <cellStyle name="Berechnung 2 14" xfId="18555" hidden="1"/>
    <cellStyle name="Berechnung 2 14" xfId="18592" hidden="1"/>
    <cellStyle name="Berechnung 2 14" xfId="18618" hidden="1"/>
    <cellStyle name="Berechnung 2 14" xfId="18653" hidden="1"/>
    <cellStyle name="Berechnung 2 14" xfId="18900" hidden="1"/>
    <cellStyle name="Berechnung 2 14" xfId="19053" hidden="1"/>
    <cellStyle name="Berechnung 2 14" xfId="19090" hidden="1"/>
    <cellStyle name="Berechnung 2 14" xfId="19116" hidden="1"/>
    <cellStyle name="Berechnung 2 14" xfId="19151" hidden="1"/>
    <cellStyle name="Berechnung 2 14" xfId="19233" hidden="1"/>
    <cellStyle name="Berechnung 2 14" xfId="19423" hidden="1"/>
    <cellStyle name="Berechnung 2 14" xfId="19460" hidden="1"/>
    <cellStyle name="Berechnung 2 14" xfId="19486" hidden="1"/>
    <cellStyle name="Berechnung 2 14" xfId="19521" hidden="1"/>
    <cellStyle name="Berechnung 2 14" xfId="19355" hidden="1"/>
    <cellStyle name="Berechnung 2 14" xfId="19570" hidden="1"/>
    <cellStyle name="Berechnung 2 14" xfId="19607" hidden="1"/>
    <cellStyle name="Berechnung 2 14" xfId="19633" hidden="1"/>
    <cellStyle name="Berechnung 2 14" xfId="19668" hidden="1"/>
    <cellStyle name="Berechnung 2 14" xfId="19553" hidden="1"/>
    <cellStyle name="Berechnung 2 14" xfId="19711" hidden="1"/>
    <cellStyle name="Berechnung 2 14" xfId="19748" hidden="1"/>
    <cellStyle name="Berechnung 2 14" xfId="19774" hidden="1"/>
    <cellStyle name="Berechnung 2 14" xfId="19809" hidden="1"/>
    <cellStyle name="Berechnung 2 14" xfId="19850" hidden="1"/>
    <cellStyle name="Berechnung 2 14" xfId="19928" hidden="1"/>
    <cellStyle name="Berechnung 2 14" xfId="19965" hidden="1"/>
    <cellStyle name="Berechnung 2 14" xfId="19991" hidden="1"/>
    <cellStyle name="Berechnung 2 14" xfId="20026" hidden="1"/>
    <cellStyle name="Berechnung 2 14" xfId="20082" hidden="1"/>
    <cellStyle name="Berechnung 2 14" xfId="20220" hidden="1"/>
    <cellStyle name="Berechnung 2 14" xfId="20257" hidden="1"/>
    <cellStyle name="Berechnung 2 14" xfId="20283" hidden="1"/>
    <cellStyle name="Berechnung 2 14" xfId="20318" hidden="1"/>
    <cellStyle name="Berechnung 2 14" xfId="20175" hidden="1"/>
    <cellStyle name="Berechnung 2 14" xfId="20362" hidden="1"/>
    <cellStyle name="Berechnung 2 14" xfId="20399" hidden="1"/>
    <cellStyle name="Berechnung 2 14" xfId="20425" hidden="1"/>
    <cellStyle name="Berechnung 2 14" xfId="20460" hidden="1"/>
    <cellStyle name="Berechnung 2 14" xfId="20501" hidden="1"/>
    <cellStyle name="Berechnung 2 14" xfId="20579" hidden="1"/>
    <cellStyle name="Berechnung 2 14" xfId="20616" hidden="1"/>
    <cellStyle name="Berechnung 2 14" xfId="20642" hidden="1"/>
    <cellStyle name="Berechnung 2 14" xfId="20677" hidden="1"/>
    <cellStyle name="Berechnung 2 14" xfId="20743" hidden="1"/>
    <cellStyle name="Berechnung 2 14" xfId="20970" hidden="1"/>
    <cellStyle name="Berechnung 2 14" xfId="21007" hidden="1"/>
    <cellStyle name="Berechnung 2 14" xfId="21033" hidden="1"/>
    <cellStyle name="Berechnung 2 14" xfId="21068" hidden="1"/>
    <cellStyle name="Berechnung 2 14" xfId="21141" hidden="1"/>
    <cellStyle name="Berechnung 2 14" xfId="21279" hidden="1"/>
    <cellStyle name="Berechnung 2 14" xfId="21316" hidden="1"/>
    <cellStyle name="Berechnung 2 14" xfId="21342" hidden="1"/>
    <cellStyle name="Berechnung 2 14" xfId="21377" hidden="1"/>
    <cellStyle name="Berechnung 2 14" xfId="21234" hidden="1"/>
    <cellStyle name="Berechnung 2 14" xfId="21423" hidden="1"/>
    <cellStyle name="Berechnung 2 14" xfId="21460" hidden="1"/>
    <cellStyle name="Berechnung 2 14" xfId="21486" hidden="1"/>
    <cellStyle name="Berechnung 2 14" xfId="21521" hidden="1"/>
    <cellStyle name="Berechnung 2 14" xfId="20933" hidden="1"/>
    <cellStyle name="Berechnung 2 14" xfId="21580" hidden="1"/>
    <cellStyle name="Berechnung 2 14" xfId="21617" hidden="1"/>
    <cellStyle name="Berechnung 2 14" xfId="21643" hidden="1"/>
    <cellStyle name="Berechnung 2 14" xfId="21678" hidden="1"/>
    <cellStyle name="Berechnung 2 14" xfId="21759" hidden="1"/>
    <cellStyle name="Berechnung 2 14" xfId="21950" hidden="1"/>
    <cellStyle name="Berechnung 2 14" xfId="21987" hidden="1"/>
    <cellStyle name="Berechnung 2 14" xfId="22013" hidden="1"/>
    <cellStyle name="Berechnung 2 14" xfId="22048" hidden="1"/>
    <cellStyle name="Berechnung 2 14" xfId="21881" hidden="1"/>
    <cellStyle name="Berechnung 2 14" xfId="22099" hidden="1"/>
    <cellStyle name="Berechnung 2 14" xfId="22136" hidden="1"/>
    <cellStyle name="Berechnung 2 14" xfId="22162" hidden="1"/>
    <cellStyle name="Berechnung 2 14" xfId="22197" hidden="1"/>
    <cellStyle name="Berechnung 2 14" xfId="22082" hidden="1"/>
    <cellStyle name="Berechnung 2 14" xfId="22242" hidden="1"/>
    <cellStyle name="Berechnung 2 14" xfId="22279" hidden="1"/>
    <cellStyle name="Berechnung 2 14" xfId="22305" hidden="1"/>
    <cellStyle name="Berechnung 2 14" xfId="22340" hidden="1"/>
    <cellStyle name="Berechnung 2 14" xfId="22383" hidden="1"/>
    <cellStyle name="Berechnung 2 14" xfId="22461" hidden="1"/>
    <cellStyle name="Berechnung 2 14" xfId="22498" hidden="1"/>
    <cellStyle name="Berechnung 2 14" xfId="22524" hidden="1"/>
    <cellStyle name="Berechnung 2 14" xfId="22559" hidden="1"/>
    <cellStyle name="Berechnung 2 14" xfId="22615" hidden="1"/>
    <cellStyle name="Berechnung 2 14" xfId="22753" hidden="1"/>
    <cellStyle name="Berechnung 2 14" xfId="22790" hidden="1"/>
    <cellStyle name="Berechnung 2 14" xfId="22816" hidden="1"/>
    <cellStyle name="Berechnung 2 14" xfId="22851" hidden="1"/>
    <cellStyle name="Berechnung 2 14" xfId="22708" hidden="1"/>
    <cellStyle name="Berechnung 2 14" xfId="22895" hidden="1"/>
    <cellStyle name="Berechnung 2 14" xfId="22932" hidden="1"/>
    <cellStyle name="Berechnung 2 14" xfId="22958" hidden="1"/>
    <cellStyle name="Berechnung 2 14" xfId="22993" hidden="1"/>
    <cellStyle name="Berechnung 2 14" xfId="20926" hidden="1"/>
    <cellStyle name="Berechnung 2 14" xfId="23035" hidden="1"/>
    <cellStyle name="Berechnung 2 14" xfId="23072" hidden="1"/>
    <cellStyle name="Berechnung 2 14" xfId="23098" hidden="1"/>
    <cellStyle name="Berechnung 2 14" xfId="23133" hidden="1"/>
    <cellStyle name="Berechnung 2 14" xfId="23212" hidden="1"/>
    <cellStyle name="Berechnung 2 14" xfId="23402" hidden="1"/>
    <cellStyle name="Berechnung 2 14" xfId="23439" hidden="1"/>
    <cellStyle name="Berechnung 2 14" xfId="23465" hidden="1"/>
    <cellStyle name="Berechnung 2 14" xfId="23500" hidden="1"/>
    <cellStyle name="Berechnung 2 14" xfId="23334" hidden="1"/>
    <cellStyle name="Berechnung 2 14" xfId="23551" hidden="1"/>
    <cellStyle name="Berechnung 2 14" xfId="23588" hidden="1"/>
    <cellStyle name="Berechnung 2 14" xfId="23614" hidden="1"/>
    <cellStyle name="Berechnung 2 14" xfId="23649" hidden="1"/>
    <cellStyle name="Berechnung 2 14" xfId="23534" hidden="1"/>
    <cellStyle name="Berechnung 2 14" xfId="23694" hidden="1"/>
    <cellStyle name="Berechnung 2 14" xfId="23731" hidden="1"/>
    <cellStyle name="Berechnung 2 14" xfId="23757" hidden="1"/>
    <cellStyle name="Berechnung 2 14" xfId="23792" hidden="1"/>
    <cellStyle name="Berechnung 2 14" xfId="23834" hidden="1"/>
    <cellStyle name="Berechnung 2 14" xfId="23912" hidden="1"/>
    <cellStyle name="Berechnung 2 14" xfId="23949" hidden="1"/>
    <cellStyle name="Berechnung 2 14" xfId="23975" hidden="1"/>
    <cellStyle name="Berechnung 2 14" xfId="24010" hidden="1"/>
    <cellStyle name="Berechnung 2 14" xfId="24066" hidden="1"/>
    <cellStyle name="Berechnung 2 14" xfId="24204" hidden="1"/>
    <cellStyle name="Berechnung 2 14" xfId="24241" hidden="1"/>
    <cellStyle name="Berechnung 2 14" xfId="24267" hidden="1"/>
    <cellStyle name="Berechnung 2 14" xfId="24302" hidden="1"/>
    <cellStyle name="Berechnung 2 14" xfId="24159" hidden="1"/>
    <cellStyle name="Berechnung 2 14" xfId="24346" hidden="1"/>
    <cellStyle name="Berechnung 2 14" xfId="24383" hidden="1"/>
    <cellStyle name="Berechnung 2 14" xfId="24409" hidden="1"/>
    <cellStyle name="Berechnung 2 14" xfId="24444" hidden="1"/>
    <cellStyle name="Berechnung 2 14" xfId="20880" hidden="1"/>
    <cellStyle name="Berechnung 2 14" xfId="24486" hidden="1"/>
    <cellStyle name="Berechnung 2 14" xfId="24523" hidden="1"/>
    <cellStyle name="Berechnung 2 14" xfId="24549" hidden="1"/>
    <cellStyle name="Berechnung 2 14" xfId="24584" hidden="1"/>
    <cellStyle name="Berechnung 2 14" xfId="24659" hidden="1"/>
    <cellStyle name="Berechnung 2 14" xfId="24849" hidden="1"/>
    <cellStyle name="Berechnung 2 14" xfId="24886" hidden="1"/>
    <cellStyle name="Berechnung 2 14" xfId="24912" hidden="1"/>
    <cellStyle name="Berechnung 2 14" xfId="24947" hidden="1"/>
    <cellStyle name="Berechnung 2 14" xfId="24781" hidden="1"/>
    <cellStyle name="Berechnung 2 14" xfId="24996" hidden="1"/>
    <cellStyle name="Berechnung 2 14" xfId="25033" hidden="1"/>
    <cellStyle name="Berechnung 2 14" xfId="25059" hidden="1"/>
    <cellStyle name="Berechnung 2 14" xfId="25094" hidden="1"/>
    <cellStyle name="Berechnung 2 14" xfId="24979" hidden="1"/>
    <cellStyle name="Berechnung 2 14" xfId="25137" hidden="1"/>
    <cellStyle name="Berechnung 2 14" xfId="25174" hidden="1"/>
    <cellStyle name="Berechnung 2 14" xfId="25200" hidden="1"/>
    <cellStyle name="Berechnung 2 14" xfId="25235" hidden="1"/>
    <cellStyle name="Berechnung 2 14" xfId="25276" hidden="1"/>
    <cellStyle name="Berechnung 2 14" xfId="25354" hidden="1"/>
    <cellStyle name="Berechnung 2 14" xfId="25391" hidden="1"/>
    <cellStyle name="Berechnung 2 14" xfId="25417" hidden="1"/>
    <cellStyle name="Berechnung 2 14" xfId="25452" hidden="1"/>
    <cellStyle name="Berechnung 2 14" xfId="25508" hidden="1"/>
    <cellStyle name="Berechnung 2 14" xfId="25646" hidden="1"/>
    <cellStyle name="Berechnung 2 14" xfId="25683" hidden="1"/>
    <cellStyle name="Berechnung 2 14" xfId="25709" hidden="1"/>
    <cellStyle name="Berechnung 2 14" xfId="25744" hidden="1"/>
    <cellStyle name="Berechnung 2 14" xfId="25601" hidden="1"/>
    <cellStyle name="Berechnung 2 14" xfId="25788" hidden="1"/>
    <cellStyle name="Berechnung 2 14" xfId="25825" hidden="1"/>
    <cellStyle name="Berechnung 2 14" xfId="25851" hidden="1"/>
    <cellStyle name="Berechnung 2 14" xfId="25886" hidden="1"/>
    <cellStyle name="Berechnung 2 14" xfId="25929" hidden="1"/>
    <cellStyle name="Berechnung 2 14" xfId="26081" hidden="1"/>
    <cellStyle name="Berechnung 2 14" xfId="26118" hidden="1"/>
    <cellStyle name="Berechnung 2 14" xfId="26144" hidden="1"/>
    <cellStyle name="Berechnung 2 14" xfId="26179" hidden="1"/>
    <cellStyle name="Berechnung 2 14" xfId="26255" hidden="1"/>
    <cellStyle name="Berechnung 2 14" xfId="26445" hidden="1"/>
    <cellStyle name="Berechnung 2 14" xfId="26482" hidden="1"/>
    <cellStyle name="Berechnung 2 14" xfId="26508" hidden="1"/>
    <cellStyle name="Berechnung 2 14" xfId="26543" hidden="1"/>
    <cellStyle name="Berechnung 2 14" xfId="26377" hidden="1"/>
    <cellStyle name="Berechnung 2 14" xfId="26592" hidden="1"/>
    <cellStyle name="Berechnung 2 14" xfId="26629" hidden="1"/>
    <cellStyle name="Berechnung 2 14" xfId="26655" hidden="1"/>
    <cellStyle name="Berechnung 2 14" xfId="26690" hidden="1"/>
    <cellStyle name="Berechnung 2 14" xfId="26575" hidden="1"/>
    <cellStyle name="Berechnung 2 14" xfId="26733" hidden="1"/>
    <cellStyle name="Berechnung 2 14" xfId="26770" hidden="1"/>
    <cellStyle name="Berechnung 2 14" xfId="26796" hidden="1"/>
    <cellStyle name="Berechnung 2 14" xfId="26831" hidden="1"/>
    <cellStyle name="Berechnung 2 14" xfId="26872" hidden="1"/>
    <cellStyle name="Berechnung 2 14" xfId="26950" hidden="1"/>
    <cellStyle name="Berechnung 2 14" xfId="26987" hidden="1"/>
    <cellStyle name="Berechnung 2 14" xfId="27013" hidden="1"/>
    <cellStyle name="Berechnung 2 14" xfId="27048" hidden="1"/>
    <cellStyle name="Berechnung 2 14" xfId="27104" hidden="1"/>
    <cellStyle name="Berechnung 2 14" xfId="27242" hidden="1"/>
    <cellStyle name="Berechnung 2 14" xfId="27279" hidden="1"/>
    <cellStyle name="Berechnung 2 14" xfId="27305" hidden="1"/>
    <cellStyle name="Berechnung 2 14" xfId="27340" hidden="1"/>
    <cellStyle name="Berechnung 2 14" xfId="27197" hidden="1"/>
    <cellStyle name="Berechnung 2 14" xfId="27384" hidden="1"/>
    <cellStyle name="Berechnung 2 14" xfId="27421" hidden="1"/>
    <cellStyle name="Berechnung 2 14" xfId="27447" hidden="1"/>
    <cellStyle name="Berechnung 2 14" xfId="27482" hidden="1"/>
    <cellStyle name="Berechnung 2 14" xfId="26024" hidden="1"/>
    <cellStyle name="Berechnung 2 14" xfId="27524" hidden="1"/>
    <cellStyle name="Berechnung 2 14" xfId="27561" hidden="1"/>
    <cellStyle name="Berechnung 2 14" xfId="27587" hidden="1"/>
    <cellStyle name="Berechnung 2 14" xfId="27622" hidden="1"/>
    <cellStyle name="Berechnung 2 14" xfId="27697" hidden="1"/>
    <cellStyle name="Berechnung 2 14" xfId="27887" hidden="1"/>
    <cellStyle name="Berechnung 2 14" xfId="27924" hidden="1"/>
    <cellStyle name="Berechnung 2 14" xfId="27950" hidden="1"/>
    <cellStyle name="Berechnung 2 14" xfId="27985" hidden="1"/>
    <cellStyle name="Berechnung 2 14" xfId="27819" hidden="1"/>
    <cellStyle name="Berechnung 2 14" xfId="28034" hidden="1"/>
    <cellStyle name="Berechnung 2 14" xfId="28071" hidden="1"/>
    <cellStyle name="Berechnung 2 14" xfId="28097" hidden="1"/>
    <cellStyle name="Berechnung 2 14" xfId="28132" hidden="1"/>
    <cellStyle name="Berechnung 2 14" xfId="28017" hidden="1"/>
    <cellStyle name="Berechnung 2 14" xfId="28175" hidden="1"/>
    <cellStyle name="Berechnung 2 14" xfId="28212" hidden="1"/>
    <cellStyle name="Berechnung 2 14" xfId="28238" hidden="1"/>
    <cellStyle name="Berechnung 2 14" xfId="28273" hidden="1"/>
    <cellStyle name="Berechnung 2 14" xfId="28314" hidden="1"/>
    <cellStyle name="Berechnung 2 14" xfId="28392" hidden="1"/>
    <cellStyle name="Berechnung 2 14" xfId="28429" hidden="1"/>
    <cellStyle name="Berechnung 2 14" xfId="28455" hidden="1"/>
    <cellStyle name="Berechnung 2 14" xfId="28490" hidden="1"/>
    <cellStyle name="Berechnung 2 14" xfId="28546" hidden="1"/>
    <cellStyle name="Berechnung 2 14" xfId="28684" hidden="1"/>
    <cellStyle name="Berechnung 2 14" xfId="28721" hidden="1"/>
    <cellStyle name="Berechnung 2 14" xfId="28747" hidden="1"/>
    <cellStyle name="Berechnung 2 14" xfId="28782" hidden="1"/>
    <cellStyle name="Berechnung 2 14" xfId="28639" hidden="1"/>
    <cellStyle name="Berechnung 2 14" xfId="28826" hidden="1"/>
    <cellStyle name="Berechnung 2 14" xfId="28863" hidden="1"/>
    <cellStyle name="Berechnung 2 14" xfId="28889" hidden="1"/>
    <cellStyle name="Berechnung 2 14" xfId="28924" hidden="1"/>
    <cellStyle name="Berechnung 2 14" xfId="28966" hidden="1"/>
    <cellStyle name="Berechnung 2 14" xfId="29044" hidden="1"/>
    <cellStyle name="Berechnung 2 14" xfId="29081" hidden="1"/>
    <cellStyle name="Berechnung 2 14" xfId="29107" hidden="1"/>
    <cellStyle name="Berechnung 2 14" xfId="29142" hidden="1"/>
    <cellStyle name="Berechnung 2 14" xfId="29217" hidden="1"/>
    <cellStyle name="Berechnung 2 14" xfId="29407" hidden="1"/>
    <cellStyle name="Berechnung 2 14" xfId="29444" hidden="1"/>
    <cellStyle name="Berechnung 2 14" xfId="29470" hidden="1"/>
    <cellStyle name="Berechnung 2 14" xfId="29505" hidden="1"/>
    <cellStyle name="Berechnung 2 14" xfId="29339" hidden="1"/>
    <cellStyle name="Berechnung 2 14" xfId="29554" hidden="1"/>
    <cellStyle name="Berechnung 2 14" xfId="29591" hidden="1"/>
    <cellStyle name="Berechnung 2 14" xfId="29617" hidden="1"/>
    <cellStyle name="Berechnung 2 14" xfId="29652" hidden="1"/>
    <cellStyle name="Berechnung 2 14" xfId="29537" hidden="1"/>
    <cellStyle name="Berechnung 2 14" xfId="29695" hidden="1"/>
    <cellStyle name="Berechnung 2 14" xfId="29732" hidden="1"/>
    <cellStyle name="Berechnung 2 14" xfId="29758" hidden="1"/>
    <cellStyle name="Berechnung 2 14" xfId="29793" hidden="1"/>
    <cellStyle name="Berechnung 2 14" xfId="29834" hidden="1"/>
    <cellStyle name="Berechnung 2 14" xfId="29912" hidden="1"/>
    <cellStyle name="Berechnung 2 14" xfId="29949" hidden="1"/>
    <cellStyle name="Berechnung 2 14" xfId="29975" hidden="1"/>
    <cellStyle name="Berechnung 2 14" xfId="30010" hidden="1"/>
    <cellStyle name="Berechnung 2 14" xfId="30066" hidden="1"/>
    <cellStyle name="Berechnung 2 14" xfId="30204" hidden="1"/>
    <cellStyle name="Berechnung 2 14" xfId="30241" hidden="1"/>
    <cellStyle name="Berechnung 2 14" xfId="30267" hidden="1"/>
    <cellStyle name="Berechnung 2 14" xfId="30302" hidden="1"/>
    <cellStyle name="Berechnung 2 14" xfId="30159" hidden="1"/>
    <cellStyle name="Berechnung 2 14" xfId="30346" hidden="1"/>
    <cellStyle name="Berechnung 2 14" xfId="30383" hidden="1"/>
    <cellStyle name="Berechnung 2 14" xfId="30409" hidden="1"/>
    <cellStyle name="Berechnung 2 14" xfId="30444" hidden="1"/>
    <cellStyle name="Berechnung 2 14" xfId="30485" hidden="1"/>
    <cellStyle name="Berechnung 2 14" xfId="30563" hidden="1"/>
    <cellStyle name="Berechnung 2 14" xfId="30600" hidden="1"/>
    <cellStyle name="Berechnung 2 14" xfId="30626" hidden="1"/>
    <cellStyle name="Berechnung 2 14" xfId="30661" hidden="1"/>
    <cellStyle name="Berechnung 2 14" xfId="30727" hidden="1"/>
    <cellStyle name="Berechnung 2 14" xfId="30954" hidden="1"/>
    <cellStyle name="Berechnung 2 14" xfId="30991" hidden="1"/>
    <cellStyle name="Berechnung 2 14" xfId="31017" hidden="1"/>
    <cellStyle name="Berechnung 2 14" xfId="31052" hidden="1"/>
    <cellStyle name="Berechnung 2 14" xfId="31125" hidden="1"/>
    <cellStyle name="Berechnung 2 14" xfId="31263" hidden="1"/>
    <cellStyle name="Berechnung 2 14" xfId="31300" hidden="1"/>
    <cellStyle name="Berechnung 2 14" xfId="31326" hidden="1"/>
    <cellStyle name="Berechnung 2 14" xfId="31361" hidden="1"/>
    <cellStyle name="Berechnung 2 14" xfId="31218" hidden="1"/>
    <cellStyle name="Berechnung 2 14" xfId="31407" hidden="1"/>
    <cellStyle name="Berechnung 2 14" xfId="31444" hidden="1"/>
    <cellStyle name="Berechnung 2 14" xfId="31470" hidden="1"/>
    <cellStyle name="Berechnung 2 14" xfId="31505" hidden="1"/>
    <cellStyle name="Berechnung 2 14" xfId="30917" hidden="1"/>
    <cellStyle name="Berechnung 2 14" xfId="31564" hidden="1"/>
    <cellStyle name="Berechnung 2 14" xfId="31601" hidden="1"/>
    <cellStyle name="Berechnung 2 14" xfId="31627" hidden="1"/>
    <cellStyle name="Berechnung 2 14" xfId="31662" hidden="1"/>
    <cellStyle name="Berechnung 2 14" xfId="31743" hidden="1"/>
    <cellStyle name="Berechnung 2 14" xfId="31934" hidden="1"/>
    <cellStyle name="Berechnung 2 14" xfId="31971" hidden="1"/>
    <cellStyle name="Berechnung 2 14" xfId="31997" hidden="1"/>
    <cellStyle name="Berechnung 2 14" xfId="32032" hidden="1"/>
    <cellStyle name="Berechnung 2 14" xfId="31865" hidden="1"/>
    <cellStyle name="Berechnung 2 14" xfId="32083" hidden="1"/>
    <cellStyle name="Berechnung 2 14" xfId="32120" hidden="1"/>
    <cellStyle name="Berechnung 2 14" xfId="32146" hidden="1"/>
    <cellStyle name="Berechnung 2 14" xfId="32181" hidden="1"/>
    <cellStyle name="Berechnung 2 14" xfId="32066" hidden="1"/>
    <cellStyle name="Berechnung 2 14" xfId="32226" hidden="1"/>
    <cellStyle name="Berechnung 2 14" xfId="32263" hidden="1"/>
    <cellStyle name="Berechnung 2 14" xfId="32289" hidden="1"/>
    <cellStyle name="Berechnung 2 14" xfId="32324" hidden="1"/>
    <cellStyle name="Berechnung 2 14" xfId="32367" hidden="1"/>
    <cellStyle name="Berechnung 2 14" xfId="32445" hidden="1"/>
    <cellStyle name="Berechnung 2 14" xfId="32482" hidden="1"/>
    <cellStyle name="Berechnung 2 14" xfId="32508" hidden="1"/>
    <cellStyle name="Berechnung 2 14" xfId="32543" hidden="1"/>
    <cellStyle name="Berechnung 2 14" xfId="32599" hidden="1"/>
    <cellStyle name="Berechnung 2 14" xfId="32737" hidden="1"/>
    <cellStyle name="Berechnung 2 14" xfId="32774" hidden="1"/>
    <cellStyle name="Berechnung 2 14" xfId="32800" hidden="1"/>
    <cellStyle name="Berechnung 2 14" xfId="32835" hidden="1"/>
    <cellStyle name="Berechnung 2 14" xfId="32692" hidden="1"/>
    <cellStyle name="Berechnung 2 14" xfId="32879" hidden="1"/>
    <cellStyle name="Berechnung 2 14" xfId="32916" hidden="1"/>
    <cellStyle name="Berechnung 2 14" xfId="32942" hidden="1"/>
    <cellStyle name="Berechnung 2 14" xfId="32977" hidden="1"/>
    <cellStyle name="Berechnung 2 14" xfId="30910" hidden="1"/>
    <cellStyle name="Berechnung 2 14" xfId="33019" hidden="1"/>
    <cellStyle name="Berechnung 2 14" xfId="33056" hidden="1"/>
    <cellStyle name="Berechnung 2 14" xfId="33082" hidden="1"/>
    <cellStyle name="Berechnung 2 14" xfId="33117" hidden="1"/>
    <cellStyle name="Berechnung 2 14" xfId="33195" hidden="1"/>
    <cellStyle name="Berechnung 2 14" xfId="33385" hidden="1"/>
    <cellStyle name="Berechnung 2 14" xfId="33422" hidden="1"/>
    <cellStyle name="Berechnung 2 14" xfId="33448" hidden="1"/>
    <cellStyle name="Berechnung 2 14" xfId="33483" hidden="1"/>
    <cellStyle name="Berechnung 2 14" xfId="33317" hidden="1"/>
    <cellStyle name="Berechnung 2 14" xfId="33534" hidden="1"/>
    <cellStyle name="Berechnung 2 14" xfId="33571" hidden="1"/>
    <cellStyle name="Berechnung 2 14" xfId="33597" hidden="1"/>
    <cellStyle name="Berechnung 2 14" xfId="33632" hidden="1"/>
    <cellStyle name="Berechnung 2 14" xfId="33517" hidden="1"/>
    <cellStyle name="Berechnung 2 14" xfId="33677" hidden="1"/>
    <cellStyle name="Berechnung 2 14" xfId="33714" hidden="1"/>
    <cellStyle name="Berechnung 2 14" xfId="33740" hidden="1"/>
    <cellStyle name="Berechnung 2 14" xfId="33775" hidden="1"/>
    <cellStyle name="Berechnung 2 14" xfId="33817" hidden="1"/>
    <cellStyle name="Berechnung 2 14" xfId="33895" hidden="1"/>
    <cellStyle name="Berechnung 2 14" xfId="33932" hidden="1"/>
    <cellStyle name="Berechnung 2 14" xfId="33958" hidden="1"/>
    <cellStyle name="Berechnung 2 14" xfId="33993" hidden="1"/>
    <cellStyle name="Berechnung 2 14" xfId="34049" hidden="1"/>
    <cellStyle name="Berechnung 2 14" xfId="34187" hidden="1"/>
    <cellStyle name="Berechnung 2 14" xfId="34224" hidden="1"/>
    <cellStyle name="Berechnung 2 14" xfId="34250" hidden="1"/>
    <cellStyle name="Berechnung 2 14" xfId="34285" hidden="1"/>
    <cellStyle name="Berechnung 2 14" xfId="34142" hidden="1"/>
    <cellStyle name="Berechnung 2 14" xfId="34329" hidden="1"/>
    <cellStyle name="Berechnung 2 14" xfId="34366" hidden="1"/>
    <cellStyle name="Berechnung 2 14" xfId="34392" hidden="1"/>
    <cellStyle name="Berechnung 2 14" xfId="34427" hidden="1"/>
    <cellStyle name="Berechnung 2 14" xfId="30864" hidden="1"/>
    <cellStyle name="Berechnung 2 14" xfId="34469" hidden="1"/>
    <cellStyle name="Berechnung 2 14" xfId="34506" hidden="1"/>
    <cellStyle name="Berechnung 2 14" xfId="34532" hidden="1"/>
    <cellStyle name="Berechnung 2 14" xfId="34567" hidden="1"/>
    <cellStyle name="Berechnung 2 14" xfId="34642" hidden="1"/>
    <cellStyle name="Berechnung 2 14" xfId="34832" hidden="1"/>
    <cellStyle name="Berechnung 2 14" xfId="34869" hidden="1"/>
    <cellStyle name="Berechnung 2 14" xfId="34895" hidden="1"/>
    <cellStyle name="Berechnung 2 14" xfId="34930" hidden="1"/>
    <cellStyle name="Berechnung 2 14" xfId="34764" hidden="1"/>
    <cellStyle name="Berechnung 2 14" xfId="34979" hidden="1"/>
    <cellStyle name="Berechnung 2 14" xfId="35016" hidden="1"/>
    <cellStyle name="Berechnung 2 14" xfId="35042" hidden="1"/>
    <cellStyle name="Berechnung 2 14" xfId="35077" hidden="1"/>
    <cellStyle name="Berechnung 2 14" xfId="34962" hidden="1"/>
    <cellStyle name="Berechnung 2 14" xfId="35120" hidden="1"/>
    <cellStyle name="Berechnung 2 14" xfId="35157" hidden="1"/>
    <cellStyle name="Berechnung 2 14" xfId="35183" hidden="1"/>
    <cellStyle name="Berechnung 2 14" xfId="35218" hidden="1"/>
    <cellStyle name="Berechnung 2 14" xfId="35259" hidden="1"/>
    <cellStyle name="Berechnung 2 14" xfId="35337" hidden="1"/>
    <cellStyle name="Berechnung 2 14" xfId="35374" hidden="1"/>
    <cellStyle name="Berechnung 2 14" xfId="35400" hidden="1"/>
    <cellStyle name="Berechnung 2 14" xfId="35435" hidden="1"/>
    <cellStyle name="Berechnung 2 14" xfId="35491" hidden="1"/>
    <cellStyle name="Berechnung 2 14" xfId="35629" hidden="1"/>
    <cellStyle name="Berechnung 2 14" xfId="35666" hidden="1"/>
    <cellStyle name="Berechnung 2 14" xfId="35692" hidden="1"/>
    <cellStyle name="Berechnung 2 14" xfId="35727" hidden="1"/>
    <cellStyle name="Berechnung 2 14" xfId="35584" hidden="1"/>
    <cellStyle name="Berechnung 2 14" xfId="35771" hidden="1"/>
    <cellStyle name="Berechnung 2 14" xfId="35808" hidden="1"/>
    <cellStyle name="Berechnung 2 14" xfId="35834" hidden="1"/>
    <cellStyle name="Berechnung 2 14" xfId="35869" hidden="1"/>
    <cellStyle name="Berechnung 2 14" xfId="35912" hidden="1"/>
    <cellStyle name="Berechnung 2 14" xfId="36064" hidden="1"/>
    <cellStyle name="Berechnung 2 14" xfId="36101" hidden="1"/>
    <cellStyle name="Berechnung 2 14" xfId="36127" hidden="1"/>
    <cellStyle name="Berechnung 2 14" xfId="36162" hidden="1"/>
    <cellStyle name="Berechnung 2 14" xfId="36238" hidden="1"/>
    <cellStyle name="Berechnung 2 14" xfId="36428" hidden="1"/>
    <cellStyle name="Berechnung 2 14" xfId="36465" hidden="1"/>
    <cellStyle name="Berechnung 2 14" xfId="36491" hidden="1"/>
    <cellStyle name="Berechnung 2 14" xfId="36526" hidden="1"/>
    <cellStyle name="Berechnung 2 14" xfId="36360" hidden="1"/>
    <cellStyle name="Berechnung 2 14" xfId="36575" hidden="1"/>
    <cellStyle name="Berechnung 2 14" xfId="36612" hidden="1"/>
    <cellStyle name="Berechnung 2 14" xfId="36638" hidden="1"/>
    <cellStyle name="Berechnung 2 14" xfId="36673" hidden="1"/>
    <cellStyle name="Berechnung 2 14" xfId="36558" hidden="1"/>
    <cellStyle name="Berechnung 2 14" xfId="36716" hidden="1"/>
    <cellStyle name="Berechnung 2 14" xfId="36753" hidden="1"/>
    <cellStyle name="Berechnung 2 14" xfId="36779" hidden="1"/>
    <cellStyle name="Berechnung 2 14" xfId="36814" hidden="1"/>
    <cellStyle name="Berechnung 2 14" xfId="36855" hidden="1"/>
    <cellStyle name="Berechnung 2 14" xfId="36933" hidden="1"/>
    <cellStyle name="Berechnung 2 14" xfId="36970" hidden="1"/>
    <cellStyle name="Berechnung 2 14" xfId="36996" hidden="1"/>
    <cellStyle name="Berechnung 2 14" xfId="37031" hidden="1"/>
    <cellStyle name="Berechnung 2 14" xfId="37087" hidden="1"/>
    <cellStyle name="Berechnung 2 14" xfId="37225" hidden="1"/>
    <cellStyle name="Berechnung 2 14" xfId="37262" hidden="1"/>
    <cellStyle name="Berechnung 2 14" xfId="37288" hidden="1"/>
    <cellStyle name="Berechnung 2 14" xfId="37323" hidden="1"/>
    <cellStyle name="Berechnung 2 14" xfId="37180" hidden="1"/>
    <cellStyle name="Berechnung 2 14" xfId="37367" hidden="1"/>
    <cellStyle name="Berechnung 2 14" xfId="37404" hidden="1"/>
    <cellStyle name="Berechnung 2 14" xfId="37430" hidden="1"/>
    <cellStyle name="Berechnung 2 14" xfId="37465" hidden="1"/>
    <cellStyle name="Berechnung 2 14" xfId="36007" hidden="1"/>
    <cellStyle name="Berechnung 2 14" xfId="37507" hidden="1"/>
    <cellStyle name="Berechnung 2 14" xfId="37544" hidden="1"/>
    <cellStyle name="Berechnung 2 14" xfId="37570" hidden="1"/>
    <cellStyle name="Berechnung 2 14" xfId="37605" hidden="1"/>
    <cellStyle name="Berechnung 2 14" xfId="37680" hidden="1"/>
    <cellStyle name="Berechnung 2 14" xfId="37870" hidden="1"/>
    <cellStyle name="Berechnung 2 14" xfId="37907" hidden="1"/>
    <cellStyle name="Berechnung 2 14" xfId="37933" hidden="1"/>
    <cellStyle name="Berechnung 2 14" xfId="37968" hidden="1"/>
    <cellStyle name="Berechnung 2 14" xfId="37802" hidden="1"/>
    <cellStyle name="Berechnung 2 14" xfId="38017" hidden="1"/>
    <cellStyle name="Berechnung 2 14" xfId="38054" hidden="1"/>
    <cellStyle name="Berechnung 2 14" xfId="38080" hidden="1"/>
    <cellStyle name="Berechnung 2 14" xfId="38115" hidden="1"/>
    <cellStyle name="Berechnung 2 14" xfId="38000" hidden="1"/>
    <cellStyle name="Berechnung 2 14" xfId="38158" hidden="1"/>
    <cellStyle name="Berechnung 2 14" xfId="38195" hidden="1"/>
    <cellStyle name="Berechnung 2 14" xfId="38221" hidden="1"/>
    <cellStyle name="Berechnung 2 14" xfId="38256" hidden="1"/>
    <cellStyle name="Berechnung 2 14" xfId="38297" hidden="1"/>
    <cellStyle name="Berechnung 2 14" xfId="38375" hidden="1"/>
    <cellStyle name="Berechnung 2 14" xfId="38412" hidden="1"/>
    <cellStyle name="Berechnung 2 14" xfId="38438" hidden="1"/>
    <cellStyle name="Berechnung 2 14" xfId="38473" hidden="1"/>
    <cellStyle name="Berechnung 2 14" xfId="38529" hidden="1"/>
    <cellStyle name="Berechnung 2 14" xfId="38667" hidden="1"/>
    <cellStyle name="Berechnung 2 14" xfId="38704" hidden="1"/>
    <cellStyle name="Berechnung 2 14" xfId="38730" hidden="1"/>
    <cellStyle name="Berechnung 2 14" xfId="38765" hidden="1"/>
    <cellStyle name="Berechnung 2 14" xfId="38622" hidden="1"/>
    <cellStyle name="Berechnung 2 14" xfId="38809" hidden="1"/>
    <cellStyle name="Berechnung 2 14" xfId="38846" hidden="1"/>
    <cellStyle name="Berechnung 2 14" xfId="38872" hidden="1"/>
    <cellStyle name="Berechnung 2 14" xfId="38907" hidden="1"/>
    <cellStyle name="Berechnung 2 14" xfId="38952" hidden="1"/>
    <cellStyle name="Berechnung 2 14" xfId="39047" hidden="1"/>
    <cellStyle name="Berechnung 2 14" xfId="39084" hidden="1"/>
    <cellStyle name="Berechnung 2 14" xfId="39110" hidden="1"/>
    <cellStyle name="Berechnung 2 14" xfId="39145" hidden="1"/>
    <cellStyle name="Berechnung 2 14" xfId="39220" hidden="1"/>
    <cellStyle name="Berechnung 2 14" xfId="39410" hidden="1"/>
    <cellStyle name="Berechnung 2 14" xfId="39447" hidden="1"/>
    <cellStyle name="Berechnung 2 14" xfId="39473" hidden="1"/>
    <cellStyle name="Berechnung 2 14" xfId="39508" hidden="1"/>
    <cellStyle name="Berechnung 2 14" xfId="39342" hidden="1"/>
    <cellStyle name="Berechnung 2 14" xfId="39557" hidden="1"/>
    <cellStyle name="Berechnung 2 14" xfId="39594" hidden="1"/>
    <cellStyle name="Berechnung 2 14" xfId="39620" hidden="1"/>
    <cellStyle name="Berechnung 2 14" xfId="39655" hidden="1"/>
    <cellStyle name="Berechnung 2 14" xfId="39540" hidden="1"/>
    <cellStyle name="Berechnung 2 14" xfId="39698" hidden="1"/>
    <cellStyle name="Berechnung 2 14" xfId="39735" hidden="1"/>
    <cellStyle name="Berechnung 2 14" xfId="39761" hidden="1"/>
    <cellStyle name="Berechnung 2 14" xfId="39796" hidden="1"/>
    <cellStyle name="Berechnung 2 14" xfId="39837" hidden="1"/>
    <cellStyle name="Berechnung 2 14" xfId="39915" hidden="1"/>
    <cellStyle name="Berechnung 2 14" xfId="39952" hidden="1"/>
    <cellStyle name="Berechnung 2 14" xfId="39978" hidden="1"/>
    <cellStyle name="Berechnung 2 14" xfId="40013" hidden="1"/>
    <cellStyle name="Berechnung 2 14" xfId="40069" hidden="1"/>
    <cellStyle name="Berechnung 2 14" xfId="40207" hidden="1"/>
    <cellStyle name="Berechnung 2 14" xfId="40244" hidden="1"/>
    <cellStyle name="Berechnung 2 14" xfId="40270" hidden="1"/>
    <cellStyle name="Berechnung 2 14" xfId="40305" hidden="1"/>
    <cellStyle name="Berechnung 2 14" xfId="40162" hidden="1"/>
    <cellStyle name="Berechnung 2 14" xfId="40349" hidden="1"/>
    <cellStyle name="Berechnung 2 14" xfId="40386" hidden="1"/>
    <cellStyle name="Berechnung 2 14" xfId="40412" hidden="1"/>
    <cellStyle name="Berechnung 2 14" xfId="40447" hidden="1"/>
    <cellStyle name="Berechnung 2 14" xfId="40488" hidden="1"/>
    <cellStyle name="Berechnung 2 14" xfId="40566" hidden="1"/>
    <cellStyle name="Berechnung 2 14" xfId="40603" hidden="1"/>
    <cellStyle name="Berechnung 2 14" xfId="40629" hidden="1"/>
    <cellStyle name="Berechnung 2 14" xfId="40664" hidden="1"/>
    <cellStyle name="Berechnung 2 14" xfId="40730" hidden="1"/>
    <cellStyle name="Berechnung 2 14" xfId="40957" hidden="1"/>
    <cellStyle name="Berechnung 2 14" xfId="40994" hidden="1"/>
    <cellStyle name="Berechnung 2 14" xfId="41020" hidden="1"/>
    <cellStyle name="Berechnung 2 14" xfId="41055" hidden="1"/>
    <cellStyle name="Berechnung 2 14" xfId="41128" hidden="1"/>
    <cellStyle name="Berechnung 2 14" xfId="41266" hidden="1"/>
    <cellStyle name="Berechnung 2 14" xfId="41303" hidden="1"/>
    <cellStyle name="Berechnung 2 14" xfId="41329" hidden="1"/>
    <cellStyle name="Berechnung 2 14" xfId="41364" hidden="1"/>
    <cellStyle name="Berechnung 2 14" xfId="41221" hidden="1"/>
    <cellStyle name="Berechnung 2 14" xfId="41410" hidden="1"/>
    <cellStyle name="Berechnung 2 14" xfId="41447" hidden="1"/>
    <cellStyle name="Berechnung 2 14" xfId="41473" hidden="1"/>
    <cellStyle name="Berechnung 2 14" xfId="41508" hidden="1"/>
    <cellStyle name="Berechnung 2 14" xfId="40920" hidden="1"/>
    <cellStyle name="Berechnung 2 14" xfId="41567" hidden="1"/>
    <cellStyle name="Berechnung 2 14" xfId="41604" hidden="1"/>
    <cellStyle name="Berechnung 2 14" xfId="41630" hidden="1"/>
    <cellStyle name="Berechnung 2 14" xfId="41665" hidden="1"/>
    <cellStyle name="Berechnung 2 14" xfId="41746" hidden="1"/>
    <cellStyle name="Berechnung 2 14" xfId="41937" hidden="1"/>
    <cellStyle name="Berechnung 2 14" xfId="41974" hidden="1"/>
    <cellStyle name="Berechnung 2 14" xfId="42000" hidden="1"/>
    <cellStyle name="Berechnung 2 14" xfId="42035" hidden="1"/>
    <cellStyle name="Berechnung 2 14" xfId="41868" hidden="1"/>
    <cellStyle name="Berechnung 2 14" xfId="42086" hidden="1"/>
    <cellStyle name="Berechnung 2 14" xfId="42123" hidden="1"/>
    <cellStyle name="Berechnung 2 14" xfId="42149" hidden="1"/>
    <cellStyle name="Berechnung 2 14" xfId="42184" hidden="1"/>
    <cellStyle name="Berechnung 2 14" xfId="42069" hidden="1"/>
    <cellStyle name="Berechnung 2 14" xfId="42229" hidden="1"/>
    <cellStyle name="Berechnung 2 14" xfId="42266" hidden="1"/>
    <cellStyle name="Berechnung 2 14" xfId="42292" hidden="1"/>
    <cellStyle name="Berechnung 2 14" xfId="42327" hidden="1"/>
    <cellStyle name="Berechnung 2 14" xfId="42370" hidden="1"/>
    <cellStyle name="Berechnung 2 14" xfId="42448" hidden="1"/>
    <cellStyle name="Berechnung 2 14" xfId="42485" hidden="1"/>
    <cellStyle name="Berechnung 2 14" xfId="42511" hidden="1"/>
    <cellStyle name="Berechnung 2 14" xfId="42546" hidden="1"/>
    <cellStyle name="Berechnung 2 14" xfId="42602" hidden="1"/>
    <cellStyle name="Berechnung 2 14" xfId="42740" hidden="1"/>
    <cellStyle name="Berechnung 2 14" xfId="42777" hidden="1"/>
    <cellStyle name="Berechnung 2 14" xfId="42803" hidden="1"/>
    <cellStyle name="Berechnung 2 14" xfId="42838" hidden="1"/>
    <cellStyle name="Berechnung 2 14" xfId="42695" hidden="1"/>
    <cellStyle name="Berechnung 2 14" xfId="42882" hidden="1"/>
    <cellStyle name="Berechnung 2 14" xfId="42919" hidden="1"/>
    <cellStyle name="Berechnung 2 14" xfId="42945" hidden="1"/>
    <cellStyle name="Berechnung 2 14" xfId="42980" hidden="1"/>
    <cellStyle name="Berechnung 2 14" xfId="40913" hidden="1"/>
    <cellStyle name="Berechnung 2 14" xfId="43022" hidden="1"/>
    <cellStyle name="Berechnung 2 14" xfId="43059" hidden="1"/>
    <cellStyle name="Berechnung 2 14" xfId="43085" hidden="1"/>
    <cellStyle name="Berechnung 2 14" xfId="43120" hidden="1"/>
    <cellStyle name="Berechnung 2 14" xfId="43198" hidden="1"/>
    <cellStyle name="Berechnung 2 14" xfId="43388" hidden="1"/>
    <cellStyle name="Berechnung 2 14" xfId="43425" hidden="1"/>
    <cellStyle name="Berechnung 2 14" xfId="43451" hidden="1"/>
    <cellStyle name="Berechnung 2 14" xfId="43486" hidden="1"/>
    <cellStyle name="Berechnung 2 14" xfId="43320" hidden="1"/>
    <cellStyle name="Berechnung 2 14" xfId="43537" hidden="1"/>
    <cellStyle name="Berechnung 2 14" xfId="43574" hidden="1"/>
    <cellStyle name="Berechnung 2 14" xfId="43600" hidden="1"/>
    <cellStyle name="Berechnung 2 14" xfId="43635" hidden="1"/>
    <cellStyle name="Berechnung 2 14" xfId="43520" hidden="1"/>
    <cellStyle name="Berechnung 2 14" xfId="43680" hidden="1"/>
    <cellStyle name="Berechnung 2 14" xfId="43717" hidden="1"/>
    <cellStyle name="Berechnung 2 14" xfId="43743" hidden="1"/>
    <cellStyle name="Berechnung 2 14" xfId="43778" hidden="1"/>
    <cellStyle name="Berechnung 2 14" xfId="43820" hidden="1"/>
    <cellStyle name="Berechnung 2 14" xfId="43898" hidden="1"/>
    <cellStyle name="Berechnung 2 14" xfId="43935" hidden="1"/>
    <cellStyle name="Berechnung 2 14" xfId="43961" hidden="1"/>
    <cellStyle name="Berechnung 2 14" xfId="43996" hidden="1"/>
    <cellStyle name="Berechnung 2 14" xfId="44052" hidden="1"/>
    <cellStyle name="Berechnung 2 14" xfId="44190" hidden="1"/>
    <cellStyle name="Berechnung 2 14" xfId="44227" hidden="1"/>
    <cellStyle name="Berechnung 2 14" xfId="44253" hidden="1"/>
    <cellStyle name="Berechnung 2 14" xfId="44288" hidden="1"/>
    <cellStyle name="Berechnung 2 14" xfId="44145" hidden="1"/>
    <cellStyle name="Berechnung 2 14" xfId="44332" hidden="1"/>
    <cellStyle name="Berechnung 2 14" xfId="44369" hidden="1"/>
    <cellStyle name="Berechnung 2 14" xfId="44395" hidden="1"/>
    <cellStyle name="Berechnung 2 14" xfId="44430" hidden="1"/>
    <cellStyle name="Berechnung 2 14" xfId="40867" hidden="1"/>
    <cellStyle name="Berechnung 2 14" xfId="44472" hidden="1"/>
    <cellStyle name="Berechnung 2 14" xfId="44509" hidden="1"/>
    <cellStyle name="Berechnung 2 14" xfId="44535" hidden="1"/>
    <cellStyle name="Berechnung 2 14" xfId="44570" hidden="1"/>
    <cellStyle name="Berechnung 2 14" xfId="44645" hidden="1"/>
    <cellStyle name="Berechnung 2 14" xfId="44835" hidden="1"/>
    <cellStyle name="Berechnung 2 14" xfId="44872" hidden="1"/>
    <cellStyle name="Berechnung 2 14" xfId="44898" hidden="1"/>
    <cellStyle name="Berechnung 2 14" xfId="44933" hidden="1"/>
    <cellStyle name="Berechnung 2 14" xfId="44767" hidden="1"/>
    <cellStyle name="Berechnung 2 14" xfId="44982" hidden="1"/>
    <cellStyle name="Berechnung 2 14" xfId="45019" hidden="1"/>
    <cellStyle name="Berechnung 2 14" xfId="45045" hidden="1"/>
    <cellStyle name="Berechnung 2 14" xfId="45080" hidden="1"/>
    <cellStyle name="Berechnung 2 14" xfId="44965" hidden="1"/>
    <cellStyle name="Berechnung 2 14" xfId="45123" hidden="1"/>
    <cellStyle name="Berechnung 2 14" xfId="45160" hidden="1"/>
    <cellStyle name="Berechnung 2 14" xfId="45186" hidden="1"/>
    <cellStyle name="Berechnung 2 14" xfId="45221" hidden="1"/>
    <cellStyle name="Berechnung 2 14" xfId="45262" hidden="1"/>
    <cellStyle name="Berechnung 2 14" xfId="45340" hidden="1"/>
    <cellStyle name="Berechnung 2 14" xfId="45377" hidden="1"/>
    <cellStyle name="Berechnung 2 14" xfId="45403" hidden="1"/>
    <cellStyle name="Berechnung 2 14" xfId="45438" hidden="1"/>
    <cellStyle name="Berechnung 2 14" xfId="45494" hidden="1"/>
    <cellStyle name="Berechnung 2 14" xfId="45632" hidden="1"/>
    <cellStyle name="Berechnung 2 14" xfId="45669" hidden="1"/>
    <cellStyle name="Berechnung 2 14" xfId="45695" hidden="1"/>
    <cellStyle name="Berechnung 2 14" xfId="45730" hidden="1"/>
    <cellStyle name="Berechnung 2 14" xfId="45587" hidden="1"/>
    <cellStyle name="Berechnung 2 14" xfId="45774" hidden="1"/>
    <cellStyle name="Berechnung 2 14" xfId="45811" hidden="1"/>
    <cellStyle name="Berechnung 2 14" xfId="45837" hidden="1"/>
    <cellStyle name="Berechnung 2 14" xfId="45872" hidden="1"/>
    <cellStyle name="Berechnung 2 14" xfId="45915" hidden="1"/>
    <cellStyle name="Berechnung 2 14" xfId="46067" hidden="1"/>
    <cellStyle name="Berechnung 2 14" xfId="46104" hidden="1"/>
    <cellStyle name="Berechnung 2 14" xfId="46130" hidden="1"/>
    <cellStyle name="Berechnung 2 14" xfId="46165" hidden="1"/>
    <cellStyle name="Berechnung 2 14" xfId="46241" hidden="1"/>
    <cellStyle name="Berechnung 2 14" xfId="46431" hidden="1"/>
    <cellStyle name="Berechnung 2 14" xfId="46468" hidden="1"/>
    <cellStyle name="Berechnung 2 14" xfId="46494" hidden="1"/>
    <cellStyle name="Berechnung 2 14" xfId="46529" hidden="1"/>
    <cellStyle name="Berechnung 2 14" xfId="46363" hidden="1"/>
    <cellStyle name="Berechnung 2 14" xfId="46578" hidden="1"/>
    <cellStyle name="Berechnung 2 14" xfId="46615" hidden="1"/>
    <cellStyle name="Berechnung 2 14" xfId="46641" hidden="1"/>
    <cellStyle name="Berechnung 2 14" xfId="46676" hidden="1"/>
    <cellStyle name="Berechnung 2 14" xfId="46561" hidden="1"/>
    <cellStyle name="Berechnung 2 14" xfId="46719" hidden="1"/>
    <cellStyle name="Berechnung 2 14" xfId="46756" hidden="1"/>
    <cellStyle name="Berechnung 2 14" xfId="46782" hidden="1"/>
    <cellStyle name="Berechnung 2 14" xfId="46817" hidden="1"/>
    <cellStyle name="Berechnung 2 14" xfId="46858" hidden="1"/>
    <cellStyle name="Berechnung 2 14" xfId="46936" hidden="1"/>
    <cellStyle name="Berechnung 2 14" xfId="46973" hidden="1"/>
    <cellStyle name="Berechnung 2 14" xfId="46999" hidden="1"/>
    <cellStyle name="Berechnung 2 14" xfId="47034" hidden="1"/>
    <cellStyle name="Berechnung 2 14" xfId="47090" hidden="1"/>
    <cellStyle name="Berechnung 2 14" xfId="47228" hidden="1"/>
    <cellStyle name="Berechnung 2 14" xfId="47265" hidden="1"/>
    <cellStyle name="Berechnung 2 14" xfId="47291" hidden="1"/>
    <cellStyle name="Berechnung 2 14" xfId="47326" hidden="1"/>
    <cellStyle name="Berechnung 2 14" xfId="47183" hidden="1"/>
    <cellStyle name="Berechnung 2 14" xfId="47370" hidden="1"/>
    <cellStyle name="Berechnung 2 14" xfId="47407" hidden="1"/>
    <cellStyle name="Berechnung 2 14" xfId="47433" hidden="1"/>
    <cellStyle name="Berechnung 2 14" xfId="47468" hidden="1"/>
    <cellStyle name="Berechnung 2 14" xfId="46010" hidden="1"/>
    <cellStyle name="Berechnung 2 14" xfId="47510" hidden="1"/>
    <cellStyle name="Berechnung 2 14" xfId="47547" hidden="1"/>
    <cellStyle name="Berechnung 2 14" xfId="47573" hidden="1"/>
    <cellStyle name="Berechnung 2 14" xfId="47608" hidden="1"/>
    <cellStyle name="Berechnung 2 14" xfId="47683" hidden="1"/>
    <cellStyle name="Berechnung 2 14" xfId="47873" hidden="1"/>
    <cellStyle name="Berechnung 2 14" xfId="47910" hidden="1"/>
    <cellStyle name="Berechnung 2 14" xfId="47936" hidden="1"/>
    <cellStyle name="Berechnung 2 14" xfId="47971" hidden="1"/>
    <cellStyle name="Berechnung 2 14" xfId="47805" hidden="1"/>
    <cellStyle name="Berechnung 2 14" xfId="48020" hidden="1"/>
    <cellStyle name="Berechnung 2 14" xfId="48057" hidden="1"/>
    <cellStyle name="Berechnung 2 14" xfId="48083" hidden="1"/>
    <cellStyle name="Berechnung 2 14" xfId="48118" hidden="1"/>
    <cellStyle name="Berechnung 2 14" xfId="48003" hidden="1"/>
    <cellStyle name="Berechnung 2 14" xfId="48161" hidden="1"/>
    <cellStyle name="Berechnung 2 14" xfId="48198" hidden="1"/>
    <cellStyle name="Berechnung 2 14" xfId="48224" hidden="1"/>
    <cellStyle name="Berechnung 2 14" xfId="48259" hidden="1"/>
    <cellStyle name="Berechnung 2 14" xfId="48300" hidden="1"/>
    <cellStyle name="Berechnung 2 14" xfId="48378" hidden="1"/>
    <cellStyle name="Berechnung 2 14" xfId="48415" hidden="1"/>
    <cellStyle name="Berechnung 2 14" xfId="48441" hidden="1"/>
    <cellStyle name="Berechnung 2 14" xfId="48476" hidden="1"/>
    <cellStyle name="Berechnung 2 14" xfId="48532" hidden="1"/>
    <cellStyle name="Berechnung 2 14" xfId="48670" hidden="1"/>
    <cellStyle name="Berechnung 2 14" xfId="48707" hidden="1"/>
    <cellStyle name="Berechnung 2 14" xfId="48733" hidden="1"/>
    <cellStyle name="Berechnung 2 14" xfId="48768" hidden="1"/>
    <cellStyle name="Berechnung 2 14" xfId="48625" hidden="1"/>
    <cellStyle name="Berechnung 2 14" xfId="48812" hidden="1"/>
    <cellStyle name="Berechnung 2 14" xfId="48849" hidden="1"/>
    <cellStyle name="Berechnung 2 14" xfId="48875" hidden="1"/>
    <cellStyle name="Berechnung 2 14" xfId="48910" hidden="1"/>
    <cellStyle name="Berechnung 2 14" xfId="48951" hidden="1"/>
    <cellStyle name="Berechnung 2 14" xfId="49029" hidden="1"/>
    <cellStyle name="Berechnung 2 14" xfId="49066" hidden="1"/>
    <cellStyle name="Berechnung 2 14" xfId="49092" hidden="1"/>
    <cellStyle name="Berechnung 2 14" xfId="49127" hidden="1"/>
    <cellStyle name="Berechnung 2 14" xfId="49202" hidden="1"/>
    <cellStyle name="Berechnung 2 14" xfId="49392" hidden="1"/>
    <cellStyle name="Berechnung 2 14" xfId="49429" hidden="1"/>
    <cellStyle name="Berechnung 2 14" xfId="49455" hidden="1"/>
    <cellStyle name="Berechnung 2 14" xfId="49490" hidden="1"/>
    <cellStyle name="Berechnung 2 14" xfId="49324" hidden="1"/>
    <cellStyle name="Berechnung 2 14" xfId="49539" hidden="1"/>
    <cellStyle name="Berechnung 2 14" xfId="49576" hidden="1"/>
    <cellStyle name="Berechnung 2 14" xfId="49602" hidden="1"/>
    <cellStyle name="Berechnung 2 14" xfId="49637" hidden="1"/>
    <cellStyle name="Berechnung 2 14" xfId="49522" hidden="1"/>
    <cellStyle name="Berechnung 2 14" xfId="49680" hidden="1"/>
    <cellStyle name="Berechnung 2 14" xfId="49717" hidden="1"/>
    <cellStyle name="Berechnung 2 14" xfId="49743" hidden="1"/>
    <cellStyle name="Berechnung 2 14" xfId="49778" hidden="1"/>
    <cellStyle name="Berechnung 2 14" xfId="49819" hidden="1"/>
    <cellStyle name="Berechnung 2 14" xfId="49897" hidden="1"/>
    <cellStyle name="Berechnung 2 14" xfId="49934" hidden="1"/>
    <cellStyle name="Berechnung 2 14" xfId="49960" hidden="1"/>
    <cellStyle name="Berechnung 2 14" xfId="49995" hidden="1"/>
    <cellStyle name="Berechnung 2 14" xfId="50051" hidden="1"/>
    <cellStyle name="Berechnung 2 14" xfId="50189" hidden="1"/>
    <cellStyle name="Berechnung 2 14" xfId="50226" hidden="1"/>
    <cellStyle name="Berechnung 2 14" xfId="50252" hidden="1"/>
    <cellStyle name="Berechnung 2 14" xfId="50287" hidden="1"/>
    <cellStyle name="Berechnung 2 14" xfId="50144" hidden="1"/>
    <cellStyle name="Berechnung 2 14" xfId="50331" hidden="1"/>
    <cellStyle name="Berechnung 2 14" xfId="50368" hidden="1"/>
    <cellStyle name="Berechnung 2 14" xfId="50394" hidden="1"/>
    <cellStyle name="Berechnung 2 14" xfId="50429" hidden="1"/>
    <cellStyle name="Berechnung 2 14" xfId="50470" hidden="1"/>
    <cellStyle name="Berechnung 2 14" xfId="50548" hidden="1"/>
    <cellStyle name="Berechnung 2 14" xfId="50585" hidden="1"/>
    <cellStyle name="Berechnung 2 14" xfId="50611" hidden="1"/>
    <cellStyle name="Berechnung 2 14" xfId="50646" hidden="1"/>
    <cellStyle name="Berechnung 2 14" xfId="50712" hidden="1"/>
    <cellStyle name="Berechnung 2 14" xfId="50939" hidden="1"/>
    <cellStyle name="Berechnung 2 14" xfId="50976" hidden="1"/>
    <cellStyle name="Berechnung 2 14" xfId="51002" hidden="1"/>
    <cellStyle name="Berechnung 2 14" xfId="51037" hidden="1"/>
    <cellStyle name="Berechnung 2 14" xfId="51110" hidden="1"/>
    <cellStyle name="Berechnung 2 14" xfId="51248" hidden="1"/>
    <cellStyle name="Berechnung 2 14" xfId="51285" hidden="1"/>
    <cellStyle name="Berechnung 2 14" xfId="51311" hidden="1"/>
    <cellStyle name="Berechnung 2 14" xfId="51346" hidden="1"/>
    <cellStyle name="Berechnung 2 14" xfId="51203" hidden="1"/>
    <cellStyle name="Berechnung 2 14" xfId="51392" hidden="1"/>
    <cellStyle name="Berechnung 2 14" xfId="51429" hidden="1"/>
    <cellStyle name="Berechnung 2 14" xfId="51455" hidden="1"/>
    <cellStyle name="Berechnung 2 14" xfId="51490" hidden="1"/>
    <cellStyle name="Berechnung 2 14" xfId="50902" hidden="1"/>
    <cellStyle name="Berechnung 2 14" xfId="51549" hidden="1"/>
    <cellStyle name="Berechnung 2 14" xfId="51586" hidden="1"/>
    <cellStyle name="Berechnung 2 14" xfId="51612" hidden="1"/>
    <cellStyle name="Berechnung 2 14" xfId="51647" hidden="1"/>
    <cellStyle name="Berechnung 2 14" xfId="51728" hidden="1"/>
    <cellStyle name="Berechnung 2 14" xfId="51919" hidden="1"/>
    <cellStyle name="Berechnung 2 14" xfId="51956" hidden="1"/>
    <cellStyle name="Berechnung 2 14" xfId="51982" hidden="1"/>
    <cellStyle name="Berechnung 2 14" xfId="52017" hidden="1"/>
    <cellStyle name="Berechnung 2 14" xfId="51850" hidden="1"/>
    <cellStyle name="Berechnung 2 14" xfId="52068" hidden="1"/>
    <cellStyle name="Berechnung 2 14" xfId="52105" hidden="1"/>
    <cellStyle name="Berechnung 2 14" xfId="52131" hidden="1"/>
    <cellStyle name="Berechnung 2 14" xfId="52166" hidden="1"/>
    <cellStyle name="Berechnung 2 14" xfId="52051" hidden="1"/>
    <cellStyle name="Berechnung 2 14" xfId="52211" hidden="1"/>
    <cellStyle name="Berechnung 2 14" xfId="52248" hidden="1"/>
    <cellStyle name="Berechnung 2 14" xfId="52274" hidden="1"/>
    <cellStyle name="Berechnung 2 14" xfId="52309" hidden="1"/>
    <cellStyle name="Berechnung 2 14" xfId="52352" hidden="1"/>
    <cellStyle name="Berechnung 2 14" xfId="52430" hidden="1"/>
    <cellStyle name="Berechnung 2 14" xfId="52467" hidden="1"/>
    <cellStyle name="Berechnung 2 14" xfId="52493" hidden="1"/>
    <cellStyle name="Berechnung 2 14" xfId="52528" hidden="1"/>
    <cellStyle name="Berechnung 2 14" xfId="52584" hidden="1"/>
    <cellStyle name="Berechnung 2 14" xfId="52722" hidden="1"/>
    <cellStyle name="Berechnung 2 14" xfId="52759" hidden="1"/>
    <cellStyle name="Berechnung 2 14" xfId="52785" hidden="1"/>
    <cellStyle name="Berechnung 2 14" xfId="52820" hidden="1"/>
    <cellStyle name="Berechnung 2 14" xfId="52677" hidden="1"/>
    <cellStyle name="Berechnung 2 14" xfId="52864" hidden="1"/>
    <cellStyle name="Berechnung 2 14" xfId="52901" hidden="1"/>
    <cellStyle name="Berechnung 2 14" xfId="52927" hidden="1"/>
    <cellStyle name="Berechnung 2 14" xfId="52962" hidden="1"/>
    <cellStyle name="Berechnung 2 14" xfId="50895" hidden="1"/>
    <cellStyle name="Berechnung 2 14" xfId="53004" hidden="1"/>
    <cellStyle name="Berechnung 2 14" xfId="53041" hidden="1"/>
    <cellStyle name="Berechnung 2 14" xfId="53067" hidden="1"/>
    <cellStyle name="Berechnung 2 14" xfId="53102" hidden="1"/>
    <cellStyle name="Berechnung 2 14" xfId="53180" hidden="1"/>
    <cellStyle name="Berechnung 2 14" xfId="53370" hidden="1"/>
    <cellStyle name="Berechnung 2 14" xfId="53407" hidden="1"/>
    <cellStyle name="Berechnung 2 14" xfId="53433" hidden="1"/>
    <cellStyle name="Berechnung 2 14" xfId="53468" hidden="1"/>
    <cellStyle name="Berechnung 2 14" xfId="53302" hidden="1"/>
    <cellStyle name="Berechnung 2 14" xfId="53519" hidden="1"/>
    <cellStyle name="Berechnung 2 14" xfId="53556" hidden="1"/>
    <cellStyle name="Berechnung 2 14" xfId="53582" hidden="1"/>
    <cellStyle name="Berechnung 2 14" xfId="53617" hidden="1"/>
    <cellStyle name="Berechnung 2 14" xfId="53502" hidden="1"/>
    <cellStyle name="Berechnung 2 14" xfId="53662" hidden="1"/>
    <cellStyle name="Berechnung 2 14" xfId="53699" hidden="1"/>
    <cellStyle name="Berechnung 2 14" xfId="53725" hidden="1"/>
    <cellStyle name="Berechnung 2 14" xfId="53760" hidden="1"/>
    <cellStyle name="Berechnung 2 14" xfId="53802" hidden="1"/>
    <cellStyle name="Berechnung 2 14" xfId="53880" hidden="1"/>
    <cellStyle name="Berechnung 2 14" xfId="53917" hidden="1"/>
    <cellStyle name="Berechnung 2 14" xfId="53943" hidden="1"/>
    <cellStyle name="Berechnung 2 14" xfId="53978" hidden="1"/>
    <cellStyle name="Berechnung 2 14" xfId="54034" hidden="1"/>
    <cellStyle name="Berechnung 2 14" xfId="54172" hidden="1"/>
    <cellStyle name="Berechnung 2 14" xfId="54209" hidden="1"/>
    <cellStyle name="Berechnung 2 14" xfId="54235" hidden="1"/>
    <cellStyle name="Berechnung 2 14" xfId="54270" hidden="1"/>
    <cellStyle name="Berechnung 2 14" xfId="54127" hidden="1"/>
    <cellStyle name="Berechnung 2 14" xfId="54314" hidden="1"/>
    <cellStyle name="Berechnung 2 14" xfId="54351" hidden="1"/>
    <cellStyle name="Berechnung 2 14" xfId="54377" hidden="1"/>
    <cellStyle name="Berechnung 2 14" xfId="54412" hidden="1"/>
    <cellStyle name="Berechnung 2 14" xfId="50849" hidden="1"/>
    <cellStyle name="Berechnung 2 14" xfId="54454" hidden="1"/>
    <cellStyle name="Berechnung 2 14" xfId="54491" hidden="1"/>
    <cellStyle name="Berechnung 2 14" xfId="54517" hidden="1"/>
    <cellStyle name="Berechnung 2 14" xfId="54552" hidden="1"/>
    <cellStyle name="Berechnung 2 14" xfId="54627" hidden="1"/>
    <cellStyle name="Berechnung 2 14" xfId="54817" hidden="1"/>
    <cellStyle name="Berechnung 2 14" xfId="54854" hidden="1"/>
    <cellStyle name="Berechnung 2 14" xfId="54880" hidden="1"/>
    <cellStyle name="Berechnung 2 14" xfId="54915" hidden="1"/>
    <cellStyle name="Berechnung 2 14" xfId="54749" hidden="1"/>
    <cellStyle name="Berechnung 2 14" xfId="54964" hidden="1"/>
    <cellStyle name="Berechnung 2 14" xfId="55001" hidden="1"/>
    <cellStyle name="Berechnung 2 14" xfId="55027" hidden="1"/>
    <cellStyle name="Berechnung 2 14" xfId="55062" hidden="1"/>
    <cellStyle name="Berechnung 2 14" xfId="54947" hidden="1"/>
    <cellStyle name="Berechnung 2 14" xfId="55105" hidden="1"/>
    <cellStyle name="Berechnung 2 14" xfId="55142" hidden="1"/>
    <cellStyle name="Berechnung 2 14" xfId="55168" hidden="1"/>
    <cellStyle name="Berechnung 2 14" xfId="55203" hidden="1"/>
    <cellStyle name="Berechnung 2 14" xfId="55244" hidden="1"/>
    <cellStyle name="Berechnung 2 14" xfId="55322" hidden="1"/>
    <cellStyle name="Berechnung 2 14" xfId="55359" hidden="1"/>
    <cellStyle name="Berechnung 2 14" xfId="55385" hidden="1"/>
    <cellStyle name="Berechnung 2 14" xfId="55420" hidden="1"/>
    <cellStyle name="Berechnung 2 14" xfId="55476" hidden="1"/>
    <cellStyle name="Berechnung 2 14" xfId="55614" hidden="1"/>
    <cellStyle name="Berechnung 2 14" xfId="55651" hidden="1"/>
    <cellStyle name="Berechnung 2 14" xfId="55677" hidden="1"/>
    <cellStyle name="Berechnung 2 14" xfId="55712" hidden="1"/>
    <cellStyle name="Berechnung 2 14" xfId="55569" hidden="1"/>
    <cellStyle name="Berechnung 2 14" xfId="55756" hidden="1"/>
    <cellStyle name="Berechnung 2 14" xfId="55793" hidden="1"/>
    <cellStyle name="Berechnung 2 14" xfId="55819" hidden="1"/>
    <cellStyle name="Berechnung 2 14" xfId="55854" hidden="1"/>
    <cellStyle name="Berechnung 2 14" xfId="55897" hidden="1"/>
    <cellStyle name="Berechnung 2 14" xfId="56049" hidden="1"/>
    <cellStyle name="Berechnung 2 14" xfId="56086" hidden="1"/>
    <cellStyle name="Berechnung 2 14" xfId="56112" hidden="1"/>
    <cellStyle name="Berechnung 2 14" xfId="56147" hidden="1"/>
    <cellStyle name="Berechnung 2 14" xfId="56223" hidden="1"/>
    <cellStyle name="Berechnung 2 14" xfId="56413" hidden="1"/>
    <cellStyle name="Berechnung 2 14" xfId="56450" hidden="1"/>
    <cellStyle name="Berechnung 2 14" xfId="56476" hidden="1"/>
    <cellStyle name="Berechnung 2 14" xfId="56511" hidden="1"/>
    <cellStyle name="Berechnung 2 14" xfId="56345" hidden="1"/>
    <cellStyle name="Berechnung 2 14" xfId="56560" hidden="1"/>
    <cellStyle name="Berechnung 2 14" xfId="56597" hidden="1"/>
    <cellStyle name="Berechnung 2 14" xfId="56623" hidden="1"/>
    <cellStyle name="Berechnung 2 14" xfId="56658" hidden="1"/>
    <cellStyle name="Berechnung 2 14" xfId="56543" hidden="1"/>
    <cellStyle name="Berechnung 2 14" xfId="56701" hidden="1"/>
    <cellStyle name="Berechnung 2 14" xfId="56738" hidden="1"/>
    <cellStyle name="Berechnung 2 14" xfId="56764" hidden="1"/>
    <cellStyle name="Berechnung 2 14" xfId="56799" hidden="1"/>
    <cellStyle name="Berechnung 2 14" xfId="56840" hidden="1"/>
    <cellStyle name="Berechnung 2 14" xfId="56918" hidden="1"/>
    <cellStyle name="Berechnung 2 14" xfId="56955" hidden="1"/>
    <cellStyle name="Berechnung 2 14" xfId="56981" hidden="1"/>
    <cellStyle name="Berechnung 2 14" xfId="57016" hidden="1"/>
    <cellStyle name="Berechnung 2 14" xfId="57072" hidden="1"/>
    <cellStyle name="Berechnung 2 14" xfId="57210" hidden="1"/>
    <cellStyle name="Berechnung 2 14" xfId="57247" hidden="1"/>
    <cellStyle name="Berechnung 2 14" xfId="57273" hidden="1"/>
    <cellStyle name="Berechnung 2 14" xfId="57308" hidden="1"/>
    <cellStyle name="Berechnung 2 14" xfId="57165" hidden="1"/>
    <cellStyle name="Berechnung 2 14" xfId="57352" hidden="1"/>
    <cellStyle name="Berechnung 2 14" xfId="57389" hidden="1"/>
    <cellStyle name="Berechnung 2 14" xfId="57415" hidden="1"/>
    <cellStyle name="Berechnung 2 14" xfId="57450" hidden="1"/>
    <cellStyle name="Berechnung 2 14" xfId="55992" hidden="1"/>
    <cellStyle name="Berechnung 2 14" xfId="57492" hidden="1"/>
    <cellStyle name="Berechnung 2 14" xfId="57529" hidden="1"/>
    <cellStyle name="Berechnung 2 14" xfId="57555" hidden="1"/>
    <cellStyle name="Berechnung 2 14" xfId="57590" hidden="1"/>
    <cellStyle name="Berechnung 2 14" xfId="57665" hidden="1"/>
    <cellStyle name="Berechnung 2 14" xfId="57855" hidden="1"/>
    <cellStyle name="Berechnung 2 14" xfId="57892" hidden="1"/>
    <cellStyle name="Berechnung 2 14" xfId="57918" hidden="1"/>
    <cellStyle name="Berechnung 2 14" xfId="57953" hidden="1"/>
    <cellStyle name="Berechnung 2 14" xfId="57787" hidden="1"/>
    <cellStyle name="Berechnung 2 14" xfId="58002" hidden="1"/>
    <cellStyle name="Berechnung 2 14" xfId="58039" hidden="1"/>
    <cellStyle name="Berechnung 2 14" xfId="58065" hidden="1"/>
    <cellStyle name="Berechnung 2 14" xfId="58100" hidden="1"/>
    <cellStyle name="Berechnung 2 14" xfId="57985" hidden="1"/>
    <cellStyle name="Berechnung 2 14" xfId="58143" hidden="1"/>
    <cellStyle name="Berechnung 2 14" xfId="58180" hidden="1"/>
    <cellStyle name="Berechnung 2 14" xfId="58206" hidden="1"/>
    <cellStyle name="Berechnung 2 14" xfId="58241" hidden="1"/>
    <cellStyle name="Berechnung 2 14" xfId="58282" hidden="1"/>
    <cellStyle name="Berechnung 2 14" xfId="58360" hidden="1"/>
    <cellStyle name="Berechnung 2 14" xfId="58397" hidden="1"/>
    <cellStyle name="Berechnung 2 14" xfId="58423" hidden="1"/>
    <cellStyle name="Berechnung 2 14" xfId="58458" hidden="1"/>
    <cellStyle name="Berechnung 2 14" xfId="58514" hidden="1"/>
    <cellStyle name="Berechnung 2 14" xfId="58652" hidden="1"/>
    <cellStyle name="Berechnung 2 14" xfId="58689" hidden="1"/>
    <cellStyle name="Berechnung 2 14" xfId="58715" hidden="1"/>
    <cellStyle name="Berechnung 2 14" xfId="58750" hidden="1"/>
    <cellStyle name="Berechnung 2 14" xfId="58607" hidden="1"/>
    <cellStyle name="Berechnung 2 14" xfId="58794" hidden="1"/>
    <cellStyle name="Berechnung 2 14" xfId="58831" hidden="1"/>
    <cellStyle name="Berechnung 2 14" xfId="58857" hidden="1"/>
    <cellStyle name="Berechnung 2 14" xfId="58892" hidden="1"/>
    <cellStyle name="Berechnung 2 15" xfId="152" hidden="1"/>
    <cellStyle name="Berechnung 2 15" xfId="759" hidden="1"/>
    <cellStyle name="Berechnung 2 15" xfId="879" hidden="1"/>
    <cellStyle name="Berechnung 2 15" xfId="915" hidden="1"/>
    <cellStyle name="Berechnung 2 15" xfId="1376" hidden="1"/>
    <cellStyle name="Berechnung 2 15" xfId="1608" hidden="1"/>
    <cellStyle name="Berechnung 2 15" xfId="1699" hidden="1"/>
    <cellStyle name="Berechnung 2 15" xfId="2075" hidden="1"/>
    <cellStyle name="Berechnung 2 15" xfId="2629" hidden="1"/>
    <cellStyle name="Berechnung 2 15" xfId="2749" hidden="1"/>
    <cellStyle name="Berechnung 2 15" xfId="2785" hidden="1"/>
    <cellStyle name="Berechnung 2 15" xfId="3246" hidden="1"/>
    <cellStyle name="Berechnung 2 15" xfId="3478" hidden="1"/>
    <cellStyle name="Berechnung 2 15" xfId="3569" hidden="1"/>
    <cellStyle name="Berechnung 2 15" xfId="2247" hidden="1"/>
    <cellStyle name="Berechnung 2 15" xfId="4135" hidden="1"/>
    <cellStyle name="Berechnung 2 15" xfId="4255" hidden="1"/>
    <cellStyle name="Berechnung 2 15" xfId="4291" hidden="1"/>
    <cellStyle name="Berechnung 2 15" xfId="4752" hidden="1"/>
    <cellStyle name="Berechnung 2 15" xfId="4984" hidden="1"/>
    <cellStyle name="Berechnung 2 15" xfId="5075" hidden="1"/>
    <cellStyle name="Berechnung 2 15" xfId="2060" hidden="1"/>
    <cellStyle name="Berechnung 2 15" xfId="5639" hidden="1"/>
    <cellStyle name="Berechnung 2 15" xfId="5759" hidden="1"/>
    <cellStyle name="Berechnung 2 15" xfId="5795" hidden="1"/>
    <cellStyle name="Berechnung 2 15" xfId="6256" hidden="1"/>
    <cellStyle name="Berechnung 2 15" xfId="6488" hidden="1"/>
    <cellStyle name="Berechnung 2 15" xfId="6579" hidden="1"/>
    <cellStyle name="Berechnung 2 15" xfId="2374" hidden="1"/>
    <cellStyle name="Berechnung 2 15" xfId="7137" hidden="1"/>
    <cellStyle name="Berechnung 2 15" xfId="7257" hidden="1"/>
    <cellStyle name="Berechnung 2 15" xfId="7293" hidden="1"/>
    <cellStyle name="Berechnung 2 15" xfId="7754" hidden="1"/>
    <cellStyle name="Berechnung 2 15" xfId="7986" hidden="1"/>
    <cellStyle name="Berechnung 2 15" xfId="8077" hidden="1"/>
    <cellStyle name="Berechnung 2 15" xfId="3881" hidden="1"/>
    <cellStyle name="Berechnung 2 15" xfId="8630" hidden="1"/>
    <cellStyle name="Berechnung 2 15" xfId="8750" hidden="1"/>
    <cellStyle name="Berechnung 2 15" xfId="8786" hidden="1"/>
    <cellStyle name="Berechnung 2 15" xfId="9247" hidden="1"/>
    <cellStyle name="Berechnung 2 15" xfId="9479" hidden="1"/>
    <cellStyle name="Berechnung 2 15" xfId="9570" hidden="1"/>
    <cellStyle name="Berechnung 2 15" xfId="5387" hidden="1"/>
    <cellStyle name="Berechnung 2 15" xfId="10116" hidden="1"/>
    <cellStyle name="Berechnung 2 15" xfId="10236" hidden="1"/>
    <cellStyle name="Berechnung 2 15" xfId="10272" hidden="1"/>
    <cellStyle name="Berechnung 2 15" xfId="10733" hidden="1"/>
    <cellStyle name="Berechnung 2 15" xfId="10965" hidden="1"/>
    <cellStyle name="Berechnung 2 15" xfId="11056" hidden="1"/>
    <cellStyle name="Berechnung 2 15" xfId="6891" hidden="1"/>
    <cellStyle name="Berechnung 2 15" xfId="11596" hidden="1"/>
    <cellStyle name="Berechnung 2 15" xfId="11716" hidden="1"/>
    <cellStyle name="Berechnung 2 15" xfId="11752" hidden="1"/>
    <cellStyle name="Berechnung 2 15" xfId="12213" hidden="1"/>
    <cellStyle name="Berechnung 2 15" xfId="12445" hidden="1"/>
    <cellStyle name="Berechnung 2 15" xfId="12536" hidden="1"/>
    <cellStyle name="Berechnung 2 15" xfId="8389" hidden="1"/>
    <cellStyle name="Berechnung 2 15" xfId="13067" hidden="1"/>
    <cellStyle name="Berechnung 2 15" xfId="13187" hidden="1"/>
    <cellStyle name="Berechnung 2 15" xfId="13223" hidden="1"/>
    <cellStyle name="Berechnung 2 15" xfId="13684" hidden="1"/>
    <cellStyle name="Berechnung 2 15" xfId="13916" hidden="1"/>
    <cellStyle name="Berechnung 2 15" xfId="14007" hidden="1"/>
    <cellStyle name="Berechnung 2 15" xfId="9882" hidden="1"/>
    <cellStyle name="Berechnung 2 15" xfId="14529" hidden="1"/>
    <cellStyle name="Berechnung 2 15" xfId="14649" hidden="1"/>
    <cellStyle name="Berechnung 2 15" xfId="14685" hidden="1"/>
    <cellStyle name="Berechnung 2 15" xfId="15146" hidden="1"/>
    <cellStyle name="Berechnung 2 15" xfId="15378" hidden="1"/>
    <cellStyle name="Berechnung 2 15" xfId="15469" hidden="1"/>
    <cellStyle name="Berechnung 2 15" xfId="11368" hidden="1"/>
    <cellStyle name="Berechnung 2 15" xfId="15985" hidden="1"/>
    <cellStyle name="Berechnung 2 15" xfId="16105" hidden="1"/>
    <cellStyle name="Berechnung 2 15" xfId="16141" hidden="1"/>
    <cellStyle name="Berechnung 2 15" xfId="16602" hidden="1"/>
    <cellStyle name="Berechnung 2 15" xfId="16834" hidden="1"/>
    <cellStyle name="Berechnung 2 15" xfId="16925" hidden="1"/>
    <cellStyle name="Berechnung 2 15" xfId="12848" hidden="1"/>
    <cellStyle name="Berechnung 2 15" xfId="17427" hidden="1"/>
    <cellStyle name="Berechnung 2 15" xfId="17547" hidden="1"/>
    <cellStyle name="Berechnung 2 15" xfId="17583" hidden="1"/>
    <cellStyle name="Berechnung 2 15" xfId="18044" hidden="1"/>
    <cellStyle name="Berechnung 2 15" xfId="18276" hidden="1"/>
    <cellStyle name="Berechnung 2 15" xfId="18367" hidden="1"/>
    <cellStyle name="Berechnung 2 15" xfId="18901" hidden="1"/>
    <cellStyle name="Berechnung 2 15" xfId="19234" hidden="1"/>
    <cellStyle name="Berechnung 2 15" xfId="19354" hidden="1"/>
    <cellStyle name="Berechnung 2 15" xfId="19390" hidden="1"/>
    <cellStyle name="Berechnung 2 15" xfId="19851" hidden="1"/>
    <cellStyle name="Berechnung 2 15" xfId="20083" hidden="1"/>
    <cellStyle name="Berechnung 2 15" xfId="20174" hidden="1"/>
    <cellStyle name="Berechnung 2 15" xfId="20502" hidden="1"/>
    <cellStyle name="Berechnung 2 15" xfId="20744" hidden="1"/>
    <cellStyle name="Berechnung 2 15" xfId="21142" hidden="1"/>
    <cellStyle name="Berechnung 2 15" xfId="21233" hidden="1"/>
    <cellStyle name="Berechnung 2 15" xfId="20901" hidden="1"/>
    <cellStyle name="Berechnung 2 15" xfId="21760" hidden="1"/>
    <cellStyle name="Berechnung 2 15" xfId="21880" hidden="1"/>
    <cellStyle name="Berechnung 2 15" xfId="21917" hidden="1"/>
    <cellStyle name="Berechnung 2 15" xfId="22384" hidden="1"/>
    <cellStyle name="Berechnung 2 15" xfId="22616" hidden="1"/>
    <cellStyle name="Berechnung 2 15" xfId="22707" hidden="1"/>
    <cellStyle name="Berechnung 2 15" xfId="20734" hidden="1"/>
    <cellStyle name="Berechnung 2 15" xfId="23213" hidden="1"/>
    <cellStyle name="Berechnung 2 15" xfId="23333" hidden="1"/>
    <cellStyle name="Berechnung 2 15" xfId="23369" hidden="1"/>
    <cellStyle name="Berechnung 2 15" xfId="23835" hidden="1"/>
    <cellStyle name="Berechnung 2 15" xfId="24067" hidden="1"/>
    <cellStyle name="Berechnung 2 15" xfId="24158" hidden="1"/>
    <cellStyle name="Berechnung 2 15" xfId="20879" hidden="1"/>
    <cellStyle name="Berechnung 2 15" xfId="24660" hidden="1"/>
    <cellStyle name="Berechnung 2 15" xfId="24780" hidden="1"/>
    <cellStyle name="Berechnung 2 15" xfId="24816" hidden="1"/>
    <cellStyle name="Berechnung 2 15" xfId="25277" hidden="1"/>
    <cellStyle name="Berechnung 2 15" xfId="25509" hidden="1"/>
    <cellStyle name="Berechnung 2 15" xfId="25600" hidden="1"/>
    <cellStyle name="Berechnung 2 15" xfId="25930" hidden="1"/>
    <cellStyle name="Berechnung 2 15" xfId="26256" hidden="1"/>
    <cellStyle name="Berechnung 2 15" xfId="26376" hidden="1"/>
    <cellStyle name="Berechnung 2 15" xfId="26412" hidden="1"/>
    <cellStyle name="Berechnung 2 15" xfId="26873" hidden="1"/>
    <cellStyle name="Berechnung 2 15" xfId="27105" hidden="1"/>
    <cellStyle name="Berechnung 2 15" xfId="27196" hidden="1"/>
    <cellStyle name="Berechnung 2 15" xfId="26023" hidden="1"/>
    <cellStyle name="Berechnung 2 15" xfId="27698" hidden="1"/>
    <cellStyle name="Berechnung 2 15" xfId="27818" hidden="1"/>
    <cellStyle name="Berechnung 2 15" xfId="27854" hidden="1"/>
    <cellStyle name="Berechnung 2 15" xfId="28315" hidden="1"/>
    <cellStyle name="Berechnung 2 15" xfId="28547" hidden="1"/>
    <cellStyle name="Berechnung 2 15" xfId="28638" hidden="1"/>
    <cellStyle name="Berechnung 2 15" xfId="28967" hidden="1"/>
    <cellStyle name="Berechnung 2 15" xfId="29218" hidden="1"/>
    <cellStyle name="Berechnung 2 15" xfId="29338" hidden="1"/>
    <cellStyle name="Berechnung 2 15" xfId="29374" hidden="1"/>
    <cellStyle name="Berechnung 2 15" xfId="29835" hidden="1"/>
    <cellStyle name="Berechnung 2 15" xfId="30067" hidden="1"/>
    <cellStyle name="Berechnung 2 15" xfId="30158" hidden="1"/>
    <cellStyle name="Berechnung 2 15" xfId="30486" hidden="1"/>
    <cellStyle name="Berechnung 2 15" xfId="30728" hidden="1"/>
    <cellStyle name="Berechnung 2 15" xfId="31126" hidden="1"/>
    <cellStyle name="Berechnung 2 15" xfId="31217" hidden="1"/>
    <cellStyle name="Berechnung 2 15" xfId="30885" hidden="1"/>
    <cellStyle name="Berechnung 2 15" xfId="31744" hidden="1"/>
    <cellStyle name="Berechnung 2 15" xfId="31864" hidden="1"/>
    <cellStyle name="Berechnung 2 15" xfId="31901" hidden="1"/>
    <cellStyle name="Berechnung 2 15" xfId="32368" hidden="1"/>
    <cellStyle name="Berechnung 2 15" xfId="32600" hidden="1"/>
    <cellStyle name="Berechnung 2 15" xfId="32691" hidden="1"/>
    <cellStyle name="Berechnung 2 15" xfId="30718" hidden="1"/>
    <cellStyle name="Berechnung 2 15" xfId="33196" hidden="1"/>
    <cellStyle name="Berechnung 2 15" xfId="33316" hidden="1"/>
    <cellStyle name="Berechnung 2 15" xfId="33352" hidden="1"/>
    <cellStyle name="Berechnung 2 15" xfId="33818" hidden="1"/>
    <cellStyle name="Berechnung 2 15" xfId="34050" hidden="1"/>
    <cellStyle name="Berechnung 2 15" xfId="34141" hidden="1"/>
    <cellStyle name="Berechnung 2 15" xfId="30863" hidden="1"/>
    <cellStyle name="Berechnung 2 15" xfId="34643" hidden="1"/>
    <cellStyle name="Berechnung 2 15" xfId="34763" hidden="1"/>
    <cellStyle name="Berechnung 2 15" xfId="34799" hidden="1"/>
    <cellStyle name="Berechnung 2 15" xfId="35260" hidden="1"/>
    <cellStyle name="Berechnung 2 15" xfId="35492" hidden="1"/>
    <cellStyle name="Berechnung 2 15" xfId="35583" hidden="1"/>
    <cellStyle name="Berechnung 2 15" xfId="35913" hidden="1"/>
    <cellStyle name="Berechnung 2 15" xfId="36239" hidden="1"/>
    <cellStyle name="Berechnung 2 15" xfId="36359" hidden="1"/>
    <cellStyle name="Berechnung 2 15" xfId="36395" hidden="1"/>
    <cellStyle name="Berechnung 2 15" xfId="36856" hidden="1"/>
    <cellStyle name="Berechnung 2 15" xfId="37088" hidden="1"/>
    <cellStyle name="Berechnung 2 15" xfId="37179" hidden="1"/>
    <cellStyle name="Berechnung 2 15" xfId="36006" hidden="1"/>
    <cellStyle name="Berechnung 2 15" xfId="37681" hidden="1"/>
    <cellStyle name="Berechnung 2 15" xfId="37801" hidden="1"/>
    <cellStyle name="Berechnung 2 15" xfId="37837" hidden="1"/>
    <cellStyle name="Berechnung 2 15" xfId="38298" hidden="1"/>
    <cellStyle name="Berechnung 2 15" xfId="38530" hidden="1"/>
    <cellStyle name="Berechnung 2 15" xfId="38621" hidden="1"/>
    <cellStyle name="Berechnung 2 15" xfId="38953" hidden="1"/>
    <cellStyle name="Berechnung 2 15" xfId="39221" hidden="1"/>
    <cellStyle name="Berechnung 2 15" xfId="39341" hidden="1"/>
    <cellStyle name="Berechnung 2 15" xfId="39377" hidden="1"/>
    <cellStyle name="Berechnung 2 15" xfId="39838" hidden="1"/>
    <cellStyle name="Berechnung 2 15" xfId="40070" hidden="1"/>
    <cellStyle name="Berechnung 2 15" xfId="40161" hidden="1"/>
    <cellStyle name="Berechnung 2 15" xfId="40489" hidden="1"/>
    <cellStyle name="Berechnung 2 15" xfId="40731" hidden="1"/>
    <cellStyle name="Berechnung 2 15" xfId="41129" hidden="1"/>
    <cellStyle name="Berechnung 2 15" xfId="41220" hidden="1"/>
    <cellStyle name="Berechnung 2 15" xfId="40888" hidden="1"/>
    <cellStyle name="Berechnung 2 15" xfId="41747" hidden="1"/>
    <cellStyle name="Berechnung 2 15" xfId="41867" hidden="1"/>
    <cellStyle name="Berechnung 2 15" xfId="41904" hidden="1"/>
    <cellStyle name="Berechnung 2 15" xfId="42371" hidden="1"/>
    <cellStyle name="Berechnung 2 15" xfId="42603" hidden="1"/>
    <cellStyle name="Berechnung 2 15" xfId="42694" hidden="1"/>
    <cellStyle name="Berechnung 2 15" xfId="40721" hidden="1"/>
    <cellStyle name="Berechnung 2 15" xfId="43199" hidden="1"/>
    <cellStyle name="Berechnung 2 15" xfId="43319" hidden="1"/>
    <cellStyle name="Berechnung 2 15" xfId="43355" hidden="1"/>
    <cellStyle name="Berechnung 2 15" xfId="43821" hidden="1"/>
    <cellStyle name="Berechnung 2 15" xfId="44053" hidden="1"/>
    <cellStyle name="Berechnung 2 15" xfId="44144" hidden="1"/>
    <cellStyle name="Berechnung 2 15" xfId="40866" hidden="1"/>
    <cellStyle name="Berechnung 2 15" xfId="44646" hidden="1"/>
    <cellStyle name="Berechnung 2 15" xfId="44766" hidden="1"/>
    <cellStyle name="Berechnung 2 15" xfId="44802" hidden="1"/>
    <cellStyle name="Berechnung 2 15" xfId="45263" hidden="1"/>
    <cellStyle name="Berechnung 2 15" xfId="45495" hidden="1"/>
    <cellStyle name="Berechnung 2 15" xfId="45586" hidden="1"/>
    <cellStyle name="Berechnung 2 15" xfId="45916" hidden="1"/>
    <cellStyle name="Berechnung 2 15" xfId="46242" hidden="1"/>
    <cellStyle name="Berechnung 2 15" xfId="46362" hidden="1"/>
    <cellStyle name="Berechnung 2 15" xfId="46398" hidden="1"/>
    <cellStyle name="Berechnung 2 15" xfId="46859" hidden="1"/>
    <cellStyle name="Berechnung 2 15" xfId="47091" hidden="1"/>
    <cellStyle name="Berechnung 2 15" xfId="47182" hidden="1"/>
    <cellStyle name="Berechnung 2 15" xfId="46009" hidden="1"/>
    <cellStyle name="Berechnung 2 15" xfId="47684" hidden="1"/>
    <cellStyle name="Berechnung 2 15" xfId="47804" hidden="1"/>
    <cellStyle name="Berechnung 2 15" xfId="47840" hidden="1"/>
    <cellStyle name="Berechnung 2 15" xfId="48301" hidden="1"/>
    <cellStyle name="Berechnung 2 15" xfId="48533" hidden="1"/>
    <cellStyle name="Berechnung 2 15" xfId="48624" hidden="1"/>
    <cellStyle name="Berechnung 2 15" xfId="48952" hidden="1"/>
    <cellStyle name="Berechnung 2 15" xfId="49203" hidden="1"/>
    <cellStyle name="Berechnung 2 15" xfId="49323" hidden="1"/>
    <cellStyle name="Berechnung 2 15" xfId="49359" hidden="1"/>
    <cellStyle name="Berechnung 2 15" xfId="49820" hidden="1"/>
    <cellStyle name="Berechnung 2 15" xfId="50052" hidden="1"/>
    <cellStyle name="Berechnung 2 15" xfId="50143" hidden="1"/>
    <cellStyle name="Berechnung 2 15" xfId="50471" hidden="1"/>
    <cellStyle name="Berechnung 2 15" xfId="50713" hidden="1"/>
    <cellStyle name="Berechnung 2 15" xfId="51111" hidden="1"/>
    <cellStyle name="Berechnung 2 15" xfId="51202" hidden="1"/>
    <cellStyle name="Berechnung 2 15" xfId="50870" hidden="1"/>
    <cellStyle name="Berechnung 2 15" xfId="51729" hidden="1"/>
    <cellStyle name="Berechnung 2 15" xfId="51849" hidden="1"/>
    <cellStyle name="Berechnung 2 15" xfId="51886" hidden="1"/>
    <cellStyle name="Berechnung 2 15" xfId="52353" hidden="1"/>
    <cellStyle name="Berechnung 2 15" xfId="52585" hidden="1"/>
    <cellStyle name="Berechnung 2 15" xfId="52676" hidden="1"/>
    <cellStyle name="Berechnung 2 15" xfId="50703" hidden="1"/>
    <cellStyle name="Berechnung 2 15" xfId="53181" hidden="1"/>
    <cellStyle name="Berechnung 2 15" xfId="53301" hidden="1"/>
    <cellStyle name="Berechnung 2 15" xfId="53337" hidden="1"/>
    <cellStyle name="Berechnung 2 15" xfId="53803" hidden="1"/>
    <cellStyle name="Berechnung 2 15" xfId="54035" hidden="1"/>
    <cellStyle name="Berechnung 2 15" xfId="54126" hidden="1"/>
    <cellStyle name="Berechnung 2 15" xfId="50848" hidden="1"/>
    <cellStyle name="Berechnung 2 15" xfId="54628" hidden="1"/>
    <cellStyle name="Berechnung 2 15" xfId="54748" hidden="1"/>
    <cellStyle name="Berechnung 2 15" xfId="54784" hidden="1"/>
    <cellStyle name="Berechnung 2 15" xfId="55245" hidden="1"/>
    <cellStyle name="Berechnung 2 15" xfId="55477" hidden="1"/>
    <cellStyle name="Berechnung 2 15" xfId="55568" hidden="1"/>
    <cellStyle name="Berechnung 2 15" xfId="55898" hidden="1"/>
    <cellStyle name="Berechnung 2 15" xfId="56224" hidden="1"/>
    <cellStyle name="Berechnung 2 15" xfId="56344" hidden="1"/>
    <cellStyle name="Berechnung 2 15" xfId="56380" hidden="1"/>
    <cellStyle name="Berechnung 2 15" xfId="56841" hidden="1"/>
    <cellStyle name="Berechnung 2 15" xfId="57073" hidden="1"/>
    <cellStyle name="Berechnung 2 15" xfId="57164" hidden="1"/>
    <cellStyle name="Berechnung 2 15" xfId="55991" hidden="1"/>
    <cellStyle name="Berechnung 2 15" xfId="57666" hidden="1"/>
    <cellStyle name="Berechnung 2 15" xfId="57786" hidden="1"/>
    <cellStyle name="Berechnung 2 15" xfId="57822" hidden="1"/>
    <cellStyle name="Berechnung 2 15" xfId="58283" hidden="1"/>
    <cellStyle name="Berechnung 2 15" xfId="58515" hidden="1"/>
    <cellStyle name="Berechnung 2 15" xfId="58606" hidden="1"/>
    <cellStyle name="Berechnung 2 16" xfId="153" hidden="1"/>
    <cellStyle name="Berechnung 2 16" xfId="760" hidden="1"/>
    <cellStyle name="Berechnung 2 16" xfId="878" hidden="1"/>
    <cellStyle name="Berechnung 2 16" xfId="711" hidden="1"/>
    <cellStyle name="Berechnung 2 16" xfId="1377" hidden="1"/>
    <cellStyle name="Berechnung 2 16" xfId="1609" hidden="1"/>
    <cellStyle name="Berechnung 2 16" xfId="1698" hidden="1"/>
    <cellStyle name="Berechnung 2 16" xfId="2076" hidden="1"/>
    <cellStyle name="Berechnung 2 16" xfId="2630" hidden="1"/>
    <cellStyle name="Berechnung 2 16" xfId="2748" hidden="1"/>
    <cellStyle name="Berechnung 2 16" xfId="2581" hidden="1"/>
    <cellStyle name="Berechnung 2 16" xfId="3247" hidden="1"/>
    <cellStyle name="Berechnung 2 16" xfId="3479" hidden="1"/>
    <cellStyle name="Berechnung 2 16" xfId="3568" hidden="1"/>
    <cellStyle name="Berechnung 2 16" xfId="2246" hidden="1"/>
    <cellStyle name="Berechnung 2 16" xfId="4136" hidden="1"/>
    <cellStyle name="Berechnung 2 16" xfId="4254" hidden="1"/>
    <cellStyle name="Berechnung 2 16" xfId="4087" hidden="1"/>
    <cellStyle name="Berechnung 2 16" xfId="4753" hidden="1"/>
    <cellStyle name="Berechnung 2 16" xfId="4985" hidden="1"/>
    <cellStyle name="Berechnung 2 16" xfId="5074" hidden="1"/>
    <cellStyle name="Berechnung 2 16" xfId="2061" hidden="1"/>
    <cellStyle name="Berechnung 2 16" xfId="5640" hidden="1"/>
    <cellStyle name="Berechnung 2 16" xfId="5758" hidden="1"/>
    <cellStyle name="Berechnung 2 16" xfId="5591" hidden="1"/>
    <cellStyle name="Berechnung 2 16" xfId="6257" hidden="1"/>
    <cellStyle name="Berechnung 2 16" xfId="6489" hidden="1"/>
    <cellStyle name="Berechnung 2 16" xfId="6578" hidden="1"/>
    <cellStyle name="Berechnung 2 16" xfId="2373" hidden="1"/>
    <cellStyle name="Berechnung 2 16" xfId="7138" hidden="1"/>
    <cellStyle name="Berechnung 2 16" xfId="7256" hidden="1"/>
    <cellStyle name="Berechnung 2 16" xfId="7089" hidden="1"/>
    <cellStyle name="Berechnung 2 16" xfId="7755" hidden="1"/>
    <cellStyle name="Berechnung 2 16" xfId="7987" hidden="1"/>
    <cellStyle name="Berechnung 2 16" xfId="8076" hidden="1"/>
    <cellStyle name="Berechnung 2 16" xfId="2307" hidden="1"/>
    <cellStyle name="Berechnung 2 16" xfId="8631" hidden="1"/>
    <cellStyle name="Berechnung 2 16" xfId="8749" hidden="1"/>
    <cellStyle name="Berechnung 2 16" xfId="8582" hidden="1"/>
    <cellStyle name="Berechnung 2 16" xfId="9248" hidden="1"/>
    <cellStyle name="Berechnung 2 16" xfId="9480" hidden="1"/>
    <cellStyle name="Berechnung 2 16" xfId="9569" hidden="1"/>
    <cellStyle name="Berechnung 2 16" xfId="411" hidden="1"/>
    <cellStyle name="Berechnung 2 16" xfId="10117" hidden="1"/>
    <cellStyle name="Berechnung 2 16" xfId="10235" hidden="1"/>
    <cellStyle name="Berechnung 2 16" xfId="10068" hidden="1"/>
    <cellStyle name="Berechnung 2 16" xfId="10734" hidden="1"/>
    <cellStyle name="Berechnung 2 16" xfId="10966" hidden="1"/>
    <cellStyle name="Berechnung 2 16" xfId="11055" hidden="1"/>
    <cellStyle name="Berechnung 2 16" xfId="2300" hidden="1"/>
    <cellStyle name="Berechnung 2 16" xfId="11597" hidden="1"/>
    <cellStyle name="Berechnung 2 16" xfId="11715" hidden="1"/>
    <cellStyle name="Berechnung 2 16" xfId="11548" hidden="1"/>
    <cellStyle name="Berechnung 2 16" xfId="12214" hidden="1"/>
    <cellStyle name="Berechnung 2 16" xfId="12446" hidden="1"/>
    <cellStyle name="Berechnung 2 16" xfId="12535" hidden="1"/>
    <cellStyle name="Berechnung 2 16" xfId="2324" hidden="1"/>
    <cellStyle name="Berechnung 2 16" xfId="13068" hidden="1"/>
    <cellStyle name="Berechnung 2 16" xfId="13186" hidden="1"/>
    <cellStyle name="Berechnung 2 16" xfId="13019" hidden="1"/>
    <cellStyle name="Berechnung 2 16" xfId="13685" hidden="1"/>
    <cellStyle name="Berechnung 2 16" xfId="13917" hidden="1"/>
    <cellStyle name="Berechnung 2 16" xfId="14006" hidden="1"/>
    <cellStyle name="Berechnung 2 16" xfId="406" hidden="1"/>
    <cellStyle name="Berechnung 2 16" xfId="14530" hidden="1"/>
    <cellStyle name="Berechnung 2 16" xfId="14648" hidden="1"/>
    <cellStyle name="Berechnung 2 16" xfId="14481" hidden="1"/>
    <cellStyle name="Berechnung 2 16" xfId="15147" hidden="1"/>
    <cellStyle name="Berechnung 2 16" xfId="15379" hidden="1"/>
    <cellStyle name="Berechnung 2 16" xfId="15468" hidden="1"/>
    <cellStyle name="Berechnung 2 16" xfId="2011" hidden="1"/>
    <cellStyle name="Berechnung 2 16" xfId="15986" hidden="1"/>
    <cellStyle name="Berechnung 2 16" xfId="16104" hidden="1"/>
    <cellStyle name="Berechnung 2 16" xfId="15937" hidden="1"/>
    <cellStyle name="Berechnung 2 16" xfId="16603" hidden="1"/>
    <cellStyle name="Berechnung 2 16" xfId="16835" hidden="1"/>
    <cellStyle name="Berechnung 2 16" xfId="16924" hidden="1"/>
    <cellStyle name="Berechnung 2 16" xfId="2337" hidden="1"/>
    <cellStyle name="Berechnung 2 16" xfId="17428" hidden="1"/>
    <cellStyle name="Berechnung 2 16" xfId="17546" hidden="1"/>
    <cellStyle name="Berechnung 2 16" xfId="17379" hidden="1"/>
    <cellStyle name="Berechnung 2 16" xfId="18045" hidden="1"/>
    <cellStyle name="Berechnung 2 16" xfId="18277" hidden="1"/>
    <cellStyle name="Berechnung 2 16" xfId="18366" hidden="1"/>
    <cellStyle name="Berechnung 2 16" xfId="18902" hidden="1"/>
    <cellStyle name="Berechnung 2 16" xfId="19235" hidden="1"/>
    <cellStyle name="Berechnung 2 16" xfId="19353" hidden="1"/>
    <cellStyle name="Berechnung 2 16" xfId="19186" hidden="1"/>
    <cellStyle name="Berechnung 2 16" xfId="19852" hidden="1"/>
    <cellStyle name="Berechnung 2 16" xfId="20084" hidden="1"/>
    <cellStyle name="Berechnung 2 16" xfId="20173" hidden="1"/>
    <cellStyle name="Berechnung 2 16" xfId="20503" hidden="1"/>
    <cellStyle name="Berechnung 2 16" xfId="20745" hidden="1"/>
    <cellStyle name="Berechnung 2 16" xfId="21143" hidden="1"/>
    <cellStyle name="Berechnung 2 16" xfId="21232" hidden="1"/>
    <cellStyle name="Berechnung 2 16" xfId="20887" hidden="1"/>
    <cellStyle name="Berechnung 2 16" xfId="21761" hidden="1"/>
    <cellStyle name="Berechnung 2 16" xfId="21879" hidden="1"/>
    <cellStyle name="Berechnung 2 16" xfId="21712" hidden="1"/>
    <cellStyle name="Berechnung 2 16" xfId="22385" hidden="1"/>
    <cellStyle name="Berechnung 2 16" xfId="22617" hidden="1"/>
    <cellStyle name="Berechnung 2 16" xfId="22706" hidden="1"/>
    <cellStyle name="Berechnung 2 16" xfId="20735" hidden="1"/>
    <cellStyle name="Berechnung 2 16" xfId="23214" hidden="1"/>
    <cellStyle name="Berechnung 2 16" xfId="23332" hidden="1"/>
    <cellStyle name="Berechnung 2 16" xfId="23165" hidden="1"/>
    <cellStyle name="Berechnung 2 16" xfId="23836" hidden="1"/>
    <cellStyle name="Berechnung 2 16" xfId="24068" hidden="1"/>
    <cellStyle name="Berechnung 2 16" xfId="24157" hidden="1"/>
    <cellStyle name="Berechnung 2 16" xfId="20878" hidden="1"/>
    <cellStyle name="Berechnung 2 16" xfId="24661" hidden="1"/>
    <cellStyle name="Berechnung 2 16" xfId="24779" hidden="1"/>
    <cellStyle name="Berechnung 2 16" xfId="24612" hidden="1"/>
    <cellStyle name="Berechnung 2 16" xfId="25278" hidden="1"/>
    <cellStyle name="Berechnung 2 16" xfId="25510" hidden="1"/>
    <cellStyle name="Berechnung 2 16" xfId="25599" hidden="1"/>
    <cellStyle name="Berechnung 2 16" xfId="25931" hidden="1"/>
    <cellStyle name="Berechnung 2 16" xfId="26257" hidden="1"/>
    <cellStyle name="Berechnung 2 16" xfId="26375" hidden="1"/>
    <cellStyle name="Berechnung 2 16" xfId="26208" hidden="1"/>
    <cellStyle name="Berechnung 2 16" xfId="26874" hidden="1"/>
    <cellStyle name="Berechnung 2 16" xfId="27106" hidden="1"/>
    <cellStyle name="Berechnung 2 16" xfId="27195" hidden="1"/>
    <cellStyle name="Berechnung 2 16" xfId="26022" hidden="1"/>
    <cellStyle name="Berechnung 2 16" xfId="27699" hidden="1"/>
    <cellStyle name="Berechnung 2 16" xfId="27817" hidden="1"/>
    <cellStyle name="Berechnung 2 16" xfId="27650" hidden="1"/>
    <cellStyle name="Berechnung 2 16" xfId="28316" hidden="1"/>
    <cellStyle name="Berechnung 2 16" xfId="28548" hidden="1"/>
    <cellStyle name="Berechnung 2 16" xfId="28637" hidden="1"/>
    <cellStyle name="Berechnung 2 16" xfId="28968" hidden="1"/>
    <cellStyle name="Berechnung 2 16" xfId="29219" hidden="1"/>
    <cellStyle name="Berechnung 2 16" xfId="29337" hidden="1"/>
    <cellStyle name="Berechnung 2 16" xfId="29170" hidden="1"/>
    <cellStyle name="Berechnung 2 16" xfId="29836" hidden="1"/>
    <cellStyle name="Berechnung 2 16" xfId="30068" hidden="1"/>
    <cellStyle name="Berechnung 2 16" xfId="30157" hidden="1"/>
    <cellStyle name="Berechnung 2 16" xfId="30487" hidden="1"/>
    <cellStyle name="Berechnung 2 16" xfId="30729" hidden="1"/>
    <cellStyle name="Berechnung 2 16" xfId="31127" hidden="1"/>
    <cellStyle name="Berechnung 2 16" xfId="31216" hidden="1"/>
    <cellStyle name="Berechnung 2 16" xfId="30871" hidden="1"/>
    <cellStyle name="Berechnung 2 16" xfId="31745" hidden="1"/>
    <cellStyle name="Berechnung 2 16" xfId="31863" hidden="1"/>
    <cellStyle name="Berechnung 2 16" xfId="31696" hidden="1"/>
    <cellStyle name="Berechnung 2 16" xfId="32369" hidden="1"/>
    <cellStyle name="Berechnung 2 16" xfId="32601" hidden="1"/>
    <cellStyle name="Berechnung 2 16" xfId="32690" hidden="1"/>
    <cellStyle name="Berechnung 2 16" xfId="30719" hidden="1"/>
    <cellStyle name="Berechnung 2 16" xfId="33197" hidden="1"/>
    <cellStyle name="Berechnung 2 16" xfId="33315" hidden="1"/>
    <cellStyle name="Berechnung 2 16" xfId="33148" hidden="1"/>
    <cellStyle name="Berechnung 2 16" xfId="33819" hidden="1"/>
    <cellStyle name="Berechnung 2 16" xfId="34051" hidden="1"/>
    <cellStyle name="Berechnung 2 16" xfId="34140" hidden="1"/>
    <cellStyle name="Berechnung 2 16" xfId="30862" hidden="1"/>
    <cellStyle name="Berechnung 2 16" xfId="34644" hidden="1"/>
    <cellStyle name="Berechnung 2 16" xfId="34762" hidden="1"/>
    <cellStyle name="Berechnung 2 16" xfId="34595" hidden="1"/>
    <cellStyle name="Berechnung 2 16" xfId="35261" hidden="1"/>
    <cellStyle name="Berechnung 2 16" xfId="35493" hidden="1"/>
    <cellStyle name="Berechnung 2 16" xfId="35582" hidden="1"/>
    <cellStyle name="Berechnung 2 16" xfId="35914" hidden="1"/>
    <cellStyle name="Berechnung 2 16" xfId="36240" hidden="1"/>
    <cellStyle name="Berechnung 2 16" xfId="36358" hidden="1"/>
    <cellStyle name="Berechnung 2 16" xfId="36191" hidden="1"/>
    <cellStyle name="Berechnung 2 16" xfId="36857" hidden="1"/>
    <cellStyle name="Berechnung 2 16" xfId="37089" hidden="1"/>
    <cellStyle name="Berechnung 2 16" xfId="37178" hidden="1"/>
    <cellStyle name="Berechnung 2 16" xfId="36005" hidden="1"/>
    <cellStyle name="Berechnung 2 16" xfId="37682" hidden="1"/>
    <cellStyle name="Berechnung 2 16" xfId="37800" hidden="1"/>
    <cellStyle name="Berechnung 2 16" xfId="37633" hidden="1"/>
    <cellStyle name="Berechnung 2 16" xfId="38299" hidden="1"/>
    <cellStyle name="Berechnung 2 16" xfId="38531" hidden="1"/>
    <cellStyle name="Berechnung 2 16" xfId="38620" hidden="1"/>
    <cellStyle name="Berechnung 2 16" xfId="38954" hidden="1"/>
    <cellStyle name="Berechnung 2 16" xfId="39222" hidden="1"/>
    <cellStyle name="Berechnung 2 16" xfId="39340" hidden="1"/>
    <cellStyle name="Berechnung 2 16" xfId="39173" hidden="1"/>
    <cellStyle name="Berechnung 2 16" xfId="39839" hidden="1"/>
    <cellStyle name="Berechnung 2 16" xfId="40071" hidden="1"/>
    <cellStyle name="Berechnung 2 16" xfId="40160" hidden="1"/>
    <cellStyle name="Berechnung 2 16" xfId="40490" hidden="1"/>
    <cellStyle name="Berechnung 2 16" xfId="40732" hidden="1"/>
    <cellStyle name="Berechnung 2 16" xfId="41130" hidden="1"/>
    <cellStyle name="Berechnung 2 16" xfId="41219" hidden="1"/>
    <cellStyle name="Berechnung 2 16" xfId="40874" hidden="1"/>
    <cellStyle name="Berechnung 2 16" xfId="41748" hidden="1"/>
    <cellStyle name="Berechnung 2 16" xfId="41866" hidden="1"/>
    <cellStyle name="Berechnung 2 16" xfId="41699" hidden="1"/>
    <cellStyle name="Berechnung 2 16" xfId="42372" hidden="1"/>
    <cellStyle name="Berechnung 2 16" xfId="42604" hidden="1"/>
    <cellStyle name="Berechnung 2 16" xfId="42693" hidden="1"/>
    <cellStyle name="Berechnung 2 16" xfId="40722" hidden="1"/>
    <cellStyle name="Berechnung 2 16" xfId="43200" hidden="1"/>
    <cellStyle name="Berechnung 2 16" xfId="43318" hidden="1"/>
    <cellStyle name="Berechnung 2 16" xfId="43151" hidden="1"/>
    <cellStyle name="Berechnung 2 16" xfId="43822" hidden="1"/>
    <cellStyle name="Berechnung 2 16" xfId="44054" hidden="1"/>
    <cellStyle name="Berechnung 2 16" xfId="44143" hidden="1"/>
    <cellStyle name="Berechnung 2 16" xfId="40865" hidden="1"/>
    <cellStyle name="Berechnung 2 16" xfId="44647" hidden="1"/>
    <cellStyle name="Berechnung 2 16" xfId="44765" hidden="1"/>
    <cellStyle name="Berechnung 2 16" xfId="44598" hidden="1"/>
    <cellStyle name="Berechnung 2 16" xfId="45264" hidden="1"/>
    <cellStyle name="Berechnung 2 16" xfId="45496" hidden="1"/>
    <cellStyle name="Berechnung 2 16" xfId="45585" hidden="1"/>
    <cellStyle name="Berechnung 2 16" xfId="45917" hidden="1"/>
    <cellStyle name="Berechnung 2 16" xfId="46243" hidden="1"/>
    <cellStyle name="Berechnung 2 16" xfId="46361" hidden="1"/>
    <cellStyle name="Berechnung 2 16" xfId="46194" hidden="1"/>
    <cellStyle name="Berechnung 2 16" xfId="46860" hidden="1"/>
    <cellStyle name="Berechnung 2 16" xfId="47092" hidden="1"/>
    <cellStyle name="Berechnung 2 16" xfId="47181" hidden="1"/>
    <cellStyle name="Berechnung 2 16" xfId="46008" hidden="1"/>
    <cellStyle name="Berechnung 2 16" xfId="47685" hidden="1"/>
    <cellStyle name="Berechnung 2 16" xfId="47803" hidden="1"/>
    <cellStyle name="Berechnung 2 16" xfId="47636" hidden="1"/>
    <cellStyle name="Berechnung 2 16" xfId="48302" hidden="1"/>
    <cellStyle name="Berechnung 2 16" xfId="48534" hidden="1"/>
    <cellStyle name="Berechnung 2 16" xfId="48623" hidden="1"/>
    <cellStyle name="Berechnung 2 16" xfId="48953" hidden="1"/>
    <cellStyle name="Berechnung 2 16" xfId="49204" hidden="1"/>
    <cellStyle name="Berechnung 2 16" xfId="49322" hidden="1"/>
    <cellStyle name="Berechnung 2 16" xfId="49155" hidden="1"/>
    <cellStyle name="Berechnung 2 16" xfId="49821" hidden="1"/>
    <cellStyle name="Berechnung 2 16" xfId="50053" hidden="1"/>
    <cellStyle name="Berechnung 2 16" xfId="50142" hidden="1"/>
    <cellStyle name="Berechnung 2 16" xfId="50472" hidden="1"/>
    <cellStyle name="Berechnung 2 16" xfId="50714" hidden="1"/>
    <cellStyle name="Berechnung 2 16" xfId="51112" hidden="1"/>
    <cellStyle name="Berechnung 2 16" xfId="51201" hidden="1"/>
    <cellStyle name="Berechnung 2 16" xfId="50856" hidden="1"/>
    <cellStyle name="Berechnung 2 16" xfId="51730" hidden="1"/>
    <cellStyle name="Berechnung 2 16" xfId="51848" hidden="1"/>
    <cellStyle name="Berechnung 2 16" xfId="51681" hidden="1"/>
    <cellStyle name="Berechnung 2 16" xfId="52354" hidden="1"/>
    <cellStyle name="Berechnung 2 16" xfId="52586" hidden="1"/>
    <cellStyle name="Berechnung 2 16" xfId="52675" hidden="1"/>
    <cellStyle name="Berechnung 2 16" xfId="50704" hidden="1"/>
    <cellStyle name="Berechnung 2 16" xfId="53182" hidden="1"/>
    <cellStyle name="Berechnung 2 16" xfId="53300" hidden="1"/>
    <cellStyle name="Berechnung 2 16" xfId="53133" hidden="1"/>
    <cellStyle name="Berechnung 2 16" xfId="53804" hidden="1"/>
    <cellStyle name="Berechnung 2 16" xfId="54036" hidden="1"/>
    <cellStyle name="Berechnung 2 16" xfId="54125" hidden="1"/>
    <cellStyle name="Berechnung 2 16" xfId="50847" hidden="1"/>
    <cellStyle name="Berechnung 2 16" xfId="54629" hidden="1"/>
    <cellStyle name="Berechnung 2 16" xfId="54747" hidden="1"/>
    <cellStyle name="Berechnung 2 16" xfId="54580" hidden="1"/>
    <cellStyle name="Berechnung 2 16" xfId="55246" hidden="1"/>
    <cellStyle name="Berechnung 2 16" xfId="55478" hidden="1"/>
    <cellStyle name="Berechnung 2 16" xfId="55567" hidden="1"/>
    <cellStyle name="Berechnung 2 16" xfId="55899" hidden="1"/>
    <cellStyle name="Berechnung 2 16" xfId="56225" hidden="1"/>
    <cellStyle name="Berechnung 2 16" xfId="56343" hidden="1"/>
    <cellStyle name="Berechnung 2 16" xfId="56176" hidden="1"/>
    <cellStyle name="Berechnung 2 16" xfId="56842" hidden="1"/>
    <cellStyle name="Berechnung 2 16" xfId="57074" hidden="1"/>
    <cellStyle name="Berechnung 2 16" xfId="57163" hidden="1"/>
    <cellStyle name="Berechnung 2 16" xfId="55990" hidden="1"/>
    <cellStyle name="Berechnung 2 16" xfId="57667" hidden="1"/>
    <cellStyle name="Berechnung 2 16" xfId="57785" hidden="1"/>
    <cellStyle name="Berechnung 2 16" xfId="57618" hidden="1"/>
    <cellStyle name="Berechnung 2 16" xfId="58284" hidden="1"/>
    <cellStyle name="Berechnung 2 16" xfId="58516" hidden="1"/>
    <cellStyle name="Berechnung 2 16" xfId="58605" hidden="1"/>
    <cellStyle name="Berechnung 2 17" xfId="154" hidden="1"/>
    <cellStyle name="Berechnung 2 17" xfId="761" hidden="1"/>
    <cellStyle name="Berechnung 2 17" xfId="877" hidden="1"/>
    <cellStyle name="Berechnung 2 17" xfId="726" hidden="1"/>
    <cellStyle name="Berechnung 2 17" xfId="1378" hidden="1"/>
    <cellStyle name="Berechnung 2 17" xfId="1610" hidden="1"/>
    <cellStyle name="Berechnung 2 17" xfId="1697" hidden="1"/>
    <cellStyle name="Berechnung 2 17" xfId="2077" hidden="1"/>
    <cellStyle name="Berechnung 2 17" xfId="2631" hidden="1"/>
    <cellStyle name="Berechnung 2 17" xfId="2747" hidden="1"/>
    <cellStyle name="Berechnung 2 17" xfId="2596" hidden="1"/>
    <cellStyle name="Berechnung 2 17" xfId="3248" hidden="1"/>
    <cellStyle name="Berechnung 2 17" xfId="3480" hidden="1"/>
    <cellStyle name="Berechnung 2 17" xfId="3567" hidden="1"/>
    <cellStyle name="Berechnung 2 17" xfId="2245" hidden="1"/>
    <cellStyle name="Berechnung 2 17" xfId="4137" hidden="1"/>
    <cellStyle name="Berechnung 2 17" xfId="4253" hidden="1"/>
    <cellStyle name="Berechnung 2 17" xfId="4102" hidden="1"/>
    <cellStyle name="Berechnung 2 17" xfId="4754" hidden="1"/>
    <cellStyle name="Berechnung 2 17" xfId="4986" hidden="1"/>
    <cellStyle name="Berechnung 2 17" xfId="5073" hidden="1"/>
    <cellStyle name="Berechnung 2 17" xfId="2062" hidden="1"/>
    <cellStyle name="Berechnung 2 17" xfId="5641" hidden="1"/>
    <cellStyle name="Berechnung 2 17" xfId="5757" hidden="1"/>
    <cellStyle name="Berechnung 2 17" xfId="5606" hidden="1"/>
    <cellStyle name="Berechnung 2 17" xfId="6258" hidden="1"/>
    <cellStyle name="Berechnung 2 17" xfId="6490" hidden="1"/>
    <cellStyle name="Berechnung 2 17" xfId="6577" hidden="1"/>
    <cellStyle name="Berechnung 2 17" xfId="2372" hidden="1"/>
    <cellStyle name="Berechnung 2 17" xfId="7139" hidden="1"/>
    <cellStyle name="Berechnung 2 17" xfId="7255" hidden="1"/>
    <cellStyle name="Berechnung 2 17" xfId="7104" hidden="1"/>
    <cellStyle name="Berechnung 2 17" xfId="7756" hidden="1"/>
    <cellStyle name="Berechnung 2 17" xfId="7988" hidden="1"/>
    <cellStyle name="Berechnung 2 17" xfId="8075" hidden="1"/>
    <cellStyle name="Berechnung 2 17" xfId="412" hidden="1"/>
    <cellStyle name="Berechnung 2 17" xfId="8632" hidden="1"/>
    <cellStyle name="Berechnung 2 17" xfId="8748" hidden="1"/>
    <cellStyle name="Berechnung 2 17" xfId="8597" hidden="1"/>
    <cellStyle name="Berechnung 2 17" xfId="9249" hidden="1"/>
    <cellStyle name="Berechnung 2 17" xfId="9481" hidden="1"/>
    <cellStyle name="Berechnung 2 17" xfId="9568" hidden="1"/>
    <cellStyle name="Berechnung 2 17" xfId="2301" hidden="1"/>
    <cellStyle name="Berechnung 2 17" xfId="10118" hidden="1"/>
    <cellStyle name="Berechnung 2 17" xfId="10234" hidden="1"/>
    <cellStyle name="Berechnung 2 17" xfId="10083" hidden="1"/>
    <cellStyle name="Berechnung 2 17" xfId="10735" hidden="1"/>
    <cellStyle name="Berechnung 2 17" xfId="10967" hidden="1"/>
    <cellStyle name="Berechnung 2 17" xfId="11054" hidden="1"/>
    <cellStyle name="Berechnung 2 17" xfId="2556" hidden="1"/>
    <cellStyle name="Berechnung 2 17" xfId="11598" hidden="1"/>
    <cellStyle name="Berechnung 2 17" xfId="11714" hidden="1"/>
    <cellStyle name="Berechnung 2 17" xfId="11563" hidden="1"/>
    <cellStyle name="Berechnung 2 17" xfId="12215" hidden="1"/>
    <cellStyle name="Berechnung 2 17" xfId="12447" hidden="1"/>
    <cellStyle name="Berechnung 2 17" xfId="12534" hidden="1"/>
    <cellStyle name="Berechnung 2 17" xfId="4062" hidden="1"/>
    <cellStyle name="Berechnung 2 17" xfId="13069" hidden="1"/>
    <cellStyle name="Berechnung 2 17" xfId="13185" hidden="1"/>
    <cellStyle name="Berechnung 2 17" xfId="13034" hidden="1"/>
    <cellStyle name="Berechnung 2 17" xfId="13686" hidden="1"/>
    <cellStyle name="Berechnung 2 17" xfId="13918" hidden="1"/>
    <cellStyle name="Berechnung 2 17" xfId="14005" hidden="1"/>
    <cellStyle name="Berechnung 2 17" xfId="5566" hidden="1"/>
    <cellStyle name="Berechnung 2 17" xfId="14531" hidden="1"/>
    <cellStyle name="Berechnung 2 17" xfId="14647" hidden="1"/>
    <cellStyle name="Berechnung 2 17" xfId="14496" hidden="1"/>
    <cellStyle name="Berechnung 2 17" xfId="15148" hidden="1"/>
    <cellStyle name="Berechnung 2 17" xfId="15380" hidden="1"/>
    <cellStyle name="Berechnung 2 17" xfId="15467" hidden="1"/>
    <cellStyle name="Berechnung 2 17" xfId="7068" hidden="1"/>
    <cellStyle name="Berechnung 2 17" xfId="15987" hidden="1"/>
    <cellStyle name="Berechnung 2 17" xfId="16103" hidden="1"/>
    <cellStyle name="Berechnung 2 17" xfId="15952" hidden="1"/>
    <cellStyle name="Berechnung 2 17" xfId="16604" hidden="1"/>
    <cellStyle name="Berechnung 2 17" xfId="16836" hidden="1"/>
    <cellStyle name="Berechnung 2 17" xfId="16923" hidden="1"/>
    <cellStyle name="Berechnung 2 17" xfId="8562" hidden="1"/>
    <cellStyle name="Berechnung 2 17" xfId="17429" hidden="1"/>
    <cellStyle name="Berechnung 2 17" xfId="17545" hidden="1"/>
    <cellStyle name="Berechnung 2 17" xfId="17394" hidden="1"/>
    <cellStyle name="Berechnung 2 17" xfId="18046" hidden="1"/>
    <cellStyle name="Berechnung 2 17" xfId="18278" hidden="1"/>
    <cellStyle name="Berechnung 2 17" xfId="18365" hidden="1"/>
    <cellStyle name="Berechnung 2 17" xfId="18903" hidden="1"/>
    <cellStyle name="Berechnung 2 17" xfId="19236" hidden="1"/>
    <cellStyle name="Berechnung 2 17" xfId="19352" hidden="1"/>
    <cellStyle name="Berechnung 2 17" xfId="19201" hidden="1"/>
    <cellStyle name="Berechnung 2 17" xfId="19853" hidden="1"/>
    <cellStyle name="Berechnung 2 17" xfId="20085" hidden="1"/>
    <cellStyle name="Berechnung 2 17" xfId="20172" hidden="1"/>
    <cellStyle name="Berechnung 2 17" xfId="20504" hidden="1"/>
    <cellStyle name="Berechnung 2 17" xfId="20746" hidden="1"/>
    <cellStyle name="Berechnung 2 17" xfId="21144" hidden="1"/>
    <cellStyle name="Berechnung 2 17" xfId="21231" hidden="1"/>
    <cellStyle name="Berechnung 2 17" xfId="20886" hidden="1"/>
    <cellStyle name="Berechnung 2 17" xfId="21762" hidden="1"/>
    <cellStyle name="Berechnung 2 17" xfId="21878" hidden="1"/>
    <cellStyle name="Berechnung 2 17" xfId="21727" hidden="1"/>
    <cellStyle name="Berechnung 2 17" xfId="22386" hidden="1"/>
    <cellStyle name="Berechnung 2 17" xfId="22618" hidden="1"/>
    <cellStyle name="Berechnung 2 17" xfId="22705" hidden="1"/>
    <cellStyle name="Berechnung 2 17" xfId="20736" hidden="1"/>
    <cellStyle name="Berechnung 2 17" xfId="23215" hidden="1"/>
    <cellStyle name="Berechnung 2 17" xfId="23331" hidden="1"/>
    <cellStyle name="Berechnung 2 17" xfId="23180" hidden="1"/>
    <cellStyle name="Berechnung 2 17" xfId="23837" hidden="1"/>
    <cellStyle name="Berechnung 2 17" xfId="24069" hidden="1"/>
    <cellStyle name="Berechnung 2 17" xfId="24156" hidden="1"/>
    <cellStyle name="Berechnung 2 17" xfId="20877" hidden="1"/>
    <cellStyle name="Berechnung 2 17" xfId="24662" hidden="1"/>
    <cellStyle name="Berechnung 2 17" xfId="24778" hidden="1"/>
    <cellStyle name="Berechnung 2 17" xfId="24627" hidden="1"/>
    <cellStyle name="Berechnung 2 17" xfId="25279" hidden="1"/>
    <cellStyle name="Berechnung 2 17" xfId="25511" hidden="1"/>
    <cellStyle name="Berechnung 2 17" xfId="25598" hidden="1"/>
    <cellStyle name="Berechnung 2 17" xfId="25932" hidden="1"/>
    <cellStyle name="Berechnung 2 17" xfId="26258" hidden="1"/>
    <cellStyle name="Berechnung 2 17" xfId="26374" hidden="1"/>
    <cellStyle name="Berechnung 2 17" xfId="26223" hidden="1"/>
    <cellStyle name="Berechnung 2 17" xfId="26875" hidden="1"/>
    <cellStyle name="Berechnung 2 17" xfId="27107" hidden="1"/>
    <cellStyle name="Berechnung 2 17" xfId="27194" hidden="1"/>
    <cellStyle name="Berechnung 2 17" xfId="26021" hidden="1"/>
    <cellStyle name="Berechnung 2 17" xfId="27700" hidden="1"/>
    <cellStyle name="Berechnung 2 17" xfId="27816" hidden="1"/>
    <cellStyle name="Berechnung 2 17" xfId="27665" hidden="1"/>
    <cellStyle name="Berechnung 2 17" xfId="28317" hidden="1"/>
    <cellStyle name="Berechnung 2 17" xfId="28549" hidden="1"/>
    <cellStyle name="Berechnung 2 17" xfId="28636" hidden="1"/>
    <cellStyle name="Berechnung 2 17" xfId="28969" hidden="1"/>
    <cellStyle name="Berechnung 2 17" xfId="29220" hidden="1"/>
    <cellStyle name="Berechnung 2 17" xfId="29336" hidden="1"/>
    <cellStyle name="Berechnung 2 17" xfId="29185" hidden="1"/>
    <cellStyle name="Berechnung 2 17" xfId="29837" hidden="1"/>
    <cellStyle name="Berechnung 2 17" xfId="30069" hidden="1"/>
    <cellStyle name="Berechnung 2 17" xfId="30156" hidden="1"/>
    <cellStyle name="Berechnung 2 17" xfId="30488" hidden="1"/>
    <cellStyle name="Berechnung 2 17" xfId="30730" hidden="1"/>
    <cellStyle name="Berechnung 2 17" xfId="31128" hidden="1"/>
    <cellStyle name="Berechnung 2 17" xfId="31215" hidden="1"/>
    <cellStyle name="Berechnung 2 17" xfId="30870" hidden="1"/>
    <cellStyle name="Berechnung 2 17" xfId="31746" hidden="1"/>
    <cellStyle name="Berechnung 2 17" xfId="31862" hidden="1"/>
    <cellStyle name="Berechnung 2 17" xfId="31711" hidden="1"/>
    <cellStyle name="Berechnung 2 17" xfId="32370" hidden="1"/>
    <cellStyle name="Berechnung 2 17" xfId="32602" hidden="1"/>
    <cellStyle name="Berechnung 2 17" xfId="32689" hidden="1"/>
    <cellStyle name="Berechnung 2 17" xfId="30720" hidden="1"/>
    <cellStyle name="Berechnung 2 17" xfId="33198" hidden="1"/>
    <cellStyle name="Berechnung 2 17" xfId="33314" hidden="1"/>
    <cellStyle name="Berechnung 2 17" xfId="33163" hidden="1"/>
    <cellStyle name="Berechnung 2 17" xfId="33820" hidden="1"/>
    <cellStyle name="Berechnung 2 17" xfId="34052" hidden="1"/>
    <cellStyle name="Berechnung 2 17" xfId="34139" hidden="1"/>
    <cellStyle name="Berechnung 2 17" xfId="30861" hidden="1"/>
    <cellStyle name="Berechnung 2 17" xfId="34645" hidden="1"/>
    <cellStyle name="Berechnung 2 17" xfId="34761" hidden="1"/>
    <cellStyle name="Berechnung 2 17" xfId="34610" hidden="1"/>
    <cellStyle name="Berechnung 2 17" xfId="35262" hidden="1"/>
    <cellStyle name="Berechnung 2 17" xfId="35494" hidden="1"/>
    <cellStyle name="Berechnung 2 17" xfId="35581" hidden="1"/>
    <cellStyle name="Berechnung 2 17" xfId="35915" hidden="1"/>
    <cellStyle name="Berechnung 2 17" xfId="36241" hidden="1"/>
    <cellStyle name="Berechnung 2 17" xfId="36357" hidden="1"/>
    <cellStyle name="Berechnung 2 17" xfId="36206" hidden="1"/>
    <cellStyle name="Berechnung 2 17" xfId="36858" hidden="1"/>
    <cellStyle name="Berechnung 2 17" xfId="37090" hidden="1"/>
    <cellStyle name="Berechnung 2 17" xfId="37177" hidden="1"/>
    <cellStyle name="Berechnung 2 17" xfId="36004" hidden="1"/>
    <cellStyle name="Berechnung 2 17" xfId="37683" hidden="1"/>
    <cellStyle name="Berechnung 2 17" xfId="37799" hidden="1"/>
    <cellStyle name="Berechnung 2 17" xfId="37648" hidden="1"/>
    <cellStyle name="Berechnung 2 17" xfId="38300" hidden="1"/>
    <cellStyle name="Berechnung 2 17" xfId="38532" hidden="1"/>
    <cellStyle name="Berechnung 2 17" xfId="38619" hidden="1"/>
    <cellStyle name="Berechnung 2 17" xfId="38955" hidden="1"/>
    <cellStyle name="Berechnung 2 17" xfId="39223" hidden="1"/>
    <cellStyle name="Berechnung 2 17" xfId="39339" hidden="1"/>
    <cellStyle name="Berechnung 2 17" xfId="39188" hidden="1"/>
    <cellStyle name="Berechnung 2 17" xfId="39840" hidden="1"/>
    <cellStyle name="Berechnung 2 17" xfId="40072" hidden="1"/>
    <cellStyle name="Berechnung 2 17" xfId="40159" hidden="1"/>
    <cellStyle name="Berechnung 2 17" xfId="40491" hidden="1"/>
    <cellStyle name="Berechnung 2 17" xfId="40733" hidden="1"/>
    <cellStyle name="Berechnung 2 17" xfId="41131" hidden="1"/>
    <cellStyle name="Berechnung 2 17" xfId="41218" hidden="1"/>
    <cellStyle name="Berechnung 2 17" xfId="40873" hidden="1"/>
    <cellStyle name="Berechnung 2 17" xfId="41749" hidden="1"/>
    <cellStyle name="Berechnung 2 17" xfId="41865" hidden="1"/>
    <cellStyle name="Berechnung 2 17" xfId="41714" hidden="1"/>
    <cellStyle name="Berechnung 2 17" xfId="42373" hidden="1"/>
    <cellStyle name="Berechnung 2 17" xfId="42605" hidden="1"/>
    <cellStyle name="Berechnung 2 17" xfId="42692" hidden="1"/>
    <cellStyle name="Berechnung 2 17" xfId="40723" hidden="1"/>
    <cellStyle name="Berechnung 2 17" xfId="43201" hidden="1"/>
    <cellStyle name="Berechnung 2 17" xfId="43317" hidden="1"/>
    <cellStyle name="Berechnung 2 17" xfId="43166" hidden="1"/>
    <cellStyle name="Berechnung 2 17" xfId="43823" hidden="1"/>
    <cellStyle name="Berechnung 2 17" xfId="44055" hidden="1"/>
    <cellStyle name="Berechnung 2 17" xfId="44142" hidden="1"/>
    <cellStyle name="Berechnung 2 17" xfId="40864" hidden="1"/>
    <cellStyle name="Berechnung 2 17" xfId="44648" hidden="1"/>
    <cellStyle name="Berechnung 2 17" xfId="44764" hidden="1"/>
    <cellStyle name="Berechnung 2 17" xfId="44613" hidden="1"/>
    <cellStyle name="Berechnung 2 17" xfId="45265" hidden="1"/>
    <cellStyle name="Berechnung 2 17" xfId="45497" hidden="1"/>
    <cellStyle name="Berechnung 2 17" xfId="45584" hidden="1"/>
    <cellStyle name="Berechnung 2 17" xfId="45918" hidden="1"/>
    <cellStyle name="Berechnung 2 17" xfId="46244" hidden="1"/>
    <cellStyle name="Berechnung 2 17" xfId="46360" hidden="1"/>
    <cellStyle name="Berechnung 2 17" xfId="46209" hidden="1"/>
    <cellStyle name="Berechnung 2 17" xfId="46861" hidden="1"/>
    <cellStyle name="Berechnung 2 17" xfId="47093" hidden="1"/>
    <cellStyle name="Berechnung 2 17" xfId="47180" hidden="1"/>
    <cellStyle name="Berechnung 2 17" xfId="46007" hidden="1"/>
    <cellStyle name="Berechnung 2 17" xfId="47686" hidden="1"/>
    <cellStyle name="Berechnung 2 17" xfId="47802" hidden="1"/>
    <cellStyle name="Berechnung 2 17" xfId="47651" hidden="1"/>
    <cellStyle name="Berechnung 2 17" xfId="48303" hidden="1"/>
    <cellStyle name="Berechnung 2 17" xfId="48535" hidden="1"/>
    <cellStyle name="Berechnung 2 17" xfId="48622" hidden="1"/>
    <cellStyle name="Berechnung 2 17" xfId="48954" hidden="1"/>
    <cellStyle name="Berechnung 2 17" xfId="49205" hidden="1"/>
    <cellStyle name="Berechnung 2 17" xfId="49321" hidden="1"/>
    <cellStyle name="Berechnung 2 17" xfId="49170" hidden="1"/>
    <cellStyle name="Berechnung 2 17" xfId="49822" hidden="1"/>
    <cellStyle name="Berechnung 2 17" xfId="50054" hidden="1"/>
    <cellStyle name="Berechnung 2 17" xfId="50141" hidden="1"/>
    <cellStyle name="Berechnung 2 17" xfId="50473" hidden="1"/>
    <cellStyle name="Berechnung 2 17" xfId="50715" hidden="1"/>
    <cellStyle name="Berechnung 2 17" xfId="51113" hidden="1"/>
    <cellStyle name="Berechnung 2 17" xfId="51200" hidden="1"/>
    <cellStyle name="Berechnung 2 17" xfId="50855" hidden="1"/>
    <cellStyle name="Berechnung 2 17" xfId="51731" hidden="1"/>
    <cellStyle name="Berechnung 2 17" xfId="51847" hidden="1"/>
    <cellStyle name="Berechnung 2 17" xfId="51696" hidden="1"/>
    <cellStyle name="Berechnung 2 17" xfId="52355" hidden="1"/>
    <cellStyle name="Berechnung 2 17" xfId="52587" hidden="1"/>
    <cellStyle name="Berechnung 2 17" xfId="52674" hidden="1"/>
    <cellStyle name="Berechnung 2 17" xfId="50705" hidden="1"/>
    <cellStyle name="Berechnung 2 17" xfId="53183" hidden="1"/>
    <cellStyle name="Berechnung 2 17" xfId="53299" hidden="1"/>
    <cellStyle name="Berechnung 2 17" xfId="53148" hidden="1"/>
    <cellStyle name="Berechnung 2 17" xfId="53805" hidden="1"/>
    <cellStyle name="Berechnung 2 17" xfId="54037" hidden="1"/>
    <cellStyle name="Berechnung 2 17" xfId="54124" hidden="1"/>
    <cellStyle name="Berechnung 2 17" xfId="50846" hidden="1"/>
    <cellStyle name="Berechnung 2 17" xfId="54630" hidden="1"/>
    <cellStyle name="Berechnung 2 17" xfId="54746" hidden="1"/>
    <cellStyle name="Berechnung 2 17" xfId="54595" hidden="1"/>
    <cellStyle name="Berechnung 2 17" xfId="55247" hidden="1"/>
    <cellStyle name="Berechnung 2 17" xfId="55479" hidden="1"/>
    <cellStyle name="Berechnung 2 17" xfId="55566" hidden="1"/>
    <cellStyle name="Berechnung 2 17" xfId="55900" hidden="1"/>
    <cellStyle name="Berechnung 2 17" xfId="56226" hidden="1"/>
    <cellStyle name="Berechnung 2 17" xfId="56342" hidden="1"/>
    <cellStyle name="Berechnung 2 17" xfId="56191" hidden="1"/>
    <cellStyle name="Berechnung 2 17" xfId="56843" hidden="1"/>
    <cellStyle name="Berechnung 2 17" xfId="57075" hidden="1"/>
    <cellStyle name="Berechnung 2 17" xfId="57162" hidden="1"/>
    <cellStyle name="Berechnung 2 17" xfId="55989" hidden="1"/>
    <cellStyle name="Berechnung 2 17" xfId="57668" hidden="1"/>
    <cellStyle name="Berechnung 2 17" xfId="57784" hidden="1"/>
    <cellStyle name="Berechnung 2 17" xfId="57633" hidden="1"/>
    <cellStyle name="Berechnung 2 17" xfId="58285" hidden="1"/>
    <cellStyle name="Berechnung 2 17" xfId="58517" hidden="1"/>
    <cellStyle name="Berechnung 2 17" xfId="58604" hidden="1"/>
    <cellStyle name="Berechnung 2 18" xfId="155" hidden="1"/>
    <cellStyle name="Berechnung 2 18" xfId="762" hidden="1"/>
    <cellStyle name="Berechnung 2 18" xfId="876" hidden="1"/>
    <cellStyle name="Berechnung 2 18" xfId="1074" hidden="1"/>
    <cellStyle name="Berechnung 2 18" xfId="1379" hidden="1"/>
    <cellStyle name="Berechnung 2 18" xfId="1611" hidden="1"/>
    <cellStyle name="Berechnung 2 18" xfId="1696" hidden="1"/>
    <cellStyle name="Berechnung 2 18" xfId="2078" hidden="1"/>
    <cellStyle name="Berechnung 2 18" xfId="2632" hidden="1"/>
    <cellStyle name="Berechnung 2 18" xfId="2746" hidden="1"/>
    <cellStyle name="Berechnung 2 18" xfId="2944" hidden="1"/>
    <cellStyle name="Berechnung 2 18" xfId="3249" hidden="1"/>
    <cellStyle name="Berechnung 2 18" xfId="3481" hidden="1"/>
    <cellStyle name="Berechnung 2 18" xfId="3566" hidden="1"/>
    <cellStyle name="Berechnung 2 18" xfId="2363" hidden="1"/>
    <cellStyle name="Berechnung 2 18" xfId="4138" hidden="1"/>
    <cellStyle name="Berechnung 2 18" xfId="4252" hidden="1"/>
    <cellStyle name="Berechnung 2 18" xfId="4450" hidden="1"/>
    <cellStyle name="Berechnung 2 18" xfId="4755" hidden="1"/>
    <cellStyle name="Berechnung 2 18" xfId="4987" hidden="1"/>
    <cellStyle name="Berechnung 2 18" xfId="5072" hidden="1"/>
    <cellStyle name="Berechnung 2 18" xfId="2550" hidden="1"/>
    <cellStyle name="Berechnung 2 18" xfId="5642" hidden="1"/>
    <cellStyle name="Berechnung 2 18" xfId="5756" hidden="1"/>
    <cellStyle name="Berechnung 2 18" xfId="5954" hidden="1"/>
    <cellStyle name="Berechnung 2 18" xfId="6259" hidden="1"/>
    <cellStyle name="Berechnung 2 18" xfId="6491" hidden="1"/>
    <cellStyle name="Berechnung 2 18" xfId="6576" hidden="1"/>
    <cellStyle name="Berechnung 2 18" xfId="4056" hidden="1"/>
    <cellStyle name="Berechnung 2 18" xfId="7140" hidden="1"/>
    <cellStyle name="Berechnung 2 18" xfId="7254" hidden="1"/>
    <cellStyle name="Berechnung 2 18" xfId="7452" hidden="1"/>
    <cellStyle name="Berechnung 2 18" xfId="7757" hidden="1"/>
    <cellStyle name="Berechnung 2 18" xfId="7989" hidden="1"/>
    <cellStyle name="Berechnung 2 18" xfId="8074" hidden="1"/>
    <cellStyle name="Berechnung 2 18" xfId="5560" hidden="1"/>
    <cellStyle name="Berechnung 2 18" xfId="8633" hidden="1"/>
    <cellStyle name="Berechnung 2 18" xfId="8747" hidden="1"/>
    <cellStyle name="Berechnung 2 18" xfId="8945" hidden="1"/>
    <cellStyle name="Berechnung 2 18" xfId="9250" hidden="1"/>
    <cellStyle name="Berechnung 2 18" xfId="9482" hidden="1"/>
    <cellStyle name="Berechnung 2 18" xfId="9567" hidden="1"/>
    <cellStyle name="Berechnung 2 18" xfId="7062" hidden="1"/>
    <cellStyle name="Berechnung 2 18" xfId="10119" hidden="1"/>
    <cellStyle name="Berechnung 2 18" xfId="10233" hidden="1"/>
    <cellStyle name="Berechnung 2 18" xfId="10431" hidden="1"/>
    <cellStyle name="Berechnung 2 18" xfId="10736" hidden="1"/>
    <cellStyle name="Berechnung 2 18" xfId="10968" hidden="1"/>
    <cellStyle name="Berechnung 2 18" xfId="11053" hidden="1"/>
    <cellStyle name="Berechnung 2 18" xfId="8556" hidden="1"/>
    <cellStyle name="Berechnung 2 18" xfId="11599" hidden="1"/>
    <cellStyle name="Berechnung 2 18" xfId="11713" hidden="1"/>
    <cellStyle name="Berechnung 2 18" xfId="11911" hidden="1"/>
    <cellStyle name="Berechnung 2 18" xfId="12216" hidden="1"/>
    <cellStyle name="Berechnung 2 18" xfId="12448" hidden="1"/>
    <cellStyle name="Berechnung 2 18" xfId="12533" hidden="1"/>
    <cellStyle name="Berechnung 2 18" xfId="10047" hidden="1"/>
    <cellStyle name="Berechnung 2 18" xfId="13070" hidden="1"/>
    <cellStyle name="Berechnung 2 18" xfId="13184" hidden="1"/>
    <cellStyle name="Berechnung 2 18" xfId="13382" hidden="1"/>
    <cellStyle name="Berechnung 2 18" xfId="13687" hidden="1"/>
    <cellStyle name="Berechnung 2 18" xfId="13919" hidden="1"/>
    <cellStyle name="Berechnung 2 18" xfId="14004" hidden="1"/>
    <cellStyle name="Berechnung 2 18" xfId="11530" hidden="1"/>
    <cellStyle name="Berechnung 2 18" xfId="14532" hidden="1"/>
    <cellStyle name="Berechnung 2 18" xfId="14646" hidden="1"/>
    <cellStyle name="Berechnung 2 18" xfId="14844" hidden="1"/>
    <cellStyle name="Berechnung 2 18" xfId="15149" hidden="1"/>
    <cellStyle name="Berechnung 2 18" xfId="15381" hidden="1"/>
    <cellStyle name="Berechnung 2 18" xfId="15466" hidden="1"/>
    <cellStyle name="Berechnung 2 18" xfId="13006" hidden="1"/>
    <cellStyle name="Berechnung 2 18" xfId="15988" hidden="1"/>
    <cellStyle name="Berechnung 2 18" xfId="16102" hidden="1"/>
    <cellStyle name="Berechnung 2 18" xfId="16300" hidden="1"/>
    <cellStyle name="Berechnung 2 18" xfId="16605" hidden="1"/>
    <cellStyle name="Berechnung 2 18" xfId="16837" hidden="1"/>
    <cellStyle name="Berechnung 2 18" xfId="16922" hidden="1"/>
    <cellStyle name="Berechnung 2 18" xfId="14472" hidden="1"/>
    <cellStyle name="Berechnung 2 18" xfId="17430" hidden="1"/>
    <cellStyle name="Berechnung 2 18" xfId="17544" hidden="1"/>
    <cellStyle name="Berechnung 2 18" xfId="17742" hidden="1"/>
    <cellStyle name="Berechnung 2 18" xfId="18047" hidden="1"/>
    <cellStyle name="Berechnung 2 18" xfId="18279" hidden="1"/>
    <cellStyle name="Berechnung 2 18" xfId="18364" hidden="1"/>
    <cellStyle name="Berechnung 2 18" xfId="18904" hidden="1"/>
    <cellStyle name="Berechnung 2 18" xfId="19237" hidden="1"/>
    <cellStyle name="Berechnung 2 18" xfId="19351" hidden="1"/>
    <cellStyle name="Berechnung 2 18" xfId="19549" hidden="1"/>
    <cellStyle name="Berechnung 2 18" xfId="19854" hidden="1"/>
    <cellStyle name="Berechnung 2 18" xfId="20086" hidden="1"/>
    <cellStyle name="Berechnung 2 18" xfId="20171" hidden="1"/>
    <cellStyle name="Berechnung 2 18" xfId="20505" hidden="1"/>
    <cellStyle name="Berechnung 2 18" xfId="20747" hidden="1"/>
    <cellStyle name="Berechnung 2 18" xfId="21145" hidden="1"/>
    <cellStyle name="Berechnung 2 18" xfId="21230" hidden="1"/>
    <cellStyle name="Berechnung 2 18" xfId="20885" hidden="1"/>
    <cellStyle name="Berechnung 2 18" xfId="21763" hidden="1"/>
    <cellStyle name="Berechnung 2 18" xfId="21877" hidden="1"/>
    <cellStyle name="Berechnung 2 18" xfId="22078" hidden="1"/>
    <cellStyle name="Berechnung 2 18" xfId="22387" hidden="1"/>
    <cellStyle name="Berechnung 2 18" xfId="22619" hidden="1"/>
    <cellStyle name="Berechnung 2 18" xfId="22704" hidden="1"/>
    <cellStyle name="Berechnung 2 18" xfId="20737" hidden="1"/>
    <cellStyle name="Berechnung 2 18" xfId="23216" hidden="1"/>
    <cellStyle name="Berechnung 2 18" xfId="23330" hidden="1"/>
    <cellStyle name="Berechnung 2 18" xfId="23530" hidden="1"/>
    <cellStyle name="Berechnung 2 18" xfId="23838" hidden="1"/>
    <cellStyle name="Berechnung 2 18" xfId="24070" hidden="1"/>
    <cellStyle name="Berechnung 2 18" xfId="24155" hidden="1"/>
    <cellStyle name="Berechnung 2 18" xfId="20876" hidden="1"/>
    <cellStyle name="Berechnung 2 18" xfId="24663" hidden="1"/>
    <cellStyle name="Berechnung 2 18" xfId="24777" hidden="1"/>
    <cellStyle name="Berechnung 2 18" xfId="24975" hidden="1"/>
    <cellStyle name="Berechnung 2 18" xfId="25280" hidden="1"/>
    <cellStyle name="Berechnung 2 18" xfId="25512" hidden="1"/>
    <cellStyle name="Berechnung 2 18" xfId="25597" hidden="1"/>
    <cellStyle name="Berechnung 2 18" xfId="25933" hidden="1"/>
    <cellStyle name="Berechnung 2 18" xfId="26259" hidden="1"/>
    <cellStyle name="Berechnung 2 18" xfId="26373" hidden="1"/>
    <cellStyle name="Berechnung 2 18" xfId="26571" hidden="1"/>
    <cellStyle name="Berechnung 2 18" xfId="26876" hidden="1"/>
    <cellStyle name="Berechnung 2 18" xfId="27108" hidden="1"/>
    <cellStyle name="Berechnung 2 18" xfId="27193" hidden="1"/>
    <cellStyle name="Berechnung 2 18" xfId="26050" hidden="1"/>
    <cellStyle name="Berechnung 2 18" xfId="27701" hidden="1"/>
    <cellStyle name="Berechnung 2 18" xfId="27815" hidden="1"/>
    <cellStyle name="Berechnung 2 18" xfId="28013" hidden="1"/>
    <cellStyle name="Berechnung 2 18" xfId="28318" hidden="1"/>
    <cellStyle name="Berechnung 2 18" xfId="28550" hidden="1"/>
    <cellStyle name="Berechnung 2 18" xfId="28635" hidden="1"/>
    <cellStyle name="Berechnung 2 18" xfId="28970" hidden="1"/>
    <cellStyle name="Berechnung 2 18" xfId="29221" hidden="1"/>
    <cellStyle name="Berechnung 2 18" xfId="29335" hidden="1"/>
    <cellStyle name="Berechnung 2 18" xfId="29533" hidden="1"/>
    <cellStyle name="Berechnung 2 18" xfId="29838" hidden="1"/>
    <cellStyle name="Berechnung 2 18" xfId="30070" hidden="1"/>
    <cellStyle name="Berechnung 2 18" xfId="30155" hidden="1"/>
    <cellStyle name="Berechnung 2 18" xfId="30489" hidden="1"/>
    <cellStyle name="Berechnung 2 18" xfId="30731" hidden="1"/>
    <cellStyle name="Berechnung 2 18" xfId="31129" hidden="1"/>
    <cellStyle name="Berechnung 2 18" xfId="31214" hidden="1"/>
    <cellStyle name="Berechnung 2 18" xfId="30869" hidden="1"/>
    <cellStyle name="Berechnung 2 18" xfId="31747" hidden="1"/>
    <cellStyle name="Berechnung 2 18" xfId="31861" hidden="1"/>
    <cellStyle name="Berechnung 2 18" xfId="32062" hidden="1"/>
    <cellStyle name="Berechnung 2 18" xfId="32371" hidden="1"/>
    <cellStyle name="Berechnung 2 18" xfId="32603" hidden="1"/>
    <cellStyle name="Berechnung 2 18" xfId="32688" hidden="1"/>
    <cellStyle name="Berechnung 2 18" xfId="30721" hidden="1"/>
    <cellStyle name="Berechnung 2 18" xfId="33199" hidden="1"/>
    <cellStyle name="Berechnung 2 18" xfId="33313" hidden="1"/>
    <cellStyle name="Berechnung 2 18" xfId="33513" hidden="1"/>
    <cellStyle name="Berechnung 2 18" xfId="33821" hidden="1"/>
    <cellStyle name="Berechnung 2 18" xfId="34053" hidden="1"/>
    <cellStyle name="Berechnung 2 18" xfId="34138" hidden="1"/>
    <cellStyle name="Berechnung 2 18" xfId="30860" hidden="1"/>
    <cellStyle name="Berechnung 2 18" xfId="34646" hidden="1"/>
    <cellStyle name="Berechnung 2 18" xfId="34760" hidden="1"/>
    <cellStyle name="Berechnung 2 18" xfId="34958" hidden="1"/>
    <cellStyle name="Berechnung 2 18" xfId="35263" hidden="1"/>
    <cellStyle name="Berechnung 2 18" xfId="35495" hidden="1"/>
    <cellStyle name="Berechnung 2 18" xfId="35580" hidden="1"/>
    <cellStyle name="Berechnung 2 18" xfId="35916" hidden="1"/>
    <cellStyle name="Berechnung 2 18" xfId="36242" hidden="1"/>
    <cellStyle name="Berechnung 2 18" xfId="36356" hidden="1"/>
    <cellStyle name="Berechnung 2 18" xfId="36554" hidden="1"/>
    <cellStyle name="Berechnung 2 18" xfId="36859" hidden="1"/>
    <cellStyle name="Berechnung 2 18" xfId="37091" hidden="1"/>
    <cellStyle name="Berechnung 2 18" xfId="37176" hidden="1"/>
    <cellStyle name="Berechnung 2 18" xfId="36033" hidden="1"/>
    <cellStyle name="Berechnung 2 18" xfId="37684" hidden="1"/>
    <cellStyle name="Berechnung 2 18" xfId="37798" hidden="1"/>
    <cellStyle name="Berechnung 2 18" xfId="37996" hidden="1"/>
    <cellStyle name="Berechnung 2 18" xfId="38301" hidden="1"/>
    <cellStyle name="Berechnung 2 18" xfId="38533" hidden="1"/>
    <cellStyle name="Berechnung 2 18" xfId="38618" hidden="1"/>
    <cellStyle name="Berechnung 2 18" xfId="38956" hidden="1"/>
    <cellStyle name="Berechnung 2 18" xfId="39224" hidden="1"/>
    <cellStyle name="Berechnung 2 18" xfId="39338" hidden="1"/>
    <cellStyle name="Berechnung 2 18" xfId="39536" hidden="1"/>
    <cellStyle name="Berechnung 2 18" xfId="39841" hidden="1"/>
    <cellStyle name="Berechnung 2 18" xfId="40073" hidden="1"/>
    <cellStyle name="Berechnung 2 18" xfId="40158" hidden="1"/>
    <cellStyle name="Berechnung 2 18" xfId="40492" hidden="1"/>
    <cellStyle name="Berechnung 2 18" xfId="40734" hidden="1"/>
    <cellStyle name="Berechnung 2 18" xfId="41132" hidden="1"/>
    <cellStyle name="Berechnung 2 18" xfId="41217" hidden="1"/>
    <cellStyle name="Berechnung 2 18" xfId="40872" hidden="1"/>
    <cellStyle name="Berechnung 2 18" xfId="41750" hidden="1"/>
    <cellStyle name="Berechnung 2 18" xfId="41864" hidden="1"/>
    <cellStyle name="Berechnung 2 18" xfId="42065" hidden="1"/>
    <cellStyle name="Berechnung 2 18" xfId="42374" hidden="1"/>
    <cellStyle name="Berechnung 2 18" xfId="42606" hidden="1"/>
    <cellStyle name="Berechnung 2 18" xfId="42691" hidden="1"/>
    <cellStyle name="Berechnung 2 18" xfId="40724" hidden="1"/>
    <cellStyle name="Berechnung 2 18" xfId="43202" hidden="1"/>
    <cellStyle name="Berechnung 2 18" xfId="43316" hidden="1"/>
    <cellStyle name="Berechnung 2 18" xfId="43516" hidden="1"/>
    <cellStyle name="Berechnung 2 18" xfId="43824" hidden="1"/>
    <cellStyle name="Berechnung 2 18" xfId="44056" hidden="1"/>
    <cellStyle name="Berechnung 2 18" xfId="44141" hidden="1"/>
    <cellStyle name="Berechnung 2 18" xfId="40863" hidden="1"/>
    <cellStyle name="Berechnung 2 18" xfId="44649" hidden="1"/>
    <cellStyle name="Berechnung 2 18" xfId="44763" hidden="1"/>
    <cellStyle name="Berechnung 2 18" xfId="44961" hidden="1"/>
    <cellStyle name="Berechnung 2 18" xfId="45266" hidden="1"/>
    <cellStyle name="Berechnung 2 18" xfId="45498" hidden="1"/>
    <cellStyle name="Berechnung 2 18" xfId="45583" hidden="1"/>
    <cellStyle name="Berechnung 2 18" xfId="45919" hidden="1"/>
    <cellStyle name="Berechnung 2 18" xfId="46245" hidden="1"/>
    <cellStyle name="Berechnung 2 18" xfId="46359" hidden="1"/>
    <cellStyle name="Berechnung 2 18" xfId="46557" hidden="1"/>
    <cellStyle name="Berechnung 2 18" xfId="46862" hidden="1"/>
    <cellStyle name="Berechnung 2 18" xfId="47094" hidden="1"/>
    <cellStyle name="Berechnung 2 18" xfId="47179" hidden="1"/>
    <cellStyle name="Berechnung 2 18" xfId="46036" hidden="1"/>
    <cellStyle name="Berechnung 2 18" xfId="47687" hidden="1"/>
    <cellStyle name="Berechnung 2 18" xfId="47801" hidden="1"/>
    <cellStyle name="Berechnung 2 18" xfId="47999" hidden="1"/>
    <cellStyle name="Berechnung 2 18" xfId="48304" hidden="1"/>
    <cellStyle name="Berechnung 2 18" xfId="48536" hidden="1"/>
    <cellStyle name="Berechnung 2 18" xfId="48621" hidden="1"/>
    <cellStyle name="Berechnung 2 18" xfId="48955" hidden="1"/>
    <cellStyle name="Berechnung 2 18" xfId="49206" hidden="1"/>
    <cellStyle name="Berechnung 2 18" xfId="49320" hidden="1"/>
    <cellStyle name="Berechnung 2 18" xfId="49518" hidden="1"/>
    <cellStyle name="Berechnung 2 18" xfId="49823" hidden="1"/>
    <cellStyle name="Berechnung 2 18" xfId="50055" hidden="1"/>
    <cellStyle name="Berechnung 2 18" xfId="50140" hidden="1"/>
    <cellStyle name="Berechnung 2 18" xfId="50474" hidden="1"/>
    <cellStyle name="Berechnung 2 18" xfId="50716" hidden="1"/>
    <cellStyle name="Berechnung 2 18" xfId="51114" hidden="1"/>
    <cellStyle name="Berechnung 2 18" xfId="51199" hidden="1"/>
    <cellStyle name="Berechnung 2 18" xfId="50854" hidden="1"/>
    <cellStyle name="Berechnung 2 18" xfId="51732" hidden="1"/>
    <cellStyle name="Berechnung 2 18" xfId="51846" hidden="1"/>
    <cellStyle name="Berechnung 2 18" xfId="52047" hidden="1"/>
    <cellStyle name="Berechnung 2 18" xfId="52356" hidden="1"/>
    <cellStyle name="Berechnung 2 18" xfId="52588" hidden="1"/>
    <cellStyle name="Berechnung 2 18" xfId="52673" hidden="1"/>
    <cellStyle name="Berechnung 2 18" xfId="50706" hidden="1"/>
    <cellStyle name="Berechnung 2 18" xfId="53184" hidden="1"/>
    <cellStyle name="Berechnung 2 18" xfId="53298" hidden="1"/>
    <cellStyle name="Berechnung 2 18" xfId="53498" hidden="1"/>
    <cellStyle name="Berechnung 2 18" xfId="53806" hidden="1"/>
    <cellStyle name="Berechnung 2 18" xfId="54038" hidden="1"/>
    <cellStyle name="Berechnung 2 18" xfId="54123" hidden="1"/>
    <cellStyle name="Berechnung 2 18" xfId="50845" hidden="1"/>
    <cellStyle name="Berechnung 2 18" xfId="54631" hidden="1"/>
    <cellStyle name="Berechnung 2 18" xfId="54745" hidden="1"/>
    <cellStyle name="Berechnung 2 18" xfId="54943" hidden="1"/>
    <cellStyle name="Berechnung 2 18" xfId="55248" hidden="1"/>
    <cellStyle name="Berechnung 2 18" xfId="55480" hidden="1"/>
    <cellStyle name="Berechnung 2 18" xfId="55565" hidden="1"/>
    <cellStyle name="Berechnung 2 18" xfId="55901" hidden="1"/>
    <cellStyle name="Berechnung 2 18" xfId="56227" hidden="1"/>
    <cellStyle name="Berechnung 2 18" xfId="56341" hidden="1"/>
    <cellStyle name="Berechnung 2 18" xfId="56539" hidden="1"/>
    <cellStyle name="Berechnung 2 18" xfId="56844" hidden="1"/>
    <cellStyle name="Berechnung 2 18" xfId="57076" hidden="1"/>
    <cellStyle name="Berechnung 2 18" xfId="57161" hidden="1"/>
    <cellStyle name="Berechnung 2 18" xfId="56018" hidden="1"/>
    <cellStyle name="Berechnung 2 18" xfId="57669" hidden="1"/>
    <cellStyle name="Berechnung 2 18" xfId="57783" hidden="1"/>
    <cellStyle name="Berechnung 2 18" xfId="57981" hidden="1"/>
    <cellStyle name="Berechnung 2 18" xfId="58286" hidden="1"/>
    <cellStyle name="Berechnung 2 18" xfId="58518" hidden="1"/>
    <cellStyle name="Berechnung 2 18" xfId="58603" hidden="1"/>
    <cellStyle name="Berechnung 2 19" xfId="156" hidden="1"/>
    <cellStyle name="Berechnung 2 19" xfId="763" hidden="1"/>
    <cellStyle name="Berechnung 2 19" xfId="875" hidden="1"/>
    <cellStyle name="Berechnung 2 19" xfId="751" hidden="1"/>
    <cellStyle name="Berechnung 2 19" xfId="1380" hidden="1"/>
    <cellStyle name="Berechnung 2 19" xfId="1612" hidden="1"/>
    <cellStyle name="Berechnung 2 19" xfId="1695" hidden="1"/>
    <cellStyle name="Berechnung 2 19" xfId="2079" hidden="1"/>
    <cellStyle name="Berechnung 2 19" xfId="2633" hidden="1"/>
    <cellStyle name="Berechnung 2 19" xfId="2745" hidden="1"/>
    <cellStyle name="Berechnung 2 19" xfId="2621" hidden="1"/>
    <cellStyle name="Berechnung 2 19" xfId="3250" hidden="1"/>
    <cellStyle name="Berechnung 2 19" xfId="3482" hidden="1"/>
    <cellStyle name="Berechnung 2 19" xfId="3565" hidden="1"/>
    <cellStyle name="Berechnung 2 19" xfId="2238" hidden="1"/>
    <cellStyle name="Berechnung 2 19" xfId="4139" hidden="1"/>
    <cellStyle name="Berechnung 2 19" xfId="4251" hidden="1"/>
    <cellStyle name="Berechnung 2 19" xfId="4127" hidden="1"/>
    <cellStyle name="Berechnung 2 19" xfId="4756" hidden="1"/>
    <cellStyle name="Berechnung 2 19" xfId="4988" hidden="1"/>
    <cellStyle name="Berechnung 2 19" xfId="5071" hidden="1"/>
    <cellStyle name="Berechnung 2 19" xfId="2069" hidden="1"/>
    <cellStyle name="Berechnung 2 19" xfId="5643" hidden="1"/>
    <cellStyle name="Berechnung 2 19" xfId="5755" hidden="1"/>
    <cellStyle name="Berechnung 2 19" xfId="5631" hidden="1"/>
    <cellStyle name="Berechnung 2 19" xfId="6260" hidden="1"/>
    <cellStyle name="Berechnung 2 19" xfId="6492" hidden="1"/>
    <cellStyle name="Berechnung 2 19" xfId="6575" hidden="1"/>
    <cellStyle name="Berechnung 2 19" xfId="2367" hidden="1"/>
    <cellStyle name="Berechnung 2 19" xfId="7141" hidden="1"/>
    <cellStyle name="Berechnung 2 19" xfId="7253" hidden="1"/>
    <cellStyle name="Berechnung 2 19" xfId="7129" hidden="1"/>
    <cellStyle name="Berechnung 2 19" xfId="7758" hidden="1"/>
    <cellStyle name="Berechnung 2 19" xfId="7990" hidden="1"/>
    <cellStyle name="Berechnung 2 19" xfId="8073" hidden="1"/>
    <cellStyle name="Berechnung 2 19" xfId="2548" hidden="1"/>
    <cellStyle name="Berechnung 2 19" xfId="8634" hidden="1"/>
    <cellStyle name="Berechnung 2 19" xfId="8746" hidden="1"/>
    <cellStyle name="Berechnung 2 19" xfId="8622" hidden="1"/>
    <cellStyle name="Berechnung 2 19" xfId="9251" hidden="1"/>
    <cellStyle name="Berechnung 2 19" xfId="9483" hidden="1"/>
    <cellStyle name="Berechnung 2 19" xfId="9566" hidden="1"/>
    <cellStyle name="Berechnung 2 19" xfId="4054" hidden="1"/>
    <cellStyle name="Berechnung 2 19" xfId="10120" hidden="1"/>
    <cellStyle name="Berechnung 2 19" xfId="10232" hidden="1"/>
    <cellStyle name="Berechnung 2 19" xfId="10108" hidden="1"/>
    <cellStyle name="Berechnung 2 19" xfId="10737" hidden="1"/>
    <cellStyle name="Berechnung 2 19" xfId="10969" hidden="1"/>
    <cellStyle name="Berechnung 2 19" xfId="11052" hidden="1"/>
    <cellStyle name="Berechnung 2 19" xfId="5558" hidden="1"/>
    <cellStyle name="Berechnung 2 19" xfId="11600" hidden="1"/>
    <cellStyle name="Berechnung 2 19" xfId="11712" hidden="1"/>
    <cellStyle name="Berechnung 2 19" xfId="11588" hidden="1"/>
    <cellStyle name="Berechnung 2 19" xfId="12217" hidden="1"/>
    <cellStyle name="Berechnung 2 19" xfId="12449" hidden="1"/>
    <cellStyle name="Berechnung 2 19" xfId="12532" hidden="1"/>
    <cellStyle name="Berechnung 2 19" xfId="7060" hidden="1"/>
    <cellStyle name="Berechnung 2 19" xfId="13071" hidden="1"/>
    <cellStyle name="Berechnung 2 19" xfId="13183" hidden="1"/>
    <cellStyle name="Berechnung 2 19" xfId="13059" hidden="1"/>
    <cellStyle name="Berechnung 2 19" xfId="13688" hidden="1"/>
    <cellStyle name="Berechnung 2 19" xfId="13920" hidden="1"/>
    <cellStyle name="Berechnung 2 19" xfId="14003" hidden="1"/>
    <cellStyle name="Berechnung 2 19" xfId="8555" hidden="1"/>
    <cellStyle name="Berechnung 2 19" xfId="14533" hidden="1"/>
    <cellStyle name="Berechnung 2 19" xfId="14645" hidden="1"/>
    <cellStyle name="Berechnung 2 19" xfId="14521" hidden="1"/>
    <cellStyle name="Berechnung 2 19" xfId="15150" hidden="1"/>
    <cellStyle name="Berechnung 2 19" xfId="15382" hidden="1"/>
    <cellStyle name="Berechnung 2 19" xfId="15465" hidden="1"/>
    <cellStyle name="Berechnung 2 19" xfId="10046" hidden="1"/>
    <cellStyle name="Berechnung 2 19" xfId="15989" hidden="1"/>
    <cellStyle name="Berechnung 2 19" xfId="16101" hidden="1"/>
    <cellStyle name="Berechnung 2 19" xfId="15977" hidden="1"/>
    <cellStyle name="Berechnung 2 19" xfId="16606" hidden="1"/>
    <cellStyle name="Berechnung 2 19" xfId="16838" hidden="1"/>
    <cellStyle name="Berechnung 2 19" xfId="16921" hidden="1"/>
    <cellStyle name="Berechnung 2 19" xfId="11529" hidden="1"/>
    <cellStyle name="Berechnung 2 19" xfId="17431" hidden="1"/>
    <cellStyle name="Berechnung 2 19" xfId="17543" hidden="1"/>
    <cellStyle name="Berechnung 2 19" xfId="17419" hidden="1"/>
    <cellStyle name="Berechnung 2 19" xfId="18048" hidden="1"/>
    <cellStyle name="Berechnung 2 19" xfId="18280" hidden="1"/>
    <cellStyle name="Berechnung 2 19" xfId="18363" hidden="1"/>
    <cellStyle name="Berechnung 2 19" xfId="18905" hidden="1"/>
    <cellStyle name="Berechnung 2 19" xfId="19238" hidden="1"/>
    <cellStyle name="Berechnung 2 19" xfId="19350" hidden="1"/>
    <cellStyle name="Berechnung 2 19" xfId="19226" hidden="1"/>
    <cellStyle name="Berechnung 2 19" xfId="19855" hidden="1"/>
    <cellStyle name="Berechnung 2 19" xfId="20087" hidden="1"/>
    <cellStyle name="Berechnung 2 19" xfId="20170" hidden="1"/>
    <cellStyle name="Berechnung 2 19" xfId="20506" hidden="1"/>
    <cellStyle name="Berechnung 2 19" xfId="20748" hidden="1"/>
    <cellStyle name="Berechnung 2 19" xfId="21146" hidden="1"/>
    <cellStyle name="Berechnung 2 19" xfId="21229" hidden="1"/>
    <cellStyle name="Berechnung 2 19" xfId="20884" hidden="1"/>
    <cellStyle name="Berechnung 2 19" xfId="21764" hidden="1"/>
    <cellStyle name="Berechnung 2 19" xfId="21876" hidden="1"/>
    <cellStyle name="Berechnung 2 19" xfId="21752" hidden="1"/>
    <cellStyle name="Berechnung 2 19" xfId="22388" hidden="1"/>
    <cellStyle name="Berechnung 2 19" xfId="22620" hidden="1"/>
    <cellStyle name="Berechnung 2 19" xfId="22703" hidden="1"/>
    <cellStyle name="Berechnung 2 19" xfId="20916" hidden="1"/>
    <cellStyle name="Berechnung 2 19" xfId="23217" hidden="1"/>
    <cellStyle name="Berechnung 2 19" xfId="23329" hidden="1"/>
    <cellStyle name="Berechnung 2 19" xfId="23205" hidden="1"/>
    <cellStyle name="Berechnung 2 19" xfId="23839" hidden="1"/>
    <cellStyle name="Berechnung 2 19" xfId="24071" hidden="1"/>
    <cellStyle name="Berechnung 2 19" xfId="24154" hidden="1"/>
    <cellStyle name="Berechnung 2 19" xfId="20714" hidden="1"/>
    <cellStyle name="Berechnung 2 19" xfId="24664" hidden="1"/>
    <cellStyle name="Berechnung 2 19" xfId="24776" hidden="1"/>
    <cellStyle name="Berechnung 2 19" xfId="24652" hidden="1"/>
    <cellStyle name="Berechnung 2 19" xfId="25281" hidden="1"/>
    <cellStyle name="Berechnung 2 19" xfId="25513" hidden="1"/>
    <cellStyle name="Berechnung 2 19" xfId="25596" hidden="1"/>
    <cellStyle name="Berechnung 2 19" xfId="25934" hidden="1"/>
    <cellStyle name="Berechnung 2 19" xfId="26260" hidden="1"/>
    <cellStyle name="Berechnung 2 19" xfId="26372" hidden="1"/>
    <cellStyle name="Berechnung 2 19" xfId="26248" hidden="1"/>
    <cellStyle name="Berechnung 2 19" xfId="26877" hidden="1"/>
    <cellStyle name="Berechnung 2 19" xfId="27109" hidden="1"/>
    <cellStyle name="Berechnung 2 19" xfId="27192" hidden="1"/>
    <cellStyle name="Berechnung 2 19" xfId="26019" hidden="1"/>
    <cellStyle name="Berechnung 2 19" xfId="27702" hidden="1"/>
    <cellStyle name="Berechnung 2 19" xfId="27814" hidden="1"/>
    <cellStyle name="Berechnung 2 19" xfId="27690" hidden="1"/>
    <cellStyle name="Berechnung 2 19" xfId="28319" hidden="1"/>
    <cellStyle name="Berechnung 2 19" xfId="28551" hidden="1"/>
    <cellStyle name="Berechnung 2 19" xfId="28634" hidden="1"/>
    <cellStyle name="Berechnung 2 19" xfId="28971" hidden="1"/>
    <cellStyle name="Berechnung 2 19" xfId="29222" hidden="1"/>
    <cellStyle name="Berechnung 2 19" xfId="29334" hidden="1"/>
    <cellStyle name="Berechnung 2 19" xfId="29210" hidden="1"/>
    <cellStyle name="Berechnung 2 19" xfId="29839" hidden="1"/>
    <cellStyle name="Berechnung 2 19" xfId="30071" hidden="1"/>
    <cellStyle name="Berechnung 2 19" xfId="30154" hidden="1"/>
    <cellStyle name="Berechnung 2 19" xfId="30490" hidden="1"/>
    <cellStyle name="Berechnung 2 19" xfId="30732" hidden="1"/>
    <cellStyle name="Berechnung 2 19" xfId="31130" hidden="1"/>
    <cellStyle name="Berechnung 2 19" xfId="31213" hidden="1"/>
    <cellStyle name="Berechnung 2 19" xfId="30868" hidden="1"/>
    <cellStyle name="Berechnung 2 19" xfId="31748" hidden="1"/>
    <cellStyle name="Berechnung 2 19" xfId="31860" hidden="1"/>
    <cellStyle name="Berechnung 2 19" xfId="31736" hidden="1"/>
    <cellStyle name="Berechnung 2 19" xfId="32372" hidden="1"/>
    <cellStyle name="Berechnung 2 19" xfId="32604" hidden="1"/>
    <cellStyle name="Berechnung 2 19" xfId="32687" hidden="1"/>
    <cellStyle name="Berechnung 2 19" xfId="30900" hidden="1"/>
    <cellStyle name="Berechnung 2 19" xfId="33200" hidden="1"/>
    <cellStyle name="Berechnung 2 19" xfId="33312" hidden="1"/>
    <cellStyle name="Berechnung 2 19" xfId="33188" hidden="1"/>
    <cellStyle name="Berechnung 2 19" xfId="33822" hidden="1"/>
    <cellStyle name="Berechnung 2 19" xfId="34054" hidden="1"/>
    <cellStyle name="Berechnung 2 19" xfId="34137" hidden="1"/>
    <cellStyle name="Berechnung 2 19" xfId="30698" hidden="1"/>
    <cellStyle name="Berechnung 2 19" xfId="34647" hidden="1"/>
    <cellStyle name="Berechnung 2 19" xfId="34759" hidden="1"/>
    <cellStyle name="Berechnung 2 19" xfId="34635" hidden="1"/>
    <cellStyle name="Berechnung 2 19" xfId="35264" hidden="1"/>
    <cellStyle name="Berechnung 2 19" xfId="35496" hidden="1"/>
    <cellStyle name="Berechnung 2 19" xfId="35579" hidden="1"/>
    <cellStyle name="Berechnung 2 19" xfId="35917" hidden="1"/>
    <cellStyle name="Berechnung 2 19" xfId="36243" hidden="1"/>
    <cellStyle name="Berechnung 2 19" xfId="36355" hidden="1"/>
    <cellStyle name="Berechnung 2 19" xfId="36231" hidden="1"/>
    <cellStyle name="Berechnung 2 19" xfId="36860" hidden="1"/>
    <cellStyle name="Berechnung 2 19" xfId="37092" hidden="1"/>
    <cellStyle name="Berechnung 2 19" xfId="37175" hidden="1"/>
    <cellStyle name="Berechnung 2 19" xfId="36002" hidden="1"/>
    <cellStyle name="Berechnung 2 19" xfId="37685" hidden="1"/>
    <cellStyle name="Berechnung 2 19" xfId="37797" hidden="1"/>
    <cellStyle name="Berechnung 2 19" xfId="37673" hidden="1"/>
    <cellStyle name="Berechnung 2 19" xfId="38302" hidden="1"/>
    <cellStyle name="Berechnung 2 19" xfId="38534" hidden="1"/>
    <cellStyle name="Berechnung 2 19" xfId="38617" hidden="1"/>
    <cellStyle name="Berechnung 2 19" xfId="38957" hidden="1"/>
    <cellStyle name="Berechnung 2 19" xfId="39225" hidden="1"/>
    <cellStyle name="Berechnung 2 19" xfId="39337" hidden="1"/>
    <cellStyle name="Berechnung 2 19" xfId="39213" hidden="1"/>
    <cellStyle name="Berechnung 2 19" xfId="39842" hidden="1"/>
    <cellStyle name="Berechnung 2 19" xfId="40074" hidden="1"/>
    <cellStyle name="Berechnung 2 19" xfId="40157" hidden="1"/>
    <cellStyle name="Berechnung 2 19" xfId="40493" hidden="1"/>
    <cellStyle name="Berechnung 2 19" xfId="40735" hidden="1"/>
    <cellStyle name="Berechnung 2 19" xfId="41133" hidden="1"/>
    <cellStyle name="Berechnung 2 19" xfId="41216" hidden="1"/>
    <cellStyle name="Berechnung 2 19" xfId="40871" hidden="1"/>
    <cellStyle name="Berechnung 2 19" xfId="41751" hidden="1"/>
    <cellStyle name="Berechnung 2 19" xfId="41863" hidden="1"/>
    <cellStyle name="Berechnung 2 19" xfId="41739" hidden="1"/>
    <cellStyle name="Berechnung 2 19" xfId="42375" hidden="1"/>
    <cellStyle name="Berechnung 2 19" xfId="42607" hidden="1"/>
    <cellStyle name="Berechnung 2 19" xfId="42690" hidden="1"/>
    <cellStyle name="Berechnung 2 19" xfId="40903" hidden="1"/>
    <cellStyle name="Berechnung 2 19" xfId="43203" hidden="1"/>
    <cellStyle name="Berechnung 2 19" xfId="43315" hidden="1"/>
    <cellStyle name="Berechnung 2 19" xfId="43191" hidden="1"/>
    <cellStyle name="Berechnung 2 19" xfId="43825" hidden="1"/>
    <cellStyle name="Berechnung 2 19" xfId="44057" hidden="1"/>
    <cellStyle name="Berechnung 2 19" xfId="44140" hidden="1"/>
    <cellStyle name="Berechnung 2 19" xfId="40701" hidden="1"/>
    <cellStyle name="Berechnung 2 19" xfId="44650" hidden="1"/>
    <cellStyle name="Berechnung 2 19" xfId="44762" hidden="1"/>
    <cellStyle name="Berechnung 2 19" xfId="44638" hidden="1"/>
    <cellStyle name="Berechnung 2 19" xfId="45267" hidden="1"/>
    <cellStyle name="Berechnung 2 19" xfId="45499" hidden="1"/>
    <cellStyle name="Berechnung 2 19" xfId="45582" hidden="1"/>
    <cellStyle name="Berechnung 2 19" xfId="45920" hidden="1"/>
    <cellStyle name="Berechnung 2 19" xfId="46246" hidden="1"/>
    <cellStyle name="Berechnung 2 19" xfId="46358" hidden="1"/>
    <cellStyle name="Berechnung 2 19" xfId="46234" hidden="1"/>
    <cellStyle name="Berechnung 2 19" xfId="46863" hidden="1"/>
    <cellStyle name="Berechnung 2 19" xfId="47095" hidden="1"/>
    <cellStyle name="Berechnung 2 19" xfId="47178" hidden="1"/>
    <cellStyle name="Berechnung 2 19" xfId="46005" hidden="1"/>
    <cellStyle name="Berechnung 2 19" xfId="47688" hidden="1"/>
    <cellStyle name="Berechnung 2 19" xfId="47800" hidden="1"/>
    <cellStyle name="Berechnung 2 19" xfId="47676" hidden="1"/>
    <cellStyle name="Berechnung 2 19" xfId="48305" hidden="1"/>
    <cellStyle name="Berechnung 2 19" xfId="48537" hidden="1"/>
    <cellStyle name="Berechnung 2 19" xfId="48620" hidden="1"/>
    <cellStyle name="Berechnung 2 19" xfId="48956" hidden="1"/>
    <cellStyle name="Berechnung 2 19" xfId="49207" hidden="1"/>
    <cellStyle name="Berechnung 2 19" xfId="49319" hidden="1"/>
    <cellStyle name="Berechnung 2 19" xfId="49195" hidden="1"/>
    <cellStyle name="Berechnung 2 19" xfId="49824" hidden="1"/>
    <cellStyle name="Berechnung 2 19" xfId="50056" hidden="1"/>
    <cellStyle name="Berechnung 2 19" xfId="50139" hidden="1"/>
    <cellStyle name="Berechnung 2 19" xfId="50475" hidden="1"/>
    <cellStyle name="Berechnung 2 19" xfId="50717" hidden="1"/>
    <cellStyle name="Berechnung 2 19" xfId="51115" hidden="1"/>
    <cellStyle name="Berechnung 2 19" xfId="51198" hidden="1"/>
    <cellStyle name="Berechnung 2 19" xfId="50853" hidden="1"/>
    <cellStyle name="Berechnung 2 19" xfId="51733" hidden="1"/>
    <cellStyle name="Berechnung 2 19" xfId="51845" hidden="1"/>
    <cellStyle name="Berechnung 2 19" xfId="51721" hidden="1"/>
    <cellStyle name="Berechnung 2 19" xfId="52357" hidden="1"/>
    <cellStyle name="Berechnung 2 19" xfId="52589" hidden="1"/>
    <cellStyle name="Berechnung 2 19" xfId="52672" hidden="1"/>
    <cellStyle name="Berechnung 2 19" xfId="50885" hidden="1"/>
    <cellStyle name="Berechnung 2 19" xfId="53185" hidden="1"/>
    <cellStyle name="Berechnung 2 19" xfId="53297" hidden="1"/>
    <cellStyle name="Berechnung 2 19" xfId="53173" hidden="1"/>
    <cellStyle name="Berechnung 2 19" xfId="53807" hidden="1"/>
    <cellStyle name="Berechnung 2 19" xfId="54039" hidden="1"/>
    <cellStyle name="Berechnung 2 19" xfId="54122" hidden="1"/>
    <cellStyle name="Berechnung 2 19" xfId="50683" hidden="1"/>
    <cellStyle name="Berechnung 2 19" xfId="54632" hidden="1"/>
    <cellStyle name="Berechnung 2 19" xfId="54744" hidden="1"/>
    <cellStyle name="Berechnung 2 19" xfId="54620" hidden="1"/>
    <cellStyle name="Berechnung 2 19" xfId="55249" hidden="1"/>
    <cellStyle name="Berechnung 2 19" xfId="55481" hidden="1"/>
    <cellStyle name="Berechnung 2 19" xfId="55564" hidden="1"/>
    <cellStyle name="Berechnung 2 19" xfId="55902" hidden="1"/>
    <cellStyle name="Berechnung 2 19" xfId="56228" hidden="1"/>
    <cellStyle name="Berechnung 2 19" xfId="56340" hidden="1"/>
    <cellStyle name="Berechnung 2 19" xfId="56216" hidden="1"/>
    <cellStyle name="Berechnung 2 19" xfId="56845" hidden="1"/>
    <cellStyle name="Berechnung 2 19" xfId="57077" hidden="1"/>
    <cellStyle name="Berechnung 2 19" xfId="57160" hidden="1"/>
    <cellStyle name="Berechnung 2 19" xfId="55987" hidden="1"/>
    <cellStyle name="Berechnung 2 19" xfId="57670" hidden="1"/>
    <cellStyle name="Berechnung 2 19" xfId="57782" hidden="1"/>
    <cellStyle name="Berechnung 2 19" xfId="57658" hidden="1"/>
    <cellStyle name="Berechnung 2 19" xfId="58287" hidden="1"/>
    <cellStyle name="Berechnung 2 19" xfId="58519" hidden="1"/>
    <cellStyle name="Berechnung 2 19" xfId="58602" hidden="1"/>
    <cellStyle name="Berechnung 2 2" xfId="157"/>
    <cellStyle name="Berechnung 2 20" xfId="158" hidden="1"/>
    <cellStyle name="Berechnung 2 20" xfId="764" hidden="1"/>
    <cellStyle name="Berechnung 2 20" xfId="874" hidden="1"/>
    <cellStyle name="Berechnung 2 20" xfId="753" hidden="1"/>
    <cellStyle name="Berechnung 2 20" xfId="1381" hidden="1"/>
    <cellStyle name="Berechnung 2 20" xfId="1613" hidden="1"/>
    <cellStyle name="Berechnung 2 20" xfId="1694" hidden="1"/>
    <cellStyle name="Berechnung 2 20" xfId="2081" hidden="1"/>
    <cellStyle name="Berechnung 2 20" xfId="2634" hidden="1"/>
    <cellStyle name="Berechnung 2 20" xfId="2744" hidden="1"/>
    <cellStyle name="Berechnung 2 20" xfId="2623" hidden="1"/>
    <cellStyle name="Berechnung 2 20" xfId="3251" hidden="1"/>
    <cellStyle name="Berechnung 2 20" xfId="3483" hidden="1"/>
    <cellStyle name="Berechnung 2 20" xfId="3564" hidden="1"/>
    <cellStyle name="Berechnung 2 20" xfId="2243" hidden="1"/>
    <cellStyle name="Berechnung 2 20" xfId="4140" hidden="1"/>
    <cellStyle name="Berechnung 2 20" xfId="4250" hidden="1"/>
    <cellStyle name="Berechnung 2 20" xfId="4129" hidden="1"/>
    <cellStyle name="Berechnung 2 20" xfId="4757" hidden="1"/>
    <cellStyle name="Berechnung 2 20" xfId="4989" hidden="1"/>
    <cellStyle name="Berechnung 2 20" xfId="5070" hidden="1"/>
    <cellStyle name="Berechnung 2 20" xfId="2064" hidden="1"/>
    <cellStyle name="Berechnung 2 20" xfId="5644" hidden="1"/>
    <cellStyle name="Berechnung 2 20" xfId="5754" hidden="1"/>
    <cellStyle name="Berechnung 2 20" xfId="5633" hidden="1"/>
    <cellStyle name="Berechnung 2 20" xfId="6261" hidden="1"/>
    <cellStyle name="Berechnung 2 20" xfId="6493" hidden="1"/>
    <cellStyle name="Berechnung 2 20" xfId="6574" hidden="1"/>
    <cellStyle name="Berechnung 2 20" xfId="2370" hidden="1"/>
    <cellStyle name="Berechnung 2 20" xfId="7142" hidden="1"/>
    <cellStyle name="Berechnung 2 20" xfId="7252" hidden="1"/>
    <cellStyle name="Berechnung 2 20" xfId="7131" hidden="1"/>
    <cellStyle name="Berechnung 2 20" xfId="7759" hidden="1"/>
    <cellStyle name="Berechnung 2 20" xfId="7991" hidden="1"/>
    <cellStyle name="Berechnung 2 20" xfId="8072" hidden="1"/>
    <cellStyle name="Berechnung 2 20" xfId="2545" hidden="1"/>
    <cellStyle name="Berechnung 2 20" xfId="8635" hidden="1"/>
    <cellStyle name="Berechnung 2 20" xfId="8745" hidden="1"/>
    <cellStyle name="Berechnung 2 20" xfId="8624" hidden="1"/>
    <cellStyle name="Berechnung 2 20" xfId="9252" hidden="1"/>
    <cellStyle name="Berechnung 2 20" xfId="9484" hidden="1"/>
    <cellStyle name="Berechnung 2 20" xfId="9565" hidden="1"/>
    <cellStyle name="Berechnung 2 20" xfId="4051" hidden="1"/>
    <cellStyle name="Berechnung 2 20" xfId="10121" hidden="1"/>
    <cellStyle name="Berechnung 2 20" xfId="10231" hidden="1"/>
    <cellStyle name="Berechnung 2 20" xfId="10110" hidden="1"/>
    <cellStyle name="Berechnung 2 20" xfId="10738" hidden="1"/>
    <cellStyle name="Berechnung 2 20" xfId="10970" hidden="1"/>
    <cellStyle name="Berechnung 2 20" xfId="11051" hidden="1"/>
    <cellStyle name="Berechnung 2 20" xfId="5556" hidden="1"/>
    <cellStyle name="Berechnung 2 20" xfId="11601" hidden="1"/>
    <cellStyle name="Berechnung 2 20" xfId="11711" hidden="1"/>
    <cellStyle name="Berechnung 2 20" xfId="11590" hidden="1"/>
    <cellStyle name="Berechnung 2 20" xfId="12218" hidden="1"/>
    <cellStyle name="Berechnung 2 20" xfId="12450" hidden="1"/>
    <cellStyle name="Berechnung 2 20" xfId="12531" hidden="1"/>
    <cellStyle name="Berechnung 2 20" xfId="7058" hidden="1"/>
    <cellStyle name="Berechnung 2 20" xfId="13072" hidden="1"/>
    <cellStyle name="Berechnung 2 20" xfId="13182" hidden="1"/>
    <cellStyle name="Berechnung 2 20" xfId="13061" hidden="1"/>
    <cellStyle name="Berechnung 2 20" xfId="13689" hidden="1"/>
    <cellStyle name="Berechnung 2 20" xfId="13921" hidden="1"/>
    <cellStyle name="Berechnung 2 20" xfId="14002" hidden="1"/>
    <cellStyle name="Berechnung 2 20" xfId="8553" hidden="1"/>
    <cellStyle name="Berechnung 2 20" xfId="14534" hidden="1"/>
    <cellStyle name="Berechnung 2 20" xfId="14644" hidden="1"/>
    <cellStyle name="Berechnung 2 20" xfId="14523" hidden="1"/>
    <cellStyle name="Berechnung 2 20" xfId="15151" hidden="1"/>
    <cellStyle name="Berechnung 2 20" xfId="15383" hidden="1"/>
    <cellStyle name="Berechnung 2 20" xfId="15464" hidden="1"/>
    <cellStyle name="Berechnung 2 20" xfId="10044" hidden="1"/>
    <cellStyle name="Berechnung 2 20" xfId="15990" hidden="1"/>
    <cellStyle name="Berechnung 2 20" xfId="16100" hidden="1"/>
    <cellStyle name="Berechnung 2 20" xfId="15979" hidden="1"/>
    <cellStyle name="Berechnung 2 20" xfId="16607" hidden="1"/>
    <cellStyle name="Berechnung 2 20" xfId="16839" hidden="1"/>
    <cellStyle name="Berechnung 2 20" xfId="16920" hidden="1"/>
    <cellStyle name="Berechnung 2 20" xfId="11527" hidden="1"/>
    <cellStyle name="Berechnung 2 20" xfId="17432" hidden="1"/>
    <cellStyle name="Berechnung 2 20" xfId="17542" hidden="1"/>
    <cellStyle name="Berechnung 2 20" xfId="17421" hidden="1"/>
    <cellStyle name="Berechnung 2 20" xfId="18049" hidden="1"/>
    <cellStyle name="Berechnung 2 20" xfId="18281" hidden="1"/>
    <cellStyle name="Berechnung 2 20" xfId="18362" hidden="1"/>
    <cellStyle name="Berechnung 2 20" xfId="18906" hidden="1"/>
    <cellStyle name="Berechnung 2 20" xfId="19239" hidden="1"/>
    <cellStyle name="Berechnung 2 20" xfId="19349" hidden="1"/>
    <cellStyle name="Berechnung 2 20" xfId="19228" hidden="1"/>
    <cellStyle name="Berechnung 2 20" xfId="19856" hidden="1"/>
    <cellStyle name="Berechnung 2 20" xfId="20088" hidden="1"/>
    <cellStyle name="Berechnung 2 20" xfId="20169" hidden="1"/>
    <cellStyle name="Berechnung 2 20" xfId="20507" hidden="1"/>
    <cellStyle name="Berechnung 2 20" xfId="20749" hidden="1"/>
    <cellStyle name="Berechnung 2 20" xfId="21147" hidden="1"/>
    <cellStyle name="Berechnung 2 20" xfId="21228" hidden="1"/>
    <cellStyle name="Berechnung 2 20" xfId="20882" hidden="1"/>
    <cellStyle name="Berechnung 2 20" xfId="21765" hidden="1"/>
    <cellStyle name="Berechnung 2 20" xfId="21875" hidden="1"/>
    <cellStyle name="Berechnung 2 20" xfId="21754" hidden="1"/>
    <cellStyle name="Berechnung 2 20" xfId="22389" hidden="1"/>
    <cellStyle name="Berechnung 2 20" xfId="22621" hidden="1"/>
    <cellStyle name="Berechnung 2 20" xfId="22702" hidden="1"/>
    <cellStyle name="Berechnung 2 20" xfId="20738" hidden="1"/>
    <cellStyle name="Berechnung 2 20" xfId="23218" hidden="1"/>
    <cellStyle name="Berechnung 2 20" xfId="23328" hidden="1"/>
    <cellStyle name="Berechnung 2 20" xfId="23207" hidden="1"/>
    <cellStyle name="Berechnung 2 20" xfId="23840" hidden="1"/>
    <cellStyle name="Berechnung 2 20" xfId="24072" hidden="1"/>
    <cellStyle name="Berechnung 2 20" xfId="24153" hidden="1"/>
    <cellStyle name="Berechnung 2 20" xfId="20904" hidden="1"/>
    <cellStyle name="Berechnung 2 20" xfId="24665" hidden="1"/>
    <cellStyle name="Berechnung 2 20" xfId="24775" hidden="1"/>
    <cellStyle name="Berechnung 2 20" xfId="24654" hidden="1"/>
    <cellStyle name="Berechnung 2 20" xfId="25282" hidden="1"/>
    <cellStyle name="Berechnung 2 20" xfId="25514" hidden="1"/>
    <cellStyle name="Berechnung 2 20" xfId="25595" hidden="1"/>
    <cellStyle name="Berechnung 2 20" xfId="25935" hidden="1"/>
    <cellStyle name="Berechnung 2 20" xfId="26261" hidden="1"/>
    <cellStyle name="Berechnung 2 20" xfId="26371" hidden="1"/>
    <cellStyle name="Berechnung 2 20" xfId="26250" hidden="1"/>
    <cellStyle name="Berechnung 2 20" xfId="26878" hidden="1"/>
    <cellStyle name="Berechnung 2 20" xfId="27110" hidden="1"/>
    <cellStyle name="Berechnung 2 20" xfId="27191" hidden="1"/>
    <cellStyle name="Berechnung 2 20" xfId="26020" hidden="1"/>
    <cellStyle name="Berechnung 2 20" xfId="27703" hidden="1"/>
    <cellStyle name="Berechnung 2 20" xfId="27813" hidden="1"/>
    <cellStyle name="Berechnung 2 20" xfId="27692" hidden="1"/>
    <cellStyle name="Berechnung 2 20" xfId="28320" hidden="1"/>
    <cellStyle name="Berechnung 2 20" xfId="28552" hidden="1"/>
    <cellStyle name="Berechnung 2 20" xfId="28633" hidden="1"/>
    <cellStyle name="Berechnung 2 20" xfId="28972" hidden="1"/>
    <cellStyle name="Berechnung 2 20" xfId="29223" hidden="1"/>
    <cellStyle name="Berechnung 2 20" xfId="29333" hidden="1"/>
    <cellStyle name="Berechnung 2 20" xfId="29212" hidden="1"/>
    <cellStyle name="Berechnung 2 20" xfId="29840" hidden="1"/>
    <cellStyle name="Berechnung 2 20" xfId="30072" hidden="1"/>
    <cellStyle name="Berechnung 2 20" xfId="30153" hidden="1"/>
    <cellStyle name="Berechnung 2 20" xfId="30491" hidden="1"/>
    <cellStyle name="Berechnung 2 20" xfId="30733" hidden="1"/>
    <cellStyle name="Berechnung 2 20" xfId="31131" hidden="1"/>
    <cellStyle name="Berechnung 2 20" xfId="31212" hidden="1"/>
    <cellStyle name="Berechnung 2 20" xfId="30866" hidden="1"/>
    <cellStyle name="Berechnung 2 20" xfId="31749" hidden="1"/>
    <cellStyle name="Berechnung 2 20" xfId="31859" hidden="1"/>
    <cellStyle name="Berechnung 2 20" xfId="31738" hidden="1"/>
    <cellStyle name="Berechnung 2 20" xfId="32373" hidden="1"/>
    <cellStyle name="Berechnung 2 20" xfId="32605" hidden="1"/>
    <cellStyle name="Berechnung 2 20" xfId="32686" hidden="1"/>
    <cellStyle name="Berechnung 2 20" xfId="30722" hidden="1"/>
    <cellStyle name="Berechnung 2 20" xfId="33201" hidden="1"/>
    <cellStyle name="Berechnung 2 20" xfId="33311" hidden="1"/>
    <cellStyle name="Berechnung 2 20" xfId="33190" hidden="1"/>
    <cellStyle name="Berechnung 2 20" xfId="33823" hidden="1"/>
    <cellStyle name="Berechnung 2 20" xfId="34055" hidden="1"/>
    <cellStyle name="Berechnung 2 20" xfId="34136" hidden="1"/>
    <cellStyle name="Berechnung 2 20" xfId="30888" hidden="1"/>
    <cellStyle name="Berechnung 2 20" xfId="34648" hidden="1"/>
    <cellStyle name="Berechnung 2 20" xfId="34758" hidden="1"/>
    <cellStyle name="Berechnung 2 20" xfId="34637" hidden="1"/>
    <cellStyle name="Berechnung 2 20" xfId="35265" hidden="1"/>
    <cellStyle name="Berechnung 2 20" xfId="35497" hidden="1"/>
    <cellStyle name="Berechnung 2 20" xfId="35578" hidden="1"/>
    <cellStyle name="Berechnung 2 20" xfId="35918" hidden="1"/>
    <cellStyle name="Berechnung 2 20" xfId="36244" hidden="1"/>
    <cellStyle name="Berechnung 2 20" xfId="36354" hidden="1"/>
    <cellStyle name="Berechnung 2 20" xfId="36233" hidden="1"/>
    <cellStyle name="Berechnung 2 20" xfId="36861" hidden="1"/>
    <cellStyle name="Berechnung 2 20" xfId="37093" hidden="1"/>
    <cellStyle name="Berechnung 2 20" xfId="37174" hidden="1"/>
    <cellStyle name="Berechnung 2 20" xfId="36003" hidden="1"/>
    <cellStyle name="Berechnung 2 20" xfId="37686" hidden="1"/>
    <cellStyle name="Berechnung 2 20" xfId="37796" hidden="1"/>
    <cellStyle name="Berechnung 2 20" xfId="37675" hidden="1"/>
    <cellStyle name="Berechnung 2 20" xfId="38303" hidden="1"/>
    <cellStyle name="Berechnung 2 20" xfId="38535" hidden="1"/>
    <cellStyle name="Berechnung 2 20" xfId="38616" hidden="1"/>
    <cellStyle name="Berechnung 2 20" xfId="38958" hidden="1"/>
    <cellStyle name="Berechnung 2 20" xfId="39226" hidden="1"/>
    <cellStyle name="Berechnung 2 20" xfId="39336" hidden="1"/>
    <cellStyle name="Berechnung 2 20" xfId="39215" hidden="1"/>
    <cellStyle name="Berechnung 2 20" xfId="39843" hidden="1"/>
    <cellStyle name="Berechnung 2 20" xfId="40075" hidden="1"/>
    <cellStyle name="Berechnung 2 20" xfId="40156" hidden="1"/>
    <cellStyle name="Berechnung 2 20" xfId="40494" hidden="1"/>
    <cellStyle name="Berechnung 2 20" xfId="40736" hidden="1"/>
    <cellStyle name="Berechnung 2 20" xfId="41134" hidden="1"/>
    <cellStyle name="Berechnung 2 20" xfId="41215" hidden="1"/>
    <cellStyle name="Berechnung 2 20" xfId="40869" hidden="1"/>
    <cellStyle name="Berechnung 2 20" xfId="41752" hidden="1"/>
    <cellStyle name="Berechnung 2 20" xfId="41862" hidden="1"/>
    <cellStyle name="Berechnung 2 20" xfId="41741" hidden="1"/>
    <cellStyle name="Berechnung 2 20" xfId="42376" hidden="1"/>
    <cellStyle name="Berechnung 2 20" xfId="42608" hidden="1"/>
    <cellStyle name="Berechnung 2 20" xfId="42689" hidden="1"/>
    <cellStyle name="Berechnung 2 20" xfId="40725" hidden="1"/>
    <cellStyle name="Berechnung 2 20" xfId="43204" hidden="1"/>
    <cellStyle name="Berechnung 2 20" xfId="43314" hidden="1"/>
    <cellStyle name="Berechnung 2 20" xfId="43193" hidden="1"/>
    <cellStyle name="Berechnung 2 20" xfId="43826" hidden="1"/>
    <cellStyle name="Berechnung 2 20" xfId="44058" hidden="1"/>
    <cellStyle name="Berechnung 2 20" xfId="44139" hidden="1"/>
    <cellStyle name="Berechnung 2 20" xfId="40891" hidden="1"/>
    <cellStyle name="Berechnung 2 20" xfId="44651" hidden="1"/>
    <cellStyle name="Berechnung 2 20" xfId="44761" hidden="1"/>
    <cellStyle name="Berechnung 2 20" xfId="44640" hidden="1"/>
    <cellStyle name="Berechnung 2 20" xfId="45268" hidden="1"/>
    <cellStyle name="Berechnung 2 20" xfId="45500" hidden="1"/>
    <cellStyle name="Berechnung 2 20" xfId="45581" hidden="1"/>
    <cellStyle name="Berechnung 2 20" xfId="45921" hidden="1"/>
    <cellStyle name="Berechnung 2 20" xfId="46247" hidden="1"/>
    <cellStyle name="Berechnung 2 20" xfId="46357" hidden="1"/>
    <cellStyle name="Berechnung 2 20" xfId="46236" hidden="1"/>
    <cellStyle name="Berechnung 2 20" xfId="46864" hidden="1"/>
    <cellStyle name="Berechnung 2 20" xfId="47096" hidden="1"/>
    <cellStyle name="Berechnung 2 20" xfId="47177" hidden="1"/>
    <cellStyle name="Berechnung 2 20" xfId="46006" hidden="1"/>
    <cellStyle name="Berechnung 2 20" xfId="47689" hidden="1"/>
    <cellStyle name="Berechnung 2 20" xfId="47799" hidden="1"/>
    <cellStyle name="Berechnung 2 20" xfId="47678" hidden="1"/>
    <cellStyle name="Berechnung 2 20" xfId="48306" hidden="1"/>
    <cellStyle name="Berechnung 2 20" xfId="48538" hidden="1"/>
    <cellStyle name="Berechnung 2 20" xfId="48619" hidden="1"/>
    <cellStyle name="Berechnung 2 20" xfId="48957" hidden="1"/>
    <cellStyle name="Berechnung 2 20" xfId="49208" hidden="1"/>
    <cellStyle name="Berechnung 2 20" xfId="49318" hidden="1"/>
    <cellStyle name="Berechnung 2 20" xfId="49197" hidden="1"/>
    <cellStyle name="Berechnung 2 20" xfId="49825" hidden="1"/>
    <cellStyle name="Berechnung 2 20" xfId="50057" hidden="1"/>
    <cellStyle name="Berechnung 2 20" xfId="50138" hidden="1"/>
    <cellStyle name="Berechnung 2 20" xfId="50476" hidden="1"/>
    <cellStyle name="Berechnung 2 20" xfId="50718" hidden="1"/>
    <cellStyle name="Berechnung 2 20" xfId="51116" hidden="1"/>
    <cellStyle name="Berechnung 2 20" xfId="51197" hidden="1"/>
    <cellStyle name="Berechnung 2 20" xfId="50851" hidden="1"/>
    <cellStyle name="Berechnung 2 20" xfId="51734" hidden="1"/>
    <cellStyle name="Berechnung 2 20" xfId="51844" hidden="1"/>
    <cellStyle name="Berechnung 2 20" xfId="51723" hidden="1"/>
    <cellStyle name="Berechnung 2 20" xfId="52358" hidden="1"/>
    <cellStyle name="Berechnung 2 20" xfId="52590" hidden="1"/>
    <cellStyle name="Berechnung 2 20" xfId="52671" hidden="1"/>
    <cellStyle name="Berechnung 2 20" xfId="50707" hidden="1"/>
    <cellStyle name="Berechnung 2 20" xfId="53186" hidden="1"/>
    <cellStyle name="Berechnung 2 20" xfId="53296" hidden="1"/>
    <cellStyle name="Berechnung 2 20" xfId="53175" hidden="1"/>
    <cellStyle name="Berechnung 2 20" xfId="53808" hidden="1"/>
    <cellStyle name="Berechnung 2 20" xfId="54040" hidden="1"/>
    <cellStyle name="Berechnung 2 20" xfId="54121" hidden="1"/>
    <cellStyle name="Berechnung 2 20" xfId="50873" hidden="1"/>
    <cellStyle name="Berechnung 2 20" xfId="54633" hidden="1"/>
    <cellStyle name="Berechnung 2 20" xfId="54743" hidden="1"/>
    <cellStyle name="Berechnung 2 20" xfId="54622" hidden="1"/>
    <cellStyle name="Berechnung 2 20" xfId="55250" hidden="1"/>
    <cellStyle name="Berechnung 2 20" xfId="55482" hidden="1"/>
    <cellStyle name="Berechnung 2 20" xfId="55563" hidden="1"/>
    <cellStyle name="Berechnung 2 20" xfId="55903" hidden="1"/>
    <cellStyle name="Berechnung 2 20" xfId="56229" hidden="1"/>
    <cellStyle name="Berechnung 2 20" xfId="56339" hidden="1"/>
    <cellStyle name="Berechnung 2 20" xfId="56218" hidden="1"/>
    <cellStyle name="Berechnung 2 20" xfId="56846" hidden="1"/>
    <cellStyle name="Berechnung 2 20" xfId="57078" hidden="1"/>
    <cellStyle name="Berechnung 2 20" xfId="57159" hidden="1"/>
    <cellStyle name="Berechnung 2 20" xfId="55988" hidden="1"/>
    <cellStyle name="Berechnung 2 20" xfId="57671" hidden="1"/>
    <cellStyle name="Berechnung 2 20" xfId="57781" hidden="1"/>
    <cellStyle name="Berechnung 2 20" xfId="57660" hidden="1"/>
    <cellStyle name="Berechnung 2 20" xfId="58288" hidden="1"/>
    <cellStyle name="Berechnung 2 20" xfId="58520" hidden="1"/>
    <cellStyle name="Berechnung 2 20" xfId="58601" hidden="1"/>
    <cellStyle name="Berechnung 2 21" xfId="159"/>
    <cellStyle name="Berechnung 2 22" xfId="160" hidden="1"/>
    <cellStyle name="Berechnung 2 22" xfId="18907" hidden="1"/>
    <cellStyle name="Berechnung 2 22" xfId="38959" hidden="1"/>
    <cellStyle name="Berechnung 2 3" xfId="161" hidden="1"/>
    <cellStyle name="Berechnung 2 3" xfId="18908" hidden="1"/>
    <cellStyle name="Berechnung 2 3" xfId="38960"/>
    <cellStyle name="Berechnung 2 4" xfId="162" hidden="1"/>
    <cellStyle name="Berechnung 2 4" xfId="18909"/>
    <cellStyle name="Berechnung 2 5" xfId="163"/>
    <cellStyle name="Berechnung 2 6" xfId="164" hidden="1"/>
    <cellStyle name="Berechnung 2 6" xfId="18910"/>
    <cellStyle name="Berechnung 2 7" xfId="165" hidden="1"/>
    <cellStyle name="Berechnung 2 7" xfId="18911"/>
    <cellStyle name="Berechnung 2 8" xfId="166" hidden="1"/>
    <cellStyle name="Berechnung 2 8" xfId="18912"/>
    <cellStyle name="Berechnung 2 9" xfId="167" hidden="1"/>
    <cellStyle name="Berechnung 2 9" xfId="18913"/>
    <cellStyle name="Berechnung 3" xfId="18680" hidden="1"/>
    <cellStyle name="Berechnung 3" xfId="18728"/>
    <cellStyle name="Berechnung 4" xfId="168" hidden="1"/>
    <cellStyle name="Berechnung 4" xfId="18794" hidden="1"/>
    <cellStyle name="Berechnung 4" xfId="18790" hidden="1"/>
    <cellStyle name="Berechnung 4" xfId="18805" hidden="1"/>
    <cellStyle name="Berechnung 4" xfId="18815" hidden="1"/>
    <cellStyle name="Berechnung 4" xfId="18809" hidden="1"/>
    <cellStyle name="Berechnung 4" xfId="18914" hidden="1"/>
    <cellStyle name="Berechnung 4" xfId="18695" hidden="1"/>
    <cellStyle name="Berechnung 4" xfId="19181" hidden="1"/>
    <cellStyle name="Berechnung 4" xfId="18870" hidden="1"/>
    <cellStyle name="Berechnung 4" xfId="18872" hidden="1"/>
    <cellStyle name="Berechnung 4" xfId="38961"/>
    <cellStyle name="Berechnung 5" xfId="18831"/>
    <cellStyle name="Calcul" xfId="18729"/>
    <cellStyle name="Calculation 2" xfId="474"/>
    <cellStyle name="Cellule liée" xfId="18730"/>
    <cellStyle name="Comma 2" xfId="169"/>
    <cellStyle name="Comma 2 2" xfId="170"/>
    <cellStyle name="Comma 2 3" xfId="171"/>
    <cellStyle name="Commentaire" xfId="18731"/>
    <cellStyle name="Commentaire 2" xfId="172"/>
    <cellStyle name="Commentaire 2 2" xfId="173"/>
    <cellStyle name="Commentaire 2 3" xfId="174"/>
    <cellStyle name="Eingabe" xfId="10" builtinId="20" customBuiltin="1"/>
    <cellStyle name="Eingabe 2" xfId="71"/>
    <cellStyle name="Eingabe 2 10" xfId="175" hidden="1"/>
    <cellStyle name="Eingabe 2 10" xfId="541" hidden="1"/>
    <cellStyle name="Eingabe 2 10" xfId="576" hidden="1"/>
    <cellStyle name="Eingabe 2 10" xfId="604" hidden="1"/>
    <cellStyle name="Eingabe 2 10" xfId="639" hidden="1"/>
    <cellStyle name="Eingabe 2 10" xfId="775" hidden="1"/>
    <cellStyle name="Eingabe 2 10" xfId="949" hidden="1"/>
    <cellStyle name="Eingabe 2 10" xfId="984" hidden="1"/>
    <cellStyle name="Eingabe 2 10" xfId="1012" hidden="1"/>
    <cellStyle name="Eingabe 2 10" xfId="1047" hidden="1"/>
    <cellStyle name="Eingabe 2 10" xfId="873" hidden="1"/>
    <cellStyle name="Eingabe 2 10" xfId="1096" hidden="1"/>
    <cellStyle name="Eingabe 2 10" xfId="1131" hidden="1"/>
    <cellStyle name="Eingabe 2 10" xfId="1159" hidden="1"/>
    <cellStyle name="Eingabe 2 10" xfId="1194" hidden="1"/>
    <cellStyle name="Eingabe 2 10" xfId="765" hidden="1"/>
    <cellStyle name="Eingabe 2 10" xfId="1237" hidden="1"/>
    <cellStyle name="Eingabe 2 10" xfId="1272" hidden="1"/>
    <cellStyle name="Eingabe 2 10" xfId="1300" hidden="1"/>
    <cellStyle name="Eingabe 2 10" xfId="1335" hidden="1"/>
    <cellStyle name="Eingabe 2 10" xfId="1382" hidden="1"/>
    <cellStyle name="Eingabe 2 10" xfId="1454" hidden="1"/>
    <cellStyle name="Eingabe 2 10" xfId="1489" hidden="1"/>
    <cellStyle name="Eingabe 2 10" xfId="1517" hidden="1"/>
    <cellStyle name="Eingabe 2 10" xfId="1552" hidden="1"/>
    <cellStyle name="Eingabe 2 10" xfId="1614" hidden="1"/>
    <cellStyle name="Eingabe 2 10" xfId="1746" hidden="1"/>
    <cellStyle name="Eingabe 2 10" xfId="1781" hidden="1"/>
    <cellStyle name="Eingabe 2 10" xfId="1809" hidden="1"/>
    <cellStyle name="Eingabe 2 10" xfId="1844" hidden="1"/>
    <cellStyle name="Eingabe 2 10" xfId="1693" hidden="1"/>
    <cellStyle name="Eingabe 2 10" xfId="1888" hidden="1"/>
    <cellStyle name="Eingabe 2 10" xfId="1923" hidden="1"/>
    <cellStyle name="Eingabe 2 10" xfId="1951" hidden="1"/>
    <cellStyle name="Eingabe 2 10" xfId="1986" hidden="1"/>
    <cellStyle name="Eingabe 2 10" xfId="2098" hidden="1"/>
    <cellStyle name="Eingabe 2 10" xfId="2419" hidden="1"/>
    <cellStyle name="Eingabe 2 10" xfId="2454" hidden="1"/>
    <cellStyle name="Eingabe 2 10" xfId="2482" hidden="1"/>
    <cellStyle name="Eingabe 2 10" xfId="2517" hidden="1"/>
    <cellStyle name="Eingabe 2 10" xfId="2645" hidden="1"/>
    <cellStyle name="Eingabe 2 10" xfId="2819" hidden="1"/>
    <cellStyle name="Eingabe 2 10" xfId="2854" hidden="1"/>
    <cellStyle name="Eingabe 2 10" xfId="2882" hidden="1"/>
    <cellStyle name="Eingabe 2 10" xfId="2917" hidden="1"/>
    <cellStyle name="Eingabe 2 10" xfId="2743" hidden="1"/>
    <cellStyle name="Eingabe 2 10" xfId="2966" hidden="1"/>
    <cellStyle name="Eingabe 2 10" xfId="3001" hidden="1"/>
    <cellStyle name="Eingabe 2 10" xfId="3029" hidden="1"/>
    <cellStyle name="Eingabe 2 10" xfId="3064" hidden="1"/>
    <cellStyle name="Eingabe 2 10" xfId="2635" hidden="1"/>
    <cellStyle name="Eingabe 2 10" xfId="3107" hidden="1"/>
    <cellStyle name="Eingabe 2 10" xfId="3142" hidden="1"/>
    <cellStyle name="Eingabe 2 10" xfId="3170" hidden="1"/>
    <cellStyle name="Eingabe 2 10" xfId="3205" hidden="1"/>
    <cellStyle name="Eingabe 2 10" xfId="3252" hidden="1"/>
    <cellStyle name="Eingabe 2 10" xfId="3324" hidden="1"/>
    <cellStyle name="Eingabe 2 10" xfId="3359" hidden="1"/>
    <cellStyle name="Eingabe 2 10" xfId="3387" hidden="1"/>
    <cellStyle name="Eingabe 2 10" xfId="3422" hidden="1"/>
    <cellStyle name="Eingabe 2 10" xfId="3484" hidden="1"/>
    <cellStyle name="Eingabe 2 10" xfId="3616" hidden="1"/>
    <cellStyle name="Eingabe 2 10" xfId="3651" hidden="1"/>
    <cellStyle name="Eingabe 2 10" xfId="3679" hidden="1"/>
    <cellStyle name="Eingabe 2 10" xfId="3714" hidden="1"/>
    <cellStyle name="Eingabe 2 10" xfId="3563" hidden="1"/>
    <cellStyle name="Eingabe 2 10" xfId="3758" hidden="1"/>
    <cellStyle name="Eingabe 2 10" xfId="3793" hidden="1"/>
    <cellStyle name="Eingabe 2 10" xfId="3821" hidden="1"/>
    <cellStyle name="Eingabe 2 10" xfId="3856" hidden="1"/>
    <cellStyle name="Eingabe 2 10" xfId="2229" hidden="1"/>
    <cellStyle name="Eingabe 2 10" xfId="3925" hidden="1"/>
    <cellStyle name="Eingabe 2 10" xfId="3960" hidden="1"/>
    <cellStyle name="Eingabe 2 10" xfId="3988" hidden="1"/>
    <cellStyle name="Eingabe 2 10" xfId="4023" hidden="1"/>
    <cellStyle name="Eingabe 2 10" xfId="4151" hidden="1"/>
    <cellStyle name="Eingabe 2 10" xfId="4325" hidden="1"/>
    <cellStyle name="Eingabe 2 10" xfId="4360" hidden="1"/>
    <cellStyle name="Eingabe 2 10" xfId="4388" hidden="1"/>
    <cellStyle name="Eingabe 2 10" xfId="4423" hidden="1"/>
    <cellStyle name="Eingabe 2 10" xfId="4249" hidden="1"/>
    <cellStyle name="Eingabe 2 10" xfId="4472" hidden="1"/>
    <cellStyle name="Eingabe 2 10" xfId="4507" hidden="1"/>
    <cellStyle name="Eingabe 2 10" xfId="4535" hidden="1"/>
    <cellStyle name="Eingabe 2 10" xfId="4570" hidden="1"/>
    <cellStyle name="Eingabe 2 10" xfId="4141" hidden="1"/>
    <cellStyle name="Eingabe 2 10" xfId="4613" hidden="1"/>
    <cellStyle name="Eingabe 2 10" xfId="4648" hidden="1"/>
    <cellStyle name="Eingabe 2 10" xfId="4676" hidden="1"/>
    <cellStyle name="Eingabe 2 10" xfId="4711" hidden="1"/>
    <cellStyle name="Eingabe 2 10" xfId="4758" hidden="1"/>
    <cellStyle name="Eingabe 2 10" xfId="4830" hidden="1"/>
    <cellStyle name="Eingabe 2 10" xfId="4865" hidden="1"/>
    <cellStyle name="Eingabe 2 10" xfId="4893" hidden="1"/>
    <cellStyle name="Eingabe 2 10" xfId="4928" hidden="1"/>
    <cellStyle name="Eingabe 2 10" xfId="4990" hidden="1"/>
    <cellStyle name="Eingabe 2 10" xfId="5122" hidden="1"/>
    <cellStyle name="Eingabe 2 10" xfId="5157" hidden="1"/>
    <cellStyle name="Eingabe 2 10" xfId="5185" hidden="1"/>
    <cellStyle name="Eingabe 2 10" xfId="5220" hidden="1"/>
    <cellStyle name="Eingabe 2 10" xfId="5069" hidden="1"/>
    <cellStyle name="Eingabe 2 10" xfId="5264" hidden="1"/>
    <cellStyle name="Eingabe 2 10" xfId="5299" hidden="1"/>
    <cellStyle name="Eingabe 2 10" xfId="5327" hidden="1"/>
    <cellStyle name="Eingabe 2 10" xfId="5362" hidden="1"/>
    <cellStyle name="Eingabe 2 10" xfId="2086" hidden="1"/>
    <cellStyle name="Eingabe 2 10" xfId="5430" hidden="1"/>
    <cellStyle name="Eingabe 2 10" xfId="5465" hidden="1"/>
    <cellStyle name="Eingabe 2 10" xfId="5493" hidden="1"/>
    <cellStyle name="Eingabe 2 10" xfId="5528" hidden="1"/>
    <cellStyle name="Eingabe 2 10" xfId="5655" hidden="1"/>
    <cellStyle name="Eingabe 2 10" xfId="5829" hidden="1"/>
    <cellStyle name="Eingabe 2 10" xfId="5864" hidden="1"/>
    <cellStyle name="Eingabe 2 10" xfId="5892" hidden="1"/>
    <cellStyle name="Eingabe 2 10" xfId="5927" hidden="1"/>
    <cellStyle name="Eingabe 2 10" xfId="5753" hidden="1"/>
    <cellStyle name="Eingabe 2 10" xfId="5976" hidden="1"/>
    <cellStyle name="Eingabe 2 10" xfId="6011" hidden="1"/>
    <cellStyle name="Eingabe 2 10" xfId="6039" hidden="1"/>
    <cellStyle name="Eingabe 2 10" xfId="6074" hidden="1"/>
    <cellStyle name="Eingabe 2 10" xfId="5645" hidden="1"/>
    <cellStyle name="Eingabe 2 10" xfId="6117" hidden="1"/>
    <cellStyle name="Eingabe 2 10" xfId="6152" hidden="1"/>
    <cellStyle name="Eingabe 2 10" xfId="6180" hidden="1"/>
    <cellStyle name="Eingabe 2 10" xfId="6215" hidden="1"/>
    <cellStyle name="Eingabe 2 10" xfId="6262" hidden="1"/>
    <cellStyle name="Eingabe 2 10" xfId="6334" hidden="1"/>
    <cellStyle name="Eingabe 2 10" xfId="6369" hidden="1"/>
    <cellStyle name="Eingabe 2 10" xfId="6397" hidden="1"/>
    <cellStyle name="Eingabe 2 10" xfId="6432" hidden="1"/>
    <cellStyle name="Eingabe 2 10" xfId="6494" hidden="1"/>
    <cellStyle name="Eingabe 2 10" xfId="6626" hidden="1"/>
    <cellStyle name="Eingabe 2 10" xfId="6661" hidden="1"/>
    <cellStyle name="Eingabe 2 10" xfId="6689" hidden="1"/>
    <cellStyle name="Eingabe 2 10" xfId="6724" hidden="1"/>
    <cellStyle name="Eingabe 2 10" xfId="6573" hidden="1"/>
    <cellStyle name="Eingabe 2 10" xfId="6768" hidden="1"/>
    <cellStyle name="Eingabe 2 10" xfId="6803" hidden="1"/>
    <cellStyle name="Eingabe 2 10" xfId="6831" hidden="1"/>
    <cellStyle name="Eingabe 2 10" xfId="6866" hidden="1"/>
    <cellStyle name="Eingabe 2 10" xfId="2240" hidden="1"/>
    <cellStyle name="Eingabe 2 10" xfId="6932" hidden="1"/>
    <cellStyle name="Eingabe 2 10" xfId="6967" hidden="1"/>
    <cellStyle name="Eingabe 2 10" xfId="6995" hidden="1"/>
    <cellStyle name="Eingabe 2 10" xfId="7030" hidden="1"/>
    <cellStyle name="Eingabe 2 10" xfId="7153" hidden="1"/>
    <cellStyle name="Eingabe 2 10" xfId="7327" hidden="1"/>
    <cellStyle name="Eingabe 2 10" xfId="7362" hidden="1"/>
    <cellStyle name="Eingabe 2 10" xfId="7390" hidden="1"/>
    <cellStyle name="Eingabe 2 10" xfId="7425" hidden="1"/>
    <cellStyle name="Eingabe 2 10" xfId="7251" hidden="1"/>
    <cellStyle name="Eingabe 2 10" xfId="7474" hidden="1"/>
    <cellStyle name="Eingabe 2 10" xfId="7509" hidden="1"/>
    <cellStyle name="Eingabe 2 10" xfId="7537" hidden="1"/>
    <cellStyle name="Eingabe 2 10" xfId="7572" hidden="1"/>
    <cellStyle name="Eingabe 2 10" xfId="7143" hidden="1"/>
    <cellStyle name="Eingabe 2 10" xfId="7615" hidden="1"/>
    <cellStyle name="Eingabe 2 10" xfId="7650" hidden="1"/>
    <cellStyle name="Eingabe 2 10" xfId="7678" hidden="1"/>
    <cellStyle name="Eingabe 2 10" xfId="7713" hidden="1"/>
    <cellStyle name="Eingabe 2 10" xfId="7760" hidden="1"/>
    <cellStyle name="Eingabe 2 10" xfId="7832" hidden="1"/>
    <cellStyle name="Eingabe 2 10" xfId="7867" hidden="1"/>
    <cellStyle name="Eingabe 2 10" xfId="7895" hidden="1"/>
    <cellStyle name="Eingabe 2 10" xfId="7930" hidden="1"/>
    <cellStyle name="Eingabe 2 10" xfId="7992" hidden="1"/>
    <cellStyle name="Eingabe 2 10" xfId="8124" hidden="1"/>
    <cellStyle name="Eingabe 2 10" xfId="8159" hidden="1"/>
    <cellStyle name="Eingabe 2 10" xfId="8187" hidden="1"/>
    <cellStyle name="Eingabe 2 10" xfId="8222" hidden="1"/>
    <cellStyle name="Eingabe 2 10" xfId="8071" hidden="1"/>
    <cellStyle name="Eingabe 2 10" xfId="8266" hidden="1"/>
    <cellStyle name="Eingabe 2 10" xfId="8301" hidden="1"/>
    <cellStyle name="Eingabe 2 10" xfId="8329" hidden="1"/>
    <cellStyle name="Eingabe 2 10" xfId="8364" hidden="1"/>
    <cellStyle name="Eingabe 2 10" xfId="2067" hidden="1"/>
    <cellStyle name="Eingabe 2 10" xfId="8427" hidden="1"/>
    <cellStyle name="Eingabe 2 10" xfId="8462" hidden="1"/>
    <cellStyle name="Eingabe 2 10" xfId="8490" hidden="1"/>
    <cellStyle name="Eingabe 2 10" xfId="8525" hidden="1"/>
    <cellStyle name="Eingabe 2 10" xfId="8646" hidden="1"/>
    <cellStyle name="Eingabe 2 10" xfId="8820" hidden="1"/>
    <cellStyle name="Eingabe 2 10" xfId="8855" hidden="1"/>
    <cellStyle name="Eingabe 2 10" xfId="8883" hidden="1"/>
    <cellStyle name="Eingabe 2 10" xfId="8918" hidden="1"/>
    <cellStyle name="Eingabe 2 10" xfId="8744" hidden="1"/>
    <cellStyle name="Eingabe 2 10" xfId="8967" hidden="1"/>
    <cellStyle name="Eingabe 2 10" xfId="9002" hidden="1"/>
    <cellStyle name="Eingabe 2 10" xfId="9030" hidden="1"/>
    <cellStyle name="Eingabe 2 10" xfId="9065" hidden="1"/>
    <cellStyle name="Eingabe 2 10" xfId="8636" hidden="1"/>
    <cellStyle name="Eingabe 2 10" xfId="9108" hidden="1"/>
    <cellStyle name="Eingabe 2 10" xfId="9143" hidden="1"/>
    <cellStyle name="Eingabe 2 10" xfId="9171" hidden="1"/>
    <cellStyle name="Eingabe 2 10" xfId="9206" hidden="1"/>
    <cellStyle name="Eingabe 2 10" xfId="9253" hidden="1"/>
    <cellStyle name="Eingabe 2 10" xfId="9325" hidden="1"/>
    <cellStyle name="Eingabe 2 10" xfId="9360" hidden="1"/>
    <cellStyle name="Eingabe 2 10" xfId="9388" hidden="1"/>
    <cellStyle name="Eingabe 2 10" xfId="9423" hidden="1"/>
    <cellStyle name="Eingabe 2 10" xfId="9485" hidden="1"/>
    <cellStyle name="Eingabe 2 10" xfId="9617" hidden="1"/>
    <cellStyle name="Eingabe 2 10" xfId="9652" hidden="1"/>
    <cellStyle name="Eingabe 2 10" xfId="9680" hidden="1"/>
    <cellStyle name="Eingabe 2 10" xfId="9715" hidden="1"/>
    <cellStyle name="Eingabe 2 10" xfId="9564" hidden="1"/>
    <cellStyle name="Eingabe 2 10" xfId="9759" hidden="1"/>
    <cellStyle name="Eingabe 2 10" xfId="9794" hidden="1"/>
    <cellStyle name="Eingabe 2 10" xfId="9822" hidden="1"/>
    <cellStyle name="Eingabe 2 10" xfId="9857" hidden="1"/>
    <cellStyle name="Eingabe 2 10" xfId="2368" hidden="1"/>
    <cellStyle name="Eingabe 2 10" xfId="9918" hidden="1"/>
    <cellStyle name="Eingabe 2 10" xfId="9953" hidden="1"/>
    <cellStyle name="Eingabe 2 10" xfId="9981" hidden="1"/>
    <cellStyle name="Eingabe 2 10" xfId="10016" hidden="1"/>
    <cellStyle name="Eingabe 2 10" xfId="10132" hidden="1"/>
    <cellStyle name="Eingabe 2 10" xfId="10306" hidden="1"/>
    <cellStyle name="Eingabe 2 10" xfId="10341" hidden="1"/>
    <cellStyle name="Eingabe 2 10" xfId="10369" hidden="1"/>
    <cellStyle name="Eingabe 2 10" xfId="10404" hidden="1"/>
    <cellStyle name="Eingabe 2 10" xfId="10230" hidden="1"/>
    <cellStyle name="Eingabe 2 10" xfId="10453" hidden="1"/>
    <cellStyle name="Eingabe 2 10" xfId="10488" hidden="1"/>
    <cellStyle name="Eingabe 2 10" xfId="10516" hidden="1"/>
    <cellStyle name="Eingabe 2 10" xfId="10551" hidden="1"/>
    <cellStyle name="Eingabe 2 10" xfId="10122" hidden="1"/>
    <cellStyle name="Eingabe 2 10" xfId="10594" hidden="1"/>
    <cellStyle name="Eingabe 2 10" xfId="10629" hidden="1"/>
    <cellStyle name="Eingabe 2 10" xfId="10657" hidden="1"/>
    <cellStyle name="Eingabe 2 10" xfId="10692" hidden="1"/>
    <cellStyle name="Eingabe 2 10" xfId="10739" hidden="1"/>
    <cellStyle name="Eingabe 2 10" xfId="10811" hidden="1"/>
    <cellStyle name="Eingabe 2 10" xfId="10846" hidden="1"/>
    <cellStyle name="Eingabe 2 10" xfId="10874" hidden="1"/>
    <cellStyle name="Eingabe 2 10" xfId="10909" hidden="1"/>
    <cellStyle name="Eingabe 2 10" xfId="10971" hidden="1"/>
    <cellStyle name="Eingabe 2 10" xfId="11103" hidden="1"/>
    <cellStyle name="Eingabe 2 10" xfId="11138" hidden="1"/>
    <cellStyle name="Eingabe 2 10" xfId="11166" hidden="1"/>
    <cellStyle name="Eingabe 2 10" xfId="11201" hidden="1"/>
    <cellStyle name="Eingabe 2 10" xfId="11050" hidden="1"/>
    <cellStyle name="Eingabe 2 10" xfId="11245" hidden="1"/>
    <cellStyle name="Eingabe 2 10" xfId="11280" hidden="1"/>
    <cellStyle name="Eingabe 2 10" xfId="11308" hidden="1"/>
    <cellStyle name="Eingabe 2 10" xfId="11343" hidden="1"/>
    <cellStyle name="Eingabe 2 10" xfId="2016" hidden="1"/>
    <cellStyle name="Eingabe 2 10" xfId="11401" hidden="1"/>
    <cellStyle name="Eingabe 2 10" xfId="11436" hidden="1"/>
    <cellStyle name="Eingabe 2 10" xfId="11464" hidden="1"/>
    <cellStyle name="Eingabe 2 10" xfId="11499" hidden="1"/>
    <cellStyle name="Eingabe 2 10" xfId="11612" hidden="1"/>
    <cellStyle name="Eingabe 2 10" xfId="11786" hidden="1"/>
    <cellStyle name="Eingabe 2 10" xfId="11821" hidden="1"/>
    <cellStyle name="Eingabe 2 10" xfId="11849" hidden="1"/>
    <cellStyle name="Eingabe 2 10" xfId="11884" hidden="1"/>
    <cellStyle name="Eingabe 2 10" xfId="11710" hidden="1"/>
    <cellStyle name="Eingabe 2 10" xfId="11933" hidden="1"/>
    <cellStyle name="Eingabe 2 10" xfId="11968" hidden="1"/>
    <cellStyle name="Eingabe 2 10" xfId="11996" hidden="1"/>
    <cellStyle name="Eingabe 2 10" xfId="12031" hidden="1"/>
    <cellStyle name="Eingabe 2 10" xfId="11602" hidden="1"/>
    <cellStyle name="Eingabe 2 10" xfId="12074" hidden="1"/>
    <cellStyle name="Eingabe 2 10" xfId="12109" hidden="1"/>
    <cellStyle name="Eingabe 2 10" xfId="12137" hidden="1"/>
    <cellStyle name="Eingabe 2 10" xfId="12172" hidden="1"/>
    <cellStyle name="Eingabe 2 10" xfId="12219" hidden="1"/>
    <cellStyle name="Eingabe 2 10" xfId="12291" hidden="1"/>
    <cellStyle name="Eingabe 2 10" xfId="12326" hidden="1"/>
    <cellStyle name="Eingabe 2 10" xfId="12354" hidden="1"/>
    <cellStyle name="Eingabe 2 10" xfId="12389" hidden="1"/>
    <cellStyle name="Eingabe 2 10" xfId="12451" hidden="1"/>
    <cellStyle name="Eingabe 2 10" xfId="12583" hidden="1"/>
    <cellStyle name="Eingabe 2 10" xfId="12618" hidden="1"/>
    <cellStyle name="Eingabe 2 10" xfId="12646" hidden="1"/>
    <cellStyle name="Eingabe 2 10" xfId="12681" hidden="1"/>
    <cellStyle name="Eingabe 2 10" xfId="12530" hidden="1"/>
    <cellStyle name="Eingabe 2 10" xfId="12725" hidden="1"/>
    <cellStyle name="Eingabe 2 10" xfId="12760" hidden="1"/>
    <cellStyle name="Eingabe 2 10" xfId="12788" hidden="1"/>
    <cellStyle name="Eingabe 2 10" xfId="12823" hidden="1"/>
    <cellStyle name="Eingabe 2 10" xfId="2260" hidden="1"/>
    <cellStyle name="Eingabe 2 10" xfId="12880" hidden="1"/>
    <cellStyle name="Eingabe 2 10" xfId="12915" hidden="1"/>
    <cellStyle name="Eingabe 2 10" xfId="12943" hidden="1"/>
    <cellStyle name="Eingabe 2 10" xfId="12978" hidden="1"/>
    <cellStyle name="Eingabe 2 10" xfId="13083" hidden="1"/>
    <cellStyle name="Eingabe 2 10" xfId="13257" hidden="1"/>
    <cellStyle name="Eingabe 2 10" xfId="13292" hidden="1"/>
    <cellStyle name="Eingabe 2 10" xfId="13320" hidden="1"/>
    <cellStyle name="Eingabe 2 10" xfId="13355" hidden="1"/>
    <cellStyle name="Eingabe 2 10" xfId="13181" hidden="1"/>
    <cellStyle name="Eingabe 2 10" xfId="13404" hidden="1"/>
    <cellStyle name="Eingabe 2 10" xfId="13439" hidden="1"/>
    <cellStyle name="Eingabe 2 10" xfId="13467" hidden="1"/>
    <cellStyle name="Eingabe 2 10" xfId="13502" hidden="1"/>
    <cellStyle name="Eingabe 2 10" xfId="13073" hidden="1"/>
    <cellStyle name="Eingabe 2 10" xfId="13545" hidden="1"/>
    <cellStyle name="Eingabe 2 10" xfId="13580" hidden="1"/>
    <cellStyle name="Eingabe 2 10" xfId="13608" hidden="1"/>
    <cellStyle name="Eingabe 2 10" xfId="13643" hidden="1"/>
    <cellStyle name="Eingabe 2 10" xfId="13690" hidden="1"/>
    <cellStyle name="Eingabe 2 10" xfId="13762" hidden="1"/>
    <cellStyle name="Eingabe 2 10" xfId="13797" hidden="1"/>
    <cellStyle name="Eingabe 2 10" xfId="13825" hidden="1"/>
    <cellStyle name="Eingabe 2 10" xfId="13860" hidden="1"/>
    <cellStyle name="Eingabe 2 10" xfId="13922" hidden="1"/>
    <cellStyle name="Eingabe 2 10" xfId="14054" hidden="1"/>
    <cellStyle name="Eingabe 2 10" xfId="14089" hidden="1"/>
    <cellStyle name="Eingabe 2 10" xfId="14117" hidden="1"/>
    <cellStyle name="Eingabe 2 10" xfId="14152" hidden="1"/>
    <cellStyle name="Eingabe 2 10" xfId="14001" hidden="1"/>
    <cellStyle name="Eingabe 2 10" xfId="14196" hidden="1"/>
    <cellStyle name="Eingabe 2 10" xfId="14231" hidden="1"/>
    <cellStyle name="Eingabe 2 10" xfId="14259" hidden="1"/>
    <cellStyle name="Eingabe 2 10" xfId="14294" hidden="1"/>
    <cellStyle name="Eingabe 2 10" xfId="2576" hidden="1"/>
    <cellStyle name="Eingabe 2 10" xfId="14347" hidden="1"/>
    <cellStyle name="Eingabe 2 10" xfId="14382" hidden="1"/>
    <cellStyle name="Eingabe 2 10" xfId="14410" hidden="1"/>
    <cellStyle name="Eingabe 2 10" xfId="14445" hidden="1"/>
    <cellStyle name="Eingabe 2 10" xfId="14545" hidden="1"/>
    <cellStyle name="Eingabe 2 10" xfId="14719" hidden="1"/>
    <cellStyle name="Eingabe 2 10" xfId="14754" hidden="1"/>
    <cellStyle name="Eingabe 2 10" xfId="14782" hidden="1"/>
    <cellStyle name="Eingabe 2 10" xfId="14817" hidden="1"/>
    <cellStyle name="Eingabe 2 10" xfId="14643" hidden="1"/>
    <cellStyle name="Eingabe 2 10" xfId="14866" hidden="1"/>
    <cellStyle name="Eingabe 2 10" xfId="14901" hidden="1"/>
    <cellStyle name="Eingabe 2 10" xfId="14929" hidden="1"/>
    <cellStyle name="Eingabe 2 10" xfId="14964" hidden="1"/>
    <cellStyle name="Eingabe 2 10" xfId="14535" hidden="1"/>
    <cellStyle name="Eingabe 2 10" xfId="15007" hidden="1"/>
    <cellStyle name="Eingabe 2 10" xfId="15042" hidden="1"/>
    <cellStyle name="Eingabe 2 10" xfId="15070" hidden="1"/>
    <cellStyle name="Eingabe 2 10" xfId="15105" hidden="1"/>
    <cellStyle name="Eingabe 2 10" xfId="15152" hidden="1"/>
    <cellStyle name="Eingabe 2 10" xfId="15224" hidden="1"/>
    <cellStyle name="Eingabe 2 10" xfId="15259" hidden="1"/>
    <cellStyle name="Eingabe 2 10" xfId="15287" hidden="1"/>
    <cellStyle name="Eingabe 2 10" xfId="15322" hidden="1"/>
    <cellStyle name="Eingabe 2 10" xfId="15384" hidden="1"/>
    <cellStyle name="Eingabe 2 10" xfId="15516" hidden="1"/>
    <cellStyle name="Eingabe 2 10" xfId="15551" hidden="1"/>
    <cellStyle name="Eingabe 2 10" xfId="15579" hidden="1"/>
    <cellStyle name="Eingabe 2 10" xfId="15614" hidden="1"/>
    <cellStyle name="Eingabe 2 10" xfId="15463" hidden="1"/>
    <cellStyle name="Eingabe 2 10" xfId="15658" hidden="1"/>
    <cellStyle name="Eingabe 2 10" xfId="15693" hidden="1"/>
    <cellStyle name="Eingabe 2 10" xfId="15721" hidden="1"/>
    <cellStyle name="Eingabe 2 10" xfId="15756" hidden="1"/>
    <cellStyle name="Eingabe 2 10" xfId="4082" hidden="1"/>
    <cellStyle name="Eingabe 2 10" xfId="15809" hidden="1"/>
    <cellStyle name="Eingabe 2 10" xfId="15844" hidden="1"/>
    <cellStyle name="Eingabe 2 10" xfId="15872" hidden="1"/>
    <cellStyle name="Eingabe 2 10" xfId="15907" hidden="1"/>
    <cellStyle name="Eingabe 2 10" xfId="16001" hidden="1"/>
    <cellStyle name="Eingabe 2 10" xfId="16175" hidden="1"/>
    <cellStyle name="Eingabe 2 10" xfId="16210" hidden="1"/>
    <cellStyle name="Eingabe 2 10" xfId="16238" hidden="1"/>
    <cellStyle name="Eingabe 2 10" xfId="16273" hidden="1"/>
    <cellStyle name="Eingabe 2 10" xfId="16099" hidden="1"/>
    <cellStyle name="Eingabe 2 10" xfId="16322" hidden="1"/>
    <cellStyle name="Eingabe 2 10" xfId="16357" hidden="1"/>
    <cellStyle name="Eingabe 2 10" xfId="16385" hidden="1"/>
    <cellStyle name="Eingabe 2 10" xfId="16420" hidden="1"/>
    <cellStyle name="Eingabe 2 10" xfId="15991" hidden="1"/>
    <cellStyle name="Eingabe 2 10" xfId="16463" hidden="1"/>
    <cellStyle name="Eingabe 2 10" xfId="16498" hidden="1"/>
    <cellStyle name="Eingabe 2 10" xfId="16526" hidden="1"/>
    <cellStyle name="Eingabe 2 10" xfId="16561" hidden="1"/>
    <cellStyle name="Eingabe 2 10" xfId="16608" hidden="1"/>
    <cellStyle name="Eingabe 2 10" xfId="16680" hidden="1"/>
    <cellStyle name="Eingabe 2 10" xfId="16715" hidden="1"/>
    <cellStyle name="Eingabe 2 10" xfId="16743" hidden="1"/>
    <cellStyle name="Eingabe 2 10" xfId="16778" hidden="1"/>
    <cellStyle name="Eingabe 2 10" xfId="16840" hidden="1"/>
    <cellStyle name="Eingabe 2 10" xfId="16972" hidden="1"/>
    <cellStyle name="Eingabe 2 10" xfId="17007" hidden="1"/>
    <cellStyle name="Eingabe 2 10" xfId="17035" hidden="1"/>
    <cellStyle name="Eingabe 2 10" xfId="17070" hidden="1"/>
    <cellStyle name="Eingabe 2 10" xfId="16919" hidden="1"/>
    <cellStyle name="Eingabe 2 10" xfId="17114" hidden="1"/>
    <cellStyle name="Eingabe 2 10" xfId="17149" hidden="1"/>
    <cellStyle name="Eingabe 2 10" xfId="17177" hidden="1"/>
    <cellStyle name="Eingabe 2 10" xfId="17212" hidden="1"/>
    <cellStyle name="Eingabe 2 10" xfId="5586" hidden="1"/>
    <cellStyle name="Eingabe 2 10" xfId="17254" hidden="1"/>
    <cellStyle name="Eingabe 2 10" xfId="17289" hidden="1"/>
    <cellStyle name="Eingabe 2 10" xfId="17317" hidden="1"/>
    <cellStyle name="Eingabe 2 10" xfId="17352" hidden="1"/>
    <cellStyle name="Eingabe 2 10" xfId="17443" hidden="1"/>
    <cellStyle name="Eingabe 2 10" xfId="17617" hidden="1"/>
    <cellStyle name="Eingabe 2 10" xfId="17652" hidden="1"/>
    <cellStyle name="Eingabe 2 10" xfId="17680" hidden="1"/>
    <cellStyle name="Eingabe 2 10" xfId="17715" hidden="1"/>
    <cellStyle name="Eingabe 2 10" xfId="17541" hidden="1"/>
    <cellStyle name="Eingabe 2 10" xfId="17764" hidden="1"/>
    <cellStyle name="Eingabe 2 10" xfId="17799" hidden="1"/>
    <cellStyle name="Eingabe 2 10" xfId="17827" hidden="1"/>
    <cellStyle name="Eingabe 2 10" xfId="17862" hidden="1"/>
    <cellStyle name="Eingabe 2 10" xfId="17433" hidden="1"/>
    <cellStyle name="Eingabe 2 10" xfId="17905" hidden="1"/>
    <cellStyle name="Eingabe 2 10" xfId="17940" hidden="1"/>
    <cellStyle name="Eingabe 2 10" xfId="17968" hidden="1"/>
    <cellStyle name="Eingabe 2 10" xfId="18003" hidden="1"/>
    <cellStyle name="Eingabe 2 10" xfId="18050" hidden="1"/>
    <cellStyle name="Eingabe 2 10" xfId="18122" hidden="1"/>
    <cellStyle name="Eingabe 2 10" xfId="18157" hidden="1"/>
    <cellStyle name="Eingabe 2 10" xfId="18185" hidden="1"/>
    <cellStyle name="Eingabe 2 10" xfId="18220" hidden="1"/>
    <cellStyle name="Eingabe 2 10" xfId="18282" hidden="1"/>
    <cellStyle name="Eingabe 2 10" xfId="18414" hidden="1"/>
    <cellStyle name="Eingabe 2 10" xfId="18449" hidden="1"/>
    <cellStyle name="Eingabe 2 10" xfId="18477" hidden="1"/>
    <cellStyle name="Eingabe 2 10" xfId="18512" hidden="1"/>
    <cellStyle name="Eingabe 2 10" xfId="18361" hidden="1"/>
    <cellStyle name="Eingabe 2 10" xfId="18556" hidden="1"/>
    <cellStyle name="Eingabe 2 10" xfId="18591" hidden="1"/>
    <cellStyle name="Eingabe 2 10" xfId="18619" hidden="1"/>
    <cellStyle name="Eingabe 2 10" xfId="18654" hidden="1"/>
    <cellStyle name="Eingabe 2 10" xfId="18915" hidden="1"/>
    <cellStyle name="Eingabe 2 10" xfId="19054" hidden="1"/>
    <cellStyle name="Eingabe 2 10" xfId="19089" hidden="1"/>
    <cellStyle name="Eingabe 2 10" xfId="19117" hidden="1"/>
    <cellStyle name="Eingabe 2 10" xfId="19152" hidden="1"/>
    <cellStyle name="Eingabe 2 10" xfId="19250" hidden="1"/>
    <cellStyle name="Eingabe 2 10" xfId="19424" hidden="1"/>
    <cellStyle name="Eingabe 2 10" xfId="19459" hidden="1"/>
    <cellStyle name="Eingabe 2 10" xfId="19487" hidden="1"/>
    <cellStyle name="Eingabe 2 10" xfId="19522" hidden="1"/>
    <cellStyle name="Eingabe 2 10" xfId="19348" hidden="1"/>
    <cellStyle name="Eingabe 2 10" xfId="19571" hidden="1"/>
    <cellStyle name="Eingabe 2 10" xfId="19606" hidden="1"/>
    <cellStyle name="Eingabe 2 10" xfId="19634" hidden="1"/>
    <cellStyle name="Eingabe 2 10" xfId="19669" hidden="1"/>
    <cellStyle name="Eingabe 2 10" xfId="19240" hidden="1"/>
    <cellStyle name="Eingabe 2 10" xfId="19712" hidden="1"/>
    <cellStyle name="Eingabe 2 10" xfId="19747" hidden="1"/>
    <cellStyle name="Eingabe 2 10" xfId="19775" hidden="1"/>
    <cellStyle name="Eingabe 2 10" xfId="19810" hidden="1"/>
    <cellStyle name="Eingabe 2 10" xfId="19857" hidden="1"/>
    <cellStyle name="Eingabe 2 10" xfId="19929" hidden="1"/>
    <cellStyle name="Eingabe 2 10" xfId="19964" hidden="1"/>
    <cellStyle name="Eingabe 2 10" xfId="19992" hidden="1"/>
    <cellStyle name="Eingabe 2 10" xfId="20027" hidden="1"/>
    <cellStyle name="Eingabe 2 10" xfId="20089" hidden="1"/>
    <cellStyle name="Eingabe 2 10" xfId="20221" hidden="1"/>
    <cellStyle name="Eingabe 2 10" xfId="20256" hidden="1"/>
    <cellStyle name="Eingabe 2 10" xfId="20284" hidden="1"/>
    <cellStyle name="Eingabe 2 10" xfId="20319" hidden="1"/>
    <cellStyle name="Eingabe 2 10" xfId="20168" hidden="1"/>
    <cellStyle name="Eingabe 2 10" xfId="20363" hidden="1"/>
    <cellStyle name="Eingabe 2 10" xfId="20398" hidden="1"/>
    <cellStyle name="Eingabe 2 10" xfId="20426" hidden="1"/>
    <cellStyle name="Eingabe 2 10" xfId="20461" hidden="1"/>
    <cellStyle name="Eingabe 2 10" xfId="20508" hidden="1"/>
    <cellStyle name="Eingabe 2 10" xfId="20580" hidden="1"/>
    <cellStyle name="Eingabe 2 10" xfId="20615" hidden="1"/>
    <cellStyle name="Eingabe 2 10" xfId="20643" hidden="1"/>
    <cellStyle name="Eingabe 2 10" xfId="20678" hidden="1"/>
    <cellStyle name="Eingabe 2 10" xfId="20758" hidden="1"/>
    <cellStyle name="Eingabe 2 10" xfId="20971" hidden="1"/>
    <cellStyle name="Eingabe 2 10" xfId="21006" hidden="1"/>
    <cellStyle name="Eingabe 2 10" xfId="21034" hidden="1"/>
    <cellStyle name="Eingabe 2 10" xfId="21069" hidden="1"/>
    <cellStyle name="Eingabe 2 10" xfId="21148" hidden="1"/>
    <cellStyle name="Eingabe 2 10" xfId="21280" hidden="1"/>
    <cellStyle name="Eingabe 2 10" xfId="21315" hidden="1"/>
    <cellStyle name="Eingabe 2 10" xfId="21343" hidden="1"/>
    <cellStyle name="Eingabe 2 10" xfId="21378" hidden="1"/>
    <cellStyle name="Eingabe 2 10" xfId="21227" hidden="1"/>
    <cellStyle name="Eingabe 2 10" xfId="21424" hidden="1"/>
    <cellStyle name="Eingabe 2 10" xfId="21459" hidden="1"/>
    <cellStyle name="Eingabe 2 10" xfId="21487" hidden="1"/>
    <cellStyle name="Eingabe 2 10" xfId="21522" hidden="1"/>
    <cellStyle name="Eingabe 2 10" xfId="20875" hidden="1"/>
    <cellStyle name="Eingabe 2 10" xfId="21581" hidden="1"/>
    <cellStyle name="Eingabe 2 10" xfId="21616" hidden="1"/>
    <cellStyle name="Eingabe 2 10" xfId="21644" hidden="1"/>
    <cellStyle name="Eingabe 2 10" xfId="21679" hidden="1"/>
    <cellStyle name="Eingabe 2 10" xfId="21776" hidden="1"/>
    <cellStyle name="Eingabe 2 10" xfId="21951" hidden="1"/>
    <cellStyle name="Eingabe 2 10" xfId="21986" hidden="1"/>
    <cellStyle name="Eingabe 2 10" xfId="22014" hidden="1"/>
    <cellStyle name="Eingabe 2 10" xfId="22049" hidden="1"/>
    <cellStyle name="Eingabe 2 10" xfId="21874" hidden="1"/>
    <cellStyle name="Eingabe 2 10" xfId="22100" hidden="1"/>
    <cellStyle name="Eingabe 2 10" xfId="22135" hidden="1"/>
    <cellStyle name="Eingabe 2 10" xfId="22163" hidden="1"/>
    <cellStyle name="Eingabe 2 10" xfId="22198" hidden="1"/>
    <cellStyle name="Eingabe 2 10" xfId="21766" hidden="1"/>
    <cellStyle name="Eingabe 2 10" xfId="22243" hidden="1"/>
    <cellStyle name="Eingabe 2 10" xfId="22278" hidden="1"/>
    <cellStyle name="Eingabe 2 10" xfId="22306" hidden="1"/>
    <cellStyle name="Eingabe 2 10" xfId="22341" hidden="1"/>
    <cellStyle name="Eingabe 2 10" xfId="22390" hidden="1"/>
    <cellStyle name="Eingabe 2 10" xfId="22462" hidden="1"/>
    <cellStyle name="Eingabe 2 10" xfId="22497" hidden="1"/>
    <cellStyle name="Eingabe 2 10" xfId="22525" hidden="1"/>
    <cellStyle name="Eingabe 2 10" xfId="22560" hidden="1"/>
    <cellStyle name="Eingabe 2 10" xfId="22622" hidden="1"/>
    <cellStyle name="Eingabe 2 10" xfId="22754" hidden="1"/>
    <cellStyle name="Eingabe 2 10" xfId="22789" hidden="1"/>
    <cellStyle name="Eingabe 2 10" xfId="22817" hidden="1"/>
    <cellStyle name="Eingabe 2 10" xfId="22852" hidden="1"/>
    <cellStyle name="Eingabe 2 10" xfId="22701" hidden="1"/>
    <cellStyle name="Eingabe 2 10" xfId="22896" hidden="1"/>
    <cellStyle name="Eingabe 2 10" xfId="22931" hidden="1"/>
    <cellStyle name="Eingabe 2 10" xfId="22959" hidden="1"/>
    <cellStyle name="Eingabe 2 10" xfId="22994" hidden="1"/>
    <cellStyle name="Eingabe 2 10" xfId="20750" hidden="1"/>
    <cellStyle name="Eingabe 2 10" xfId="23036" hidden="1"/>
    <cellStyle name="Eingabe 2 10" xfId="23071" hidden="1"/>
    <cellStyle name="Eingabe 2 10" xfId="23099" hidden="1"/>
    <cellStyle name="Eingabe 2 10" xfId="23134" hidden="1"/>
    <cellStyle name="Eingabe 2 10" xfId="23229" hidden="1"/>
    <cellStyle name="Eingabe 2 10" xfId="23403" hidden="1"/>
    <cellStyle name="Eingabe 2 10" xfId="23438" hidden="1"/>
    <cellStyle name="Eingabe 2 10" xfId="23466" hidden="1"/>
    <cellStyle name="Eingabe 2 10" xfId="23501" hidden="1"/>
    <cellStyle name="Eingabe 2 10" xfId="23327" hidden="1"/>
    <cellStyle name="Eingabe 2 10" xfId="23552" hidden="1"/>
    <cellStyle name="Eingabe 2 10" xfId="23587" hidden="1"/>
    <cellStyle name="Eingabe 2 10" xfId="23615" hidden="1"/>
    <cellStyle name="Eingabe 2 10" xfId="23650" hidden="1"/>
    <cellStyle name="Eingabe 2 10" xfId="23219" hidden="1"/>
    <cellStyle name="Eingabe 2 10" xfId="23695" hidden="1"/>
    <cellStyle name="Eingabe 2 10" xfId="23730" hidden="1"/>
    <cellStyle name="Eingabe 2 10" xfId="23758" hidden="1"/>
    <cellStyle name="Eingabe 2 10" xfId="23793" hidden="1"/>
    <cellStyle name="Eingabe 2 10" xfId="23841" hidden="1"/>
    <cellStyle name="Eingabe 2 10" xfId="23913" hidden="1"/>
    <cellStyle name="Eingabe 2 10" xfId="23948" hidden="1"/>
    <cellStyle name="Eingabe 2 10" xfId="23976" hidden="1"/>
    <cellStyle name="Eingabe 2 10" xfId="24011" hidden="1"/>
    <cellStyle name="Eingabe 2 10" xfId="24073" hidden="1"/>
    <cellStyle name="Eingabe 2 10" xfId="24205" hidden="1"/>
    <cellStyle name="Eingabe 2 10" xfId="24240" hidden="1"/>
    <cellStyle name="Eingabe 2 10" xfId="24268" hidden="1"/>
    <cellStyle name="Eingabe 2 10" xfId="24303" hidden="1"/>
    <cellStyle name="Eingabe 2 10" xfId="24152" hidden="1"/>
    <cellStyle name="Eingabe 2 10" xfId="24347" hidden="1"/>
    <cellStyle name="Eingabe 2 10" xfId="24382" hidden="1"/>
    <cellStyle name="Eingabe 2 10" xfId="24410" hidden="1"/>
    <cellStyle name="Eingabe 2 10" xfId="24445" hidden="1"/>
    <cellStyle name="Eingabe 2 10" xfId="21103" hidden="1"/>
    <cellStyle name="Eingabe 2 10" xfId="24487" hidden="1"/>
    <cellStyle name="Eingabe 2 10" xfId="24522" hidden="1"/>
    <cellStyle name="Eingabe 2 10" xfId="24550" hidden="1"/>
    <cellStyle name="Eingabe 2 10" xfId="24585" hidden="1"/>
    <cellStyle name="Eingabe 2 10" xfId="24676" hidden="1"/>
    <cellStyle name="Eingabe 2 10" xfId="24850" hidden="1"/>
    <cellStyle name="Eingabe 2 10" xfId="24885" hidden="1"/>
    <cellStyle name="Eingabe 2 10" xfId="24913" hidden="1"/>
    <cellStyle name="Eingabe 2 10" xfId="24948" hidden="1"/>
    <cellStyle name="Eingabe 2 10" xfId="24774" hidden="1"/>
    <cellStyle name="Eingabe 2 10" xfId="24997" hidden="1"/>
    <cellStyle name="Eingabe 2 10" xfId="25032" hidden="1"/>
    <cellStyle name="Eingabe 2 10" xfId="25060" hidden="1"/>
    <cellStyle name="Eingabe 2 10" xfId="25095" hidden="1"/>
    <cellStyle name="Eingabe 2 10" xfId="24666" hidden="1"/>
    <cellStyle name="Eingabe 2 10" xfId="25138" hidden="1"/>
    <cellStyle name="Eingabe 2 10" xfId="25173" hidden="1"/>
    <cellStyle name="Eingabe 2 10" xfId="25201" hidden="1"/>
    <cellStyle name="Eingabe 2 10" xfId="25236" hidden="1"/>
    <cellStyle name="Eingabe 2 10" xfId="25283" hidden="1"/>
    <cellStyle name="Eingabe 2 10" xfId="25355" hidden="1"/>
    <cellStyle name="Eingabe 2 10" xfId="25390" hidden="1"/>
    <cellStyle name="Eingabe 2 10" xfId="25418" hidden="1"/>
    <cellStyle name="Eingabe 2 10" xfId="25453" hidden="1"/>
    <cellStyle name="Eingabe 2 10" xfId="25515" hidden="1"/>
    <cellStyle name="Eingabe 2 10" xfId="25647" hidden="1"/>
    <cellStyle name="Eingabe 2 10" xfId="25682" hidden="1"/>
    <cellStyle name="Eingabe 2 10" xfId="25710" hidden="1"/>
    <cellStyle name="Eingabe 2 10" xfId="25745" hidden="1"/>
    <cellStyle name="Eingabe 2 10" xfId="25594" hidden="1"/>
    <cellStyle name="Eingabe 2 10" xfId="25789" hidden="1"/>
    <cellStyle name="Eingabe 2 10" xfId="25824" hidden="1"/>
    <cellStyle name="Eingabe 2 10" xfId="25852" hidden="1"/>
    <cellStyle name="Eingabe 2 10" xfId="25887" hidden="1"/>
    <cellStyle name="Eingabe 2 10" xfId="25936" hidden="1"/>
    <cellStyle name="Eingabe 2 10" xfId="26082" hidden="1"/>
    <cellStyle name="Eingabe 2 10" xfId="26117" hidden="1"/>
    <cellStyle name="Eingabe 2 10" xfId="26145" hidden="1"/>
    <cellStyle name="Eingabe 2 10" xfId="26180" hidden="1"/>
    <cellStyle name="Eingabe 2 10" xfId="26272" hidden="1"/>
    <cellStyle name="Eingabe 2 10" xfId="26446" hidden="1"/>
    <cellStyle name="Eingabe 2 10" xfId="26481" hidden="1"/>
    <cellStyle name="Eingabe 2 10" xfId="26509" hidden="1"/>
    <cellStyle name="Eingabe 2 10" xfId="26544" hidden="1"/>
    <cellStyle name="Eingabe 2 10" xfId="26370" hidden="1"/>
    <cellStyle name="Eingabe 2 10" xfId="26593" hidden="1"/>
    <cellStyle name="Eingabe 2 10" xfId="26628" hidden="1"/>
    <cellStyle name="Eingabe 2 10" xfId="26656" hidden="1"/>
    <cellStyle name="Eingabe 2 10" xfId="26691" hidden="1"/>
    <cellStyle name="Eingabe 2 10" xfId="26262" hidden="1"/>
    <cellStyle name="Eingabe 2 10" xfId="26734" hidden="1"/>
    <cellStyle name="Eingabe 2 10" xfId="26769" hidden="1"/>
    <cellStyle name="Eingabe 2 10" xfId="26797" hidden="1"/>
    <cellStyle name="Eingabe 2 10" xfId="26832" hidden="1"/>
    <cellStyle name="Eingabe 2 10" xfId="26879" hidden="1"/>
    <cellStyle name="Eingabe 2 10" xfId="26951" hidden="1"/>
    <cellStyle name="Eingabe 2 10" xfId="26986" hidden="1"/>
    <cellStyle name="Eingabe 2 10" xfId="27014" hidden="1"/>
    <cellStyle name="Eingabe 2 10" xfId="27049" hidden="1"/>
    <cellStyle name="Eingabe 2 10" xfId="27111" hidden="1"/>
    <cellStyle name="Eingabe 2 10" xfId="27243" hidden="1"/>
    <cellStyle name="Eingabe 2 10" xfId="27278" hidden="1"/>
    <cellStyle name="Eingabe 2 10" xfId="27306" hidden="1"/>
    <cellStyle name="Eingabe 2 10" xfId="27341" hidden="1"/>
    <cellStyle name="Eingabe 2 10" xfId="27190" hidden="1"/>
    <cellStyle name="Eingabe 2 10" xfId="27385" hidden="1"/>
    <cellStyle name="Eingabe 2 10" xfId="27420" hidden="1"/>
    <cellStyle name="Eingabe 2 10" xfId="27448" hidden="1"/>
    <cellStyle name="Eingabe 2 10" xfId="27483" hidden="1"/>
    <cellStyle name="Eingabe 2 10" xfId="26018" hidden="1"/>
    <cellStyle name="Eingabe 2 10" xfId="27525" hidden="1"/>
    <cellStyle name="Eingabe 2 10" xfId="27560" hidden="1"/>
    <cellStyle name="Eingabe 2 10" xfId="27588" hidden="1"/>
    <cellStyle name="Eingabe 2 10" xfId="27623" hidden="1"/>
    <cellStyle name="Eingabe 2 10" xfId="27714" hidden="1"/>
    <cellStyle name="Eingabe 2 10" xfId="27888" hidden="1"/>
    <cellStyle name="Eingabe 2 10" xfId="27923" hidden="1"/>
    <cellStyle name="Eingabe 2 10" xfId="27951" hidden="1"/>
    <cellStyle name="Eingabe 2 10" xfId="27986" hidden="1"/>
    <cellStyle name="Eingabe 2 10" xfId="27812" hidden="1"/>
    <cellStyle name="Eingabe 2 10" xfId="28035" hidden="1"/>
    <cellStyle name="Eingabe 2 10" xfId="28070" hidden="1"/>
    <cellStyle name="Eingabe 2 10" xfId="28098" hidden="1"/>
    <cellStyle name="Eingabe 2 10" xfId="28133" hidden="1"/>
    <cellStyle name="Eingabe 2 10" xfId="27704" hidden="1"/>
    <cellStyle name="Eingabe 2 10" xfId="28176" hidden="1"/>
    <cellStyle name="Eingabe 2 10" xfId="28211" hidden="1"/>
    <cellStyle name="Eingabe 2 10" xfId="28239" hidden="1"/>
    <cellStyle name="Eingabe 2 10" xfId="28274" hidden="1"/>
    <cellStyle name="Eingabe 2 10" xfId="28321" hidden="1"/>
    <cellStyle name="Eingabe 2 10" xfId="28393" hidden="1"/>
    <cellStyle name="Eingabe 2 10" xfId="28428" hidden="1"/>
    <cellStyle name="Eingabe 2 10" xfId="28456" hidden="1"/>
    <cellStyle name="Eingabe 2 10" xfId="28491" hidden="1"/>
    <cellStyle name="Eingabe 2 10" xfId="28553" hidden="1"/>
    <cellStyle name="Eingabe 2 10" xfId="28685" hidden="1"/>
    <cellStyle name="Eingabe 2 10" xfId="28720" hidden="1"/>
    <cellStyle name="Eingabe 2 10" xfId="28748" hidden="1"/>
    <cellStyle name="Eingabe 2 10" xfId="28783" hidden="1"/>
    <cellStyle name="Eingabe 2 10" xfId="28632" hidden="1"/>
    <cellStyle name="Eingabe 2 10" xfId="28827" hidden="1"/>
    <cellStyle name="Eingabe 2 10" xfId="28862" hidden="1"/>
    <cellStyle name="Eingabe 2 10" xfId="28890" hidden="1"/>
    <cellStyle name="Eingabe 2 10" xfId="28925" hidden="1"/>
    <cellStyle name="Eingabe 2 10" xfId="28973" hidden="1"/>
    <cellStyle name="Eingabe 2 10" xfId="29045" hidden="1"/>
    <cellStyle name="Eingabe 2 10" xfId="29080" hidden="1"/>
    <cellStyle name="Eingabe 2 10" xfId="29108" hidden="1"/>
    <cellStyle name="Eingabe 2 10" xfId="29143" hidden="1"/>
    <cellStyle name="Eingabe 2 10" xfId="29234" hidden="1"/>
    <cellStyle name="Eingabe 2 10" xfId="29408" hidden="1"/>
    <cellStyle name="Eingabe 2 10" xfId="29443" hidden="1"/>
    <cellStyle name="Eingabe 2 10" xfId="29471" hidden="1"/>
    <cellStyle name="Eingabe 2 10" xfId="29506" hidden="1"/>
    <cellStyle name="Eingabe 2 10" xfId="29332" hidden="1"/>
    <cellStyle name="Eingabe 2 10" xfId="29555" hidden="1"/>
    <cellStyle name="Eingabe 2 10" xfId="29590" hidden="1"/>
    <cellStyle name="Eingabe 2 10" xfId="29618" hidden="1"/>
    <cellStyle name="Eingabe 2 10" xfId="29653" hidden="1"/>
    <cellStyle name="Eingabe 2 10" xfId="29224" hidden="1"/>
    <cellStyle name="Eingabe 2 10" xfId="29696" hidden="1"/>
    <cellStyle name="Eingabe 2 10" xfId="29731" hidden="1"/>
    <cellStyle name="Eingabe 2 10" xfId="29759" hidden="1"/>
    <cellStyle name="Eingabe 2 10" xfId="29794" hidden="1"/>
    <cellStyle name="Eingabe 2 10" xfId="29841" hidden="1"/>
    <cellStyle name="Eingabe 2 10" xfId="29913" hidden="1"/>
    <cellStyle name="Eingabe 2 10" xfId="29948" hidden="1"/>
    <cellStyle name="Eingabe 2 10" xfId="29976" hidden="1"/>
    <cellStyle name="Eingabe 2 10" xfId="30011" hidden="1"/>
    <cellStyle name="Eingabe 2 10" xfId="30073" hidden="1"/>
    <cellStyle name="Eingabe 2 10" xfId="30205" hidden="1"/>
    <cellStyle name="Eingabe 2 10" xfId="30240" hidden="1"/>
    <cellStyle name="Eingabe 2 10" xfId="30268" hidden="1"/>
    <cellStyle name="Eingabe 2 10" xfId="30303" hidden="1"/>
    <cellStyle name="Eingabe 2 10" xfId="30152" hidden="1"/>
    <cellStyle name="Eingabe 2 10" xfId="30347" hidden="1"/>
    <cellStyle name="Eingabe 2 10" xfId="30382" hidden="1"/>
    <cellStyle name="Eingabe 2 10" xfId="30410" hidden="1"/>
    <cellStyle name="Eingabe 2 10" xfId="30445" hidden="1"/>
    <cellStyle name="Eingabe 2 10" xfId="30492" hidden="1"/>
    <cellStyle name="Eingabe 2 10" xfId="30564" hidden="1"/>
    <cellStyle name="Eingabe 2 10" xfId="30599" hidden="1"/>
    <cellStyle name="Eingabe 2 10" xfId="30627" hidden="1"/>
    <cellStyle name="Eingabe 2 10" xfId="30662" hidden="1"/>
    <cellStyle name="Eingabe 2 10" xfId="30742" hidden="1"/>
    <cellStyle name="Eingabe 2 10" xfId="30955" hidden="1"/>
    <cellStyle name="Eingabe 2 10" xfId="30990" hidden="1"/>
    <cellStyle name="Eingabe 2 10" xfId="31018" hidden="1"/>
    <cellStyle name="Eingabe 2 10" xfId="31053" hidden="1"/>
    <cellStyle name="Eingabe 2 10" xfId="31132" hidden="1"/>
    <cellStyle name="Eingabe 2 10" xfId="31264" hidden="1"/>
    <cellStyle name="Eingabe 2 10" xfId="31299" hidden="1"/>
    <cellStyle name="Eingabe 2 10" xfId="31327" hidden="1"/>
    <cellStyle name="Eingabe 2 10" xfId="31362" hidden="1"/>
    <cellStyle name="Eingabe 2 10" xfId="31211" hidden="1"/>
    <cellStyle name="Eingabe 2 10" xfId="31408" hidden="1"/>
    <cellStyle name="Eingabe 2 10" xfId="31443" hidden="1"/>
    <cellStyle name="Eingabe 2 10" xfId="31471" hidden="1"/>
    <cellStyle name="Eingabe 2 10" xfId="31506" hidden="1"/>
    <cellStyle name="Eingabe 2 10" xfId="30859" hidden="1"/>
    <cellStyle name="Eingabe 2 10" xfId="31565" hidden="1"/>
    <cellStyle name="Eingabe 2 10" xfId="31600" hidden="1"/>
    <cellStyle name="Eingabe 2 10" xfId="31628" hidden="1"/>
    <cellStyle name="Eingabe 2 10" xfId="31663" hidden="1"/>
    <cellStyle name="Eingabe 2 10" xfId="31760" hidden="1"/>
    <cellStyle name="Eingabe 2 10" xfId="31935" hidden="1"/>
    <cellStyle name="Eingabe 2 10" xfId="31970" hidden="1"/>
    <cellStyle name="Eingabe 2 10" xfId="31998" hidden="1"/>
    <cellStyle name="Eingabe 2 10" xfId="32033" hidden="1"/>
    <cellStyle name="Eingabe 2 10" xfId="31858" hidden="1"/>
    <cellStyle name="Eingabe 2 10" xfId="32084" hidden="1"/>
    <cellStyle name="Eingabe 2 10" xfId="32119" hidden="1"/>
    <cellStyle name="Eingabe 2 10" xfId="32147" hidden="1"/>
    <cellStyle name="Eingabe 2 10" xfId="32182" hidden="1"/>
    <cellStyle name="Eingabe 2 10" xfId="31750" hidden="1"/>
    <cellStyle name="Eingabe 2 10" xfId="32227" hidden="1"/>
    <cellStyle name="Eingabe 2 10" xfId="32262" hidden="1"/>
    <cellStyle name="Eingabe 2 10" xfId="32290" hidden="1"/>
    <cellStyle name="Eingabe 2 10" xfId="32325" hidden="1"/>
    <cellStyle name="Eingabe 2 10" xfId="32374" hidden="1"/>
    <cellStyle name="Eingabe 2 10" xfId="32446" hidden="1"/>
    <cellStyle name="Eingabe 2 10" xfId="32481" hidden="1"/>
    <cellStyle name="Eingabe 2 10" xfId="32509" hidden="1"/>
    <cellStyle name="Eingabe 2 10" xfId="32544" hidden="1"/>
    <cellStyle name="Eingabe 2 10" xfId="32606" hidden="1"/>
    <cellStyle name="Eingabe 2 10" xfId="32738" hidden="1"/>
    <cellStyle name="Eingabe 2 10" xfId="32773" hidden="1"/>
    <cellStyle name="Eingabe 2 10" xfId="32801" hidden="1"/>
    <cellStyle name="Eingabe 2 10" xfId="32836" hidden="1"/>
    <cellStyle name="Eingabe 2 10" xfId="32685" hidden="1"/>
    <cellStyle name="Eingabe 2 10" xfId="32880" hidden="1"/>
    <cellStyle name="Eingabe 2 10" xfId="32915" hidden="1"/>
    <cellStyle name="Eingabe 2 10" xfId="32943" hidden="1"/>
    <cellStyle name="Eingabe 2 10" xfId="32978" hidden="1"/>
    <cellStyle name="Eingabe 2 10" xfId="30734" hidden="1"/>
    <cellStyle name="Eingabe 2 10" xfId="33020" hidden="1"/>
    <cellStyle name="Eingabe 2 10" xfId="33055" hidden="1"/>
    <cellStyle name="Eingabe 2 10" xfId="33083" hidden="1"/>
    <cellStyle name="Eingabe 2 10" xfId="33118" hidden="1"/>
    <cellStyle name="Eingabe 2 10" xfId="33212" hidden="1"/>
    <cellStyle name="Eingabe 2 10" xfId="33386" hidden="1"/>
    <cellStyle name="Eingabe 2 10" xfId="33421" hidden="1"/>
    <cellStyle name="Eingabe 2 10" xfId="33449" hidden="1"/>
    <cellStyle name="Eingabe 2 10" xfId="33484" hidden="1"/>
    <cellStyle name="Eingabe 2 10" xfId="33310" hidden="1"/>
    <cellStyle name="Eingabe 2 10" xfId="33535" hidden="1"/>
    <cellStyle name="Eingabe 2 10" xfId="33570" hidden="1"/>
    <cellStyle name="Eingabe 2 10" xfId="33598" hidden="1"/>
    <cellStyle name="Eingabe 2 10" xfId="33633" hidden="1"/>
    <cellStyle name="Eingabe 2 10" xfId="33202" hidden="1"/>
    <cellStyle name="Eingabe 2 10" xfId="33678" hidden="1"/>
    <cellStyle name="Eingabe 2 10" xfId="33713" hidden="1"/>
    <cellStyle name="Eingabe 2 10" xfId="33741" hidden="1"/>
    <cellStyle name="Eingabe 2 10" xfId="33776" hidden="1"/>
    <cellStyle name="Eingabe 2 10" xfId="33824" hidden="1"/>
    <cellStyle name="Eingabe 2 10" xfId="33896" hidden="1"/>
    <cellStyle name="Eingabe 2 10" xfId="33931" hidden="1"/>
    <cellStyle name="Eingabe 2 10" xfId="33959" hidden="1"/>
    <cellStyle name="Eingabe 2 10" xfId="33994" hidden="1"/>
    <cellStyle name="Eingabe 2 10" xfId="34056" hidden="1"/>
    <cellStyle name="Eingabe 2 10" xfId="34188" hidden="1"/>
    <cellStyle name="Eingabe 2 10" xfId="34223" hidden="1"/>
    <cellStyle name="Eingabe 2 10" xfId="34251" hidden="1"/>
    <cellStyle name="Eingabe 2 10" xfId="34286" hidden="1"/>
    <cellStyle name="Eingabe 2 10" xfId="34135" hidden="1"/>
    <cellStyle name="Eingabe 2 10" xfId="34330" hidden="1"/>
    <cellStyle name="Eingabe 2 10" xfId="34365" hidden="1"/>
    <cellStyle name="Eingabe 2 10" xfId="34393" hidden="1"/>
    <cellStyle name="Eingabe 2 10" xfId="34428" hidden="1"/>
    <cellStyle name="Eingabe 2 10" xfId="31087" hidden="1"/>
    <cellStyle name="Eingabe 2 10" xfId="34470" hidden="1"/>
    <cellStyle name="Eingabe 2 10" xfId="34505" hidden="1"/>
    <cellStyle name="Eingabe 2 10" xfId="34533" hidden="1"/>
    <cellStyle name="Eingabe 2 10" xfId="34568" hidden="1"/>
    <cellStyle name="Eingabe 2 10" xfId="34659" hidden="1"/>
    <cellStyle name="Eingabe 2 10" xfId="34833" hidden="1"/>
    <cellStyle name="Eingabe 2 10" xfId="34868" hidden="1"/>
    <cellStyle name="Eingabe 2 10" xfId="34896" hidden="1"/>
    <cellStyle name="Eingabe 2 10" xfId="34931" hidden="1"/>
    <cellStyle name="Eingabe 2 10" xfId="34757" hidden="1"/>
    <cellStyle name="Eingabe 2 10" xfId="34980" hidden="1"/>
    <cellStyle name="Eingabe 2 10" xfId="35015" hidden="1"/>
    <cellStyle name="Eingabe 2 10" xfId="35043" hidden="1"/>
    <cellStyle name="Eingabe 2 10" xfId="35078" hidden="1"/>
    <cellStyle name="Eingabe 2 10" xfId="34649" hidden="1"/>
    <cellStyle name="Eingabe 2 10" xfId="35121" hidden="1"/>
    <cellStyle name="Eingabe 2 10" xfId="35156" hidden="1"/>
    <cellStyle name="Eingabe 2 10" xfId="35184" hidden="1"/>
    <cellStyle name="Eingabe 2 10" xfId="35219" hidden="1"/>
    <cellStyle name="Eingabe 2 10" xfId="35266" hidden="1"/>
    <cellStyle name="Eingabe 2 10" xfId="35338" hidden="1"/>
    <cellStyle name="Eingabe 2 10" xfId="35373" hidden="1"/>
    <cellStyle name="Eingabe 2 10" xfId="35401" hidden="1"/>
    <cellStyle name="Eingabe 2 10" xfId="35436" hidden="1"/>
    <cellStyle name="Eingabe 2 10" xfId="35498" hidden="1"/>
    <cellStyle name="Eingabe 2 10" xfId="35630" hidden="1"/>
    <cellStyle name="Eingabe 2 10" xfId="35665" hidden="1"/>
    <cellStyle name="Eingabe 2 10" xfId="35693" hidden="1"/>
    <cellStyle name="Eingabe 2 10" xfId="35728" hidden="1"/>
    <cellStyle name="Eingabe 2 10" xfId="35577" hidden="1"/>
    <cellStyle name="Eingabe 2 10" xfId="35772" hidden="1"/>
    <cellStyle name="Eingabe 2 10" xfId="35807" hidden="1"/>
    <cellStyle name="Eingabe 2 10" xfId="35835" hidden="1"/>
    <cellStyle name="Eingabe 2 10" xfId="35870" hidden="1"/>
    <cellStyle name="Eingabe 2 10" xfId="35919" hidden="1"/>
    <cellStyle name="Eingabe 2 10" xfId="36065" hidden="1"/>
    <cellStyle name="Eingabe 2 10" xfId="36100" hidden="1"/>
    <cellStyle name="Eingabe 2 10" xfId="36128" hidden="1"/>
    <cellStyle name="Eingabe 2 10" xfId="36163" hidden="1"/>
    <cellStyle name="Eingabe 2 10" xfId="36255" hidden="1"/>
    <cellStyle name="Eingabe 2 10" xfId="36429" hidden="1"/>
    <cellStyle name="Eingabe 2 10" xfId="36464" hidden="1"/>
    <cellStyle name="Eingabe 2 10" xfId="36492" hidden="1"/>
    <cellStyle name="Eingabe 2 10" xfId="36527" hidden="1"/>
    <cellStyle name="Eingabe 2 10" xfId="36353" hidden="1"/>
    <cellStyle name="Eingabe 2 10" xfId="36576" hidden="1"/>
    <cellStyle name="Eingabe 2 10" xfId="36611" hidden="1"/>
    <cellStyle name="Eingabe 2 10" xfId="36639" hidden="1"/>
    <cellStyle name="Eingabe 2 10" xfId="36674" hidden="1"/>
    <cellStyle name="Eingabe 2 10" xfId="36245" hidden="1"/>
    <cellStyle name="Eingabe 2 10" xfId="36717" hidden="1"/>
    <cellStyle name="Eingabe 2 10" xfId="36752" hidden="1"/>
    <cellStyle name="Eingabe 2 10" xfId="36780" hidden="1"/>
    <cellStyle name="Eingabe 2 10" xfId="36815" hidden="1"/>
    <cellStyle name="Eingabe 2 10" xfId="36862" hidden="1"/>
    <cellStyle name="Eingabe 2 10" xfId="36934" hidden="1"/>
    <cellStyle name="Eingabe 2 10" xfId="36969" hidden="1"/>
    <cellStyle name="Eingabe 2 10" xfId="36997" hidden="1"/>
    <cellStyle name="Eingabe 2 10" xfId="37032" hidden="1"/>
    <cellStyle name="Eingabe 2 10" xfId="37094" hidden="1"/>
    <cellStyle name="Eingabe 2 10" xfId="37226" hidden="1"/>
    <cellStyle name="Eingabe 2 10" xfId="37261" hidden="1"/>
    <cellStyle name="Eingabe 2 10" xfId="37289" hidden="1"/>
    <cellStyle name="Eingabe 2 10" xfId="37324" hidden="1"/>
    <cellStyle name="Eingabe 2 10" xfId="37173" hidden="1"/>
    <cellStyle name="Eingabe 2 10" xfId="37368" hidden="1"/>
    <cellStyle name="Eingabe 2 10" xfId="37403" hidden="1"/>
    <cellStyle name="Eingabe 2 10" xfId="37431" hidden="1"/>
    <cellStyle name="Eingabe 2 10" xfId="37466" hidden="1"/>
    <cellStyle name="Eingabe 2 10" xfId="36001" hidden="1"/>
    <cellStyle name="Eingabe 2 10" xfId="37508" hidden="1"/>
    <cellStyle name="Eingabe 2 10" xfId="37543" hidden="1"/>
    <cellStyle name="Eingabe 2 10" xfId="37571" hidden="1"/>
    <cellStyle name="Eingabe 2 10" xfId="37606" hidden="1"/>
    <cellStyle name="Eingabe 2 10" xfId="37697" hidden="1"/>
    <cellStyle name="Eingabe 2 10" xfId="37871" hidden="1"/>
    <cellStyle name="Eingabe 2 10" xfId="37906" hidden="1"/>
    <cellStyle name="Eingabe 2 10" xfId="37934" hidden="1"/>
    <cellStyle name="Eingabe 2 10" xfId="37969" hidden="1"/>
    <cellStyle name="Eingabe 2 10" xfId="37795" hidden="1"/>
    <cellStyle name="Eingabe 2 10" xfId="38018" hidden="1"/>
    <cellStyle name="Eingabe 2 10" xfId="38053" hidden="1"/>
    <cellStyle name="Eingabe 2 10" xfId="38081" hidden="1"/>
    <cellStyle name="Eingabe 2 10" xfId="38116" hidden="1"/>
    <cellStyle name="Eingabe 2 10" xfId="37687" hidden="1"/>
    <cellStyle name="Eingabe 2 10" xfId="38159" hidden="1"/>
    <cellStyle name="Eingabe 2 10" xfId="38194" hidden="1"/>
    <cellStyle name="Eingabe 2 10" xfId="38222" hidden="1"/>
    <cellStyle name="Eingabe 2 10" xfId="38257" hidden="1"/>
    <cellStyle name="Eingabe 2 10" xfId="38304" hidden="1"/>
    <cellStyle name="Eingabe 2 10" xfId="38376" hidden="1"/>
    <cellStyle name="Eingabe 2 10" xfId="38411" hidden="1"/>
    <cellStyle name="Eingabe 2 10" xfId="38439" hidden="1"/>
    <cellStyle name="Eingabe 2 10" xfId="38474" hidden="1"/>
    <cellStyle name="Eingabe 2 10" xfId="38536" hidden="1"/>
    <cellStyle name="Eingabe 2 10" xfId="38668" hidden="1"/>
    <cellStyle name="Eingabe 2 10" xfId="38703" hidden="1"/>
    <cellStyle name="Eingabe 2 10" xfId="38731" hidden="1"/>
    <cellStyle name="Eingabe 2 10" xfId="38766" hidden="1"/>
    <cellStyle name="Eingabe 2 10" xfId="38615" hidden="1"/>
    <cellStyle name="Eingabe 2 10" xfId="38810" hidden="1"/>
    <cellStyle name="Eingabe 2 10" xfId="38845" hidden="1"/>
    <cellStyle name="Eingabe 2 10" xfId="38873" hidden="1"/>
    <cellStyle name="Eingabe 2 10" xfId="38908" hidden="1"/>
    <cellStyle name="Eingabe 2 10" xfId="38962" hidden="1"/>
    <cellStyle name="Eingabe 2 10" xfId="39048" hidden="1"/>
    <cellStyle name="Eingabe 2 10" xfId="39083" hidden="1"/>
    <cellStyle name="Eingabe 2 10" xfId="39111" hidden="1"/>
    <cellStyle name="Eingabe 2 10" xfId="39146" hidden="1"/>
    <cellStyle name="Eingabe 2 10" xfId="39237" hidden="1"/>
    <cellStyle name="Eingabe 2 10" xfId="39411" hidden="1"/>
    <cellStyle name="Eingabe 2 10" xfId="39446" hidden="1"/>
    <cellStyle name="Eingabe 2 10" xfId="39474" hidden="1"/>
    <cellStyle name="Eingabe 2 10" xfId="39509" hidden="1"/>
    <cellStyle name="Eingabe 2 10" xfId="39335" hidden="1"/>
    <cellStyle name="Eingabe 2 10" xfId="39558" hidden="1"/>
    <cellStyle name="Eingabe 2 10" xfId="39593" hidden="1"/>
    <cellStyle name="Eingabe 2 10" xfId="39621" hidden="1"/>
    <cellStyle name="Eingabe 2 10" xfId="39656" hidden="1"/>
    <cellStyle name="Eingabe 2 10" xfId="39227" hidden="1"/>
    <cellStyle name="Eingabe 2 10" xfId="39699" hidden="1"/>
    <cellStyle name="Eingabe 2 10" xfId="39734" hidden="1"/>
    <cellStyle name="Eingabe 2 10" xfId="39762" hidden="1"/>
    <cellStyle name="Eingabe 2 10" xfId="39797" hidden="1"/>
    <cellStyle name="Eingabe 2 10" xfId="39844" hidden="1"/>
    <cellStyle name="Eingabe 2 10" xfId="39916" hidden="1"/>
    <cellStyle name="Eingabe 2 10" xfId="39951" hidden="1"/>
    <cellStyle name="Eingabe 2 10" xfId="39979" hidden="1"/>
    <cellStyle name="Eingabe 2 10" xfId="40014" hidden="1"/>
    <cellStyle name="Eingabe 2 10" xfId="40076" hidden="1"/>
    <cellStyle name="Eingabe 2 10" xfId="40208" hidden="1"/>
    <cellStyle name="Eingabe 2 10" xfId="40243" hidden="1"/>
    <cellStyle name="Eingabe 2 10" xfId="40271" hidden="1"/>
    <cellStyle name="Eingabe 2 10" xfId="40306" hidden="1"/>
    <cellStyle name="Eingabe 2 10" xfId="40155" hidden="1"/>
    <cellStyle name="Eingabe 2 10" xfId="40350" hidden="1"/>
    <cellStyle name="Eingabe 2 10" xfId="40385" hidden="1"/>
    <cellStyle name="Eingabe 2 10" xfId="40413" hidden="1"/>
    <cellStyle name="Eingabe 2 10" xfId="40448" hidden="1"/>
    <cellStyle name="Eingabe 2 10" xfId="40495" hidden="1"/>
    <cellStyle name="Eingabe 2 10" xfId="40567" hidden="1"/>
    <cellStyle name="Eingabe 2 10" xfId="40602" hidden="1"/>
    <cellStyle name="Eingabe 2 10" xfId="40630" hidden="1"/>
    <cellStyle name="Eingabe 2 10" xfId="40665" hidden="1"/>
    <cellStyle name="Eingabe 2 10" xfId="40745" hidden="1"/>
    <cellStyle name="Eingabe 2 10" xfId="40958" hidden="1"/>
    <cellStyle name="Eingabe 2 10" xfId="40993" hidden="1"/>
    <cellStyle name="Eingabe 2 10" xfId="41021" hidden="1"/>
    <cellStyle name="Eingabe 2 10" xfId="41056" hidden="1"/>
    <cellStyle name="Eingabe 2 10" xfId="41135" hidden="1"/>
    <cellStyle name="Eingabe 2 10" xfId="41267" hidden="1"/>
    <cellStyle name="Eingabe 2 10" xfId="41302" hidden="1"/>
    <cellStyle name="Eingabe 2 10" xfId="41330" hidden="1"/>
    <cellStyle name="Eingabe 2 10" xfId="41365" hidden="1"/>
    <cellStyle name="Eingabe 2 10" xfId="41214" hidden="1"/>
    <cellStyle name="Eingabe 2 10" xfId="41411" hidden="1"/>
    <cellStyle name="Eingabe 2 10" xfId="41446" hidden="1"/>
    <cellStyle name="Eingabe 2 10" xfId="41474" hidden="1"/>
    <cellStyle name="Eingabe 2 10" xfId="41509" hidden="1"/>
    <cellStyle name="Eingabe 2 10" xfId="40862" hidden="1"/>
    <cellStyle name="Eingabe 2 10" xfId="41568" hidden="1"/>
    <cellStyle name="Eingabe 2 10" xfId="41603" hidden="1"/>
    <cellStyle name="Eingabe 2 10" xfId="41631" hidden="1"/>
    <cellStyle name="Eingabe 2 10" xfId="41666" hidden="1"/>
    <cellStyle name="Eingabe 2 10" xfId="41763" hidden="1"/>
    <cellStyle name="Eingabe 2 10" xfId="41938" hidden="1"/>
    <cellStyle name="Eingabe 2 10" xfId="41973" hidden="1"/>
    <cellStyle name="Eingabe 2 10" xfId="42001" hidden="1"/>
    <cellStyle name="Eingabe 2 10" xfId="42036" hidden="1"/>
    <cellStyle name="Eingabe 2 10" xfId="41861" hidden="1"/>
    <cellStyle name="Eingabe 2 10" xfId="42087" hidden="1"/>
    <cellStyle name="Eingabe 2 10" xfId="42122" hidden="1"/>
    <cellStyle name="Eingabe 2 10" xfId="42150" hidden="1"/>
    <cellStyle name="Eingabe 2 10" xfId="42185" hidden="1"/>
    <cellStyle name="Eingabe 2 10" xfId="41753" hidden="1"/>
    <cellStyle name="Eingabe 2 10" xfId="42230" hidden="1"/>
    <cellStyle name="Eingabe 2 10" xfId="42265" hidden="1"/>
    <cellStyle name="Eingabe 2 10" xfId="42293" hidden="1"/>
    <cellStyle name="Eingabe 2 10" xfId="42328" hidden="1"/>
    <cellStyle name="Eingabe 2 10" xfId="42377" hidden="1"/>
    <cellStyle name="Eingabe 2 10" xfId="42449" hidden="1"/>
    <cellStyle name="Eingabe 2 10" xfId="42484" hidden="1"/>
    <cellStyle name="Eingabe 2 10" xfId="42512" hidden="1"/>
    <cellStyle name="Eingabe 2 10" xfId="42547" hidden="1"/>
    <cellStyle name="Eingabe 2 10" xfId="42609" hidden="1"/>
    <cellStyle name="Eingabe 2 10" xfId="42741" hidden="1"/>
    <cellStyle name="Eingabe 2 10" xfId="42776" hidden="1"/>
    <cellStyle name="Eingabe 2 10" xfId="42804" hidden="1"/>
    <cellStyle name="Eingabe 2 10" xfId="42839" hidden="1"/>
    <cellStyle name="Eingabe 2 10" xfId="42688" hidden="1"/>
    <cellStyle name="Eingabe 2 10" xfId="42883" hidden="1"/>
    <cellStyle name="Eingabe 2 10" xfId="42918" hidden="1"/>
    <cellStyle name="Eingabe 2 10" xfId="42946" hidden="1"/>
    <cellStyle name="Eingabe 2 10" xfId="42981" hidden="1"/>
    <cellStyle name="Eingabe 2 10" xfId="40737" hidden="1"/>
    <cellStyle name="Eingabe 2 10" xfId="43023" hidden="1"/>
    <cellStyle name="Eingabe 2 10" xfId="43058" hidden="1"/>
    <cellStyle name="Eingabe 2 10" xfId="43086" hidden="1"/>
    <cellStyle name="Eingabe 2 10" xfId="43121" hidden="1"/>
    <cellStyle name="Eingabe 2 10" xfId="43215" hidden="1"/>
    <cellStyle name="Eingabe 2 10" xfId="43389" hidden="1"/>
    <cellStyle name="Eingabe 2 10" xfId="43424" hidden="1"/>
    <cellStyle name="Eingabe 2 10" xfId="43452" hidden="1"/>
    <cellStyle name="Eingabe 2 10" xfId="43487" hidden="1"/>
    <cellStyle name="Eingabe 2 10" xfId="43313" hidden="1"/>
    <cellStyle name="Eingabe 2 10" xfId="43538" hidden="1"/>
    <cellStyle name="Eingabe 2 10" xfId="43573" hidden="1"/>
    <cellStyle name="Eingabe 2 10" xfId="43601" hidden="1"/>
    <cellStyle name="Eingabe 2 10" xfId="43636" hidden="1"/>
    <cellStyle name="Eingabe 2 10" xfId="43205" hidden="1"/>
    <cellStyle name="Eingabe 2 10" xfId="43681" hidden="1"/>
    <cellStyle name="Eingabe 2 10" xfId="43716" hidden="1"/>
    <cellStyle name="Eingabe 2 10" xfId="43744" hidden="1"/>
    <cellStyle name="Eingabe 2 10" xfId="43779" hidden="1"/>
    <cellStyle name="Eingabe 2 10" xfId="43827" hidden="1"/>
    <cellStyle name="Eingabe 2 10" xfId="43899" hidden="1"/>
    <cellStyle name="Eingabe 2 10" xfId="43934" hidden="1"/>
    <cellStyle name="Eingabe 2 10" xfId="43962" hidden="1"/>
    <cellStyle name="Eingabe 2 10" xfId="43997" hidden="1"/>
    <cellStyle name="Eingabe 2 10" xfId="44059" hidden="1"/>
    <cellStyle name="Eingabe 2 10" xfId="44191" hidden="1"/>
    <cellStyle name="Eingabe 2 10" xfId="44226" hidden="1"/>
    <cellStyle name="Eingabe 2 10" xfId="44254" hidden="1"/>
    <cellStyle name="Eingabe 2 10" xfId="44289" hidden="1"/>
    <cellStyle name="Eingabe 2 10" xfId="44138" hidden="1"/>
    <cellStyle name="Eingabe 2 10" xfId="44333" hidden="1"/>
    <cellStyle name="Eingabe 2 10" xfId="44368" hidden="1"/>
    <cellStyle name="Eingabe 2 10" xfId="44396" hidden="1"/>
    <cellStyle name="Eingabe 2 10" xfId="44431" hidden="1"/>
    <cellStyle name="Eingabe 2 10" xfId="41090" hidden="1"/>
    <cellStyle name="Eingabe 2 10" xfId="44473" hidden="1"/>
    <cellStyle name="Eingabe 2 10" xfId="44508" hidden="1"/>
    <cellStyle name="Eingabe 2 10" xfId="44536" hidden="1"/>
    <cellStyle name="Eingabe 2 10" xfId="44571" hidden="1"/>
    <cellStyle name="Eingabe 2 10" xfId="44662" hidden="1"/>
    <cellStyle name="Eingabe 2 10" xfId="44836" hidden="1"/>
    <cellStyle name="Eingabe 2 10" xfId="44871" hidden="1"/>
    <cellStyle name="Eingabe 2 10" xfId="44899" hidden="1"/>
    <cellStyle name="Eingabe 2 10" xfId="44934" hidden="1"/>
    <cellStyle name="Eingabe 2 10" xfId="44760" hidden="1"/>
    <cellStyle name="Eingabe 2 10" xfId="44983" hidden="1"/>
    <cellStyle name="Eingabe 2 10" xfId="45018" hidden="1"/>
    <cellStyle name="Eingabe 2 10" xfId="45046" hidden="1"/>
    <cellStyle name="Eingabe 2 10" xfId="45081" hidden="1"/>
    <cellStyle name="Eingabe 2 10" xfId="44652" hidden="1"/>
    <cellStyle name="Eingabe 2 10" xfId="45124" hidden="1"/>
    <cellStyle name="Eingabe 2 10" xfId="45159" hidden="1"/>
    <cellStyle name="Eingabe 2 10" xfId="45187" hidden="1"/>
    <cellStyle name="Eingabe 2 10" xfId="45222" hidden="1"/>
    <cellStyle name="Eingabe 2 10" xfId="45269" hidden="1"/>
    <cellStyle name="Eingabe 2 10" xfId="45341" hidden="1"/>
    <cellStyle name="Eingabe 2 10" xfId="45376" hidden="1"/>
    <cellStyle name="Eingabe 2 10" xfId="45404" hidden="1"/>
    <cellStyle name="Eingabe 2 10" xfId="45439" hidden="1"/>
    <cellStyle name="Eingabe 2 10" xfId="45501" hidden="1"/>
    <cellStyle name="Eingabe 2 10" xfId="45633" hidden="1"/>
    <cellStyle name="Eingabe 2 10" xfId="45668" hidden="1"/>
    <cellStyle name="Eingabe 2 10" xfId="45696" hidden="1"/>
    <cellStyle name="Eingabe 2 10" xfId="45731" hidden="1"/>
    <cellStyle name="Eingabe 2 10" xfId="45580" hidden="1"/>
    <cellStyle name="Eingabe 2 10" xfId="45775" hidden="1"/>
    <cellStyle name="Eingabe 2 10" xfId="45810" hidden="1"/>
    <cellStyle name="Eingabe 2 10" xfId="45838" hidden="1"/>
    <cellStyle name="Eingabe 2 10" xfId="45873" hidden="1"/>
    <cellStyle name="Eingabe 2 10" xfId="45922" hidden="1"/>
    <cellStyle name="Eingabe 2 10" xfId="46068" hidden="1"/>
    <cellStyle name="Eingabe 2 10" xfId="46103" hidden="1"/>
    <cellStyle name="Eingabe 2 10" xfId="46131" hidden="1"/>
    <cellStyle name="Eingabe 2 10" xfId="46166" hidden="1"/>
    <cellStyle name="Eingabe 2 10" xfId="46258" hidden="1"/>
    <cellStyle name="Eingabe 2 10" xfId="46432" hidden="1"/>
    <cellStyle name="Eingabe 2 10" xfId="46467" hidden="1"/>
    <cellStyle name="Eingabe 2 10" xfId="46495" hidden="1"/>
    <cellStyle name="Eingabe 2 10" xfId="46530" hidden="1"/>
    <cellStyle name="Eingabe 2 10" xfId="46356" hidden="1"/>
    <cellStyle name="Eingabe 2 10" xfId="46579" hidden="1"/>
    <cellStyle name="Eingabe 2 10" xfId="46614" hidden="1"/>
    <cellStyle name="Eingabe 2 10" xfId="46642" hidden="1"/>
    <cellStyle name="Eingabe 2 10" xfId="46677" hidden="1"/>
    <cellStyle name="Eingabe 2 10" xfId="46248" hidden="1"/>
    <cellStyle name="Eingabe 2 10" xfId="46720" hidden="1"/>
    <cellStyle name="Eingabe 2 10" xfId="46755" hidden="1"/>
    <cellStyle name="Eingabe 2 10" xfId="46783" hidden="1"/>
    <cellStyle name="Eingabe 2 10" xfId="46818" hidden="1"/>
    <cellStyle name="Eingabe 2 10" xfId="46865" hidden="1"/>
    <cellStyle name="Eingabe 2 10" xfId="46937" hidden="1"/>
    <cellStyle name="Eingabe 2 10" xfId="46972" hidden="1"/>
    <cellStyle name="Eingabe 2 10" xfId="47000" hidden="1"/>
    <cellStyle name="Eingabe 2 10" xfId="47035" hidden="1"/>
    <cellStyle name="Eingabe 2 10" xfId="47097" hidden="1"/>
    <cellStyle name="Eingabe 2 10" xfId="47229" hidden="1"/>
    <cellStyle name="Eingabe 2 10" xfId="47264" hidden="1"/>
    <cellStyle name="Eingabe 2 10" xfId="47292" hidden="1"/>
    <cellStyle name="Eingabe 2 10" xfId="47327" hidden="1"/>
    <cellStyle name="Eingabe 2 10" xfId="47176" hidden="1"/>
    <cellStyle name="Eingabe 2 10" xfId="47371" hidden="1"/>
    <cellStyle name="Eingabe 2 10" xfId="47406" hidden="1"/>
    <cellStyle name="Eingabe 2 10" xfId="47434" hidden="1"/>
    <cellStyle name="Eingabe 2 10" xfId="47469" hidden="1"/>
    <cellStyle name="Eingabe 2 10" xfId="46004" hidden="1"/>
    <cellStyle name="Eingabe 2 10" xfId="47511" hidden="1"/>
    <cellStyle name="Eingabe 2 10" xfId="47546" hidden="1"/>
    <cellStyle name="Eingabe 2 10" xfId="47574" hidden="1"/>
    <cellStyle name="Eingabe 2 10" xfId="47609" hidden="1"/>
    <cellStyle name="Eingabe 2 10" xfId="47700" hidden="1"/>
    <cellStyle name="Eingabe 2 10" xfId="47874" hidden="1"/>
    <cellStyle name="Eingabe 2 10" xfId="47909" hidden="1"/>
    <cellStyle name="Eingabe 2 10" xfId="47937" hidden="1"/>
    <cellStyle name="Eingabe 2 10" xfId="47972" hidden="1"/>
    <cellStyle name="Eingabe 2 10" xfId="47798" hidden="1"/>
    <cellStyle name="Eingabe 2 10" xfId="48021" hidden="1"/>
    <cellStyle name="Eingabe 2 10" xfId="48056" hidden="1"/>
    <cellStyle name="Eingabe 2 10" xfId="48084" hidden="1"/>
    <cellStyle name="Eingabe 2 10" xfId="48119" hidden="1"/>
    <cellStyle name="Eingabe 2 10" xfId="47690" hidden="1"/>
    <cellStyle name="Eingabe 2 10" xfId="48162" hidden="1"/>
    <cellStyle name="Eingabe 2 10" xfId="48197" hidden="1"/>
    <cellStyle name="Eingabe 2 10" xfId="48225" hidden="1"/>
    <cellStyle name="Eingabe 2 10" xfId="48260" hidden="1"/>
    <cellStyle name="Eingabe 2 10" xfId="48307" hidden="1"/>
    <cellStyle name="Eingabe 2 10" xfId="48379" hidden="1"/>
    <cellStyle name="Eingabe 2 10" xfId="48414" hidden="1"/>
    <cellStyle name="Eingabe 2 10" xfId="48442" hidden="1"/>
    <cellStyle name="Eingabe 2 10" xfId="48477" hidden="1"/>
    <cellStyle name="Eingabe 2 10" xfId="48539" hidden="1"/>
    <cellStyle name="Eingabe 2 10" xfId="48671" hidden="1"/>
    <cellStyle name="Eingabe 2 10" xfId="48706" hidden="1"/>
    <cellStyle name="Eingabe 2 10" xfId="48734" hidden="1"/>
    <cellStyle name="Eingabe 2 10" xfId="48769" hidden="1"/>
    <cellStyle name="Eingabe 2 10" xfId="48618" hidden="1"/>
    <cellStyle name="Eingabe 2 10" xfId="48813" hidden="1"/>
    <cellStyle name="Eingabe 2 10" xfId="48848" hidden="1"/>
    <cellStyle name="Eingabe 2 10" xfId="48876" hidden="1"/>
    <cellStyle name="Eingabe 2 10" xfId="48911" hidden="1"/>
    <cellStyle name="Eingabe 2 10" xfId="48958" hidden="1"/>
    <cellStyle name="Eingabe 2 10" xfId="49030" hidden="1"/>
    <cellStyle name="Eingabe 2 10" xfId="49065" hidden="1"/>
    <cellStyle name="Eingabe 2 10" xfId="49093" hidden="1"/>
    <cellStyle name="Eingabe 2 10" xfId="49128" hidden="1"/>
    <cellStyle name="Eingabe 2 10" xfId="49219" hidden="1"/>
    <cellStyle name="Eingabe 2 10" xfId="49393" hidden="1"/>
    <cellStyle name="Eingabe 2 10" xfId="49428" hidden="1"/>
    <cellStyle name="Eingabe 2 10" xfId="49456" hidden="1"/>
    <cellStyle name="Eingabe 2 10" xfId="49491" hidden="1"/>
    <cellStyle name="Eingabe 2 10" xfId="49317" hidden="1"/>
    <cellStyle name="Eingabe 2 10" xfId="49540" hidden="1"/>
    <cellStyle name="Eingabe 2 10" xfId="49575" hidden="1"/>
    <cellStyle name="Eingabe 2 10" xfId="49603" hidden="1"/>
    <cellStyle name="Eingabe 2 10" xfId="49638" hidden="1"/>
    <cellStyle name="Eingabe 2 10" xfId="49209" hidden="1"/>
    <cellStyle name="Eingabe 2 10" xfId="49681" hidden="1"/>
    <cellStyle name="Eingabe 2 10" xfId="49716" hidden="1"/>
    <cellStyle name="Eingabe 2 10" xfId="49744" hidden="1"/>
    <cellStyle name="Eingabe 2 10" xfId="49779" hidden="1"/>
    <cellStyle name="Eingabe 2 10" xfId="49826" hidden="1"/>
    <cellStyle name="Eingabe 2 10" xfId="49898" hidden="1"/>
    <cellStyle name="Eingabe 2 10" xfId="49933" hidden="1"/>
    <cellStyle name="Eingabe 2 10" xfId="49961" hidden="1"/>
    <cellStyle name="Eingabe 2 10" xfId="49996" hidden="1"/>
    <cellStyle name="Eingabe 2 10" xfId="50058" hidden="1"/>
    <cellStyle name="Eingabe 2 10" xfId="50190" hidden="1"/>
    <cellStyle name="Eingabe 2 10" xfId="50225" hidden="1"/>
    <cellStyle name="Eingabe 2 10" xfId="50253" hidden="1"/>
    <cellStyle name="Eingabe 2 10" xfId="50288" hidden="1"/>
    <cellStyle name="Eingabe 2 10" xfId="50137" hidden="1"/>
    <cellStyle name="Eingabe 2 10" xfId="50332" hidden="1"/>
    <cellStyle name="Eingabe 2 10" xfId="50367" hidden="1"/>
    <cellStyle name="Eingabe 2 10" xfId="50395" hidden="1"/>
    <cellStyle name="Eingabe 2 10" xfId="50430" hidden="1"/>
    <cellStyle name="Eingabe 2 10" xfId="50477" hidden="1"/>
    <cellStyle name="Eingabe 2 10" xfId="50549" hidden="1"/>
    <cellStyle name="Eingabe 2 10" xfId="50584" hidden="1"/>
    <cellStyle name="Eingabe 2 10" xfId="50612" hidden="1"/>
    <cellStyle name="Eingabe 2 10" xfId="50647" hidden="1"/>
    <cellStyle name="Eingabe 2 10" xfId="50727" hidden="1"/>
    <cellStyle name="Eingabe 2 10" xfId="50940" hidden="1"/>
    <cellStyle name="Eingabe 2 10" xfId="50975" hidden="1"/>
    <cellStyle name="Eingabe 2 10" xfId="51003" hidden="1"/>
    <cellStyle name="Eingabe 2 10" xfId="51038" hidden="1"/>
    <cellStyle name="Eingabe 2 10" xfId="51117" hidden="1"/>
    <cellStyle name="Eingabe 2 10" xfId="51249" hidden="1"/>
    <cellStyle name="Eingabe 2 10" xfId="51284" hidden="1"/>
    <cellStyle name="Eingabe 2 10" xfId="51312" hidden="1"/>
    <cellStyle name="Eingabe 2 10" xfId="51347" hidden="1"/>
    <cellStyle name="Eingabe 2 10" xfId="51196" hidden="1"/>
    <cellStyle name="Eingabe 2 10" xfId="51393" hidden="1"/>
    <cellStyle name="Eingabe 2 10" xfId="51428" hidden="1"/>
    <cellStyle name="Eingabe 2 10" xfId="51456" hidden="1"/>
    <cellStyle name="Eingabe 2 10" xfId="51491" hidden="1"/>
    <cellStyle name="Eingabe 2 10" xfId="50844" hidden="1"/>
    <cellStyle name="Eingabe 2 10" xfId="51550" hidden="1"/>
    <cellStyle name="Eingabe 2 10" xfId="51585" hidden="1"/>
    <cellStyle name="Eingabe 2 10" xfId="51613" hidden="1"/>
    <cellStyle name="Eingabe 2 10" xfId="51648" hidden="1"/>
    <cellStyle name="Eingabe 2 10" xfId="51745" hidden="1"/>
    <cellStyle name="Eingabe 2 10" xfId="51920" hidden="1"/>
    <cellStyle name="Eingabe 2 10" xfId="51955" hidden="1"/>
    <cellStyle name="Eingabe 2 10" xfId="51983" hidden="1"/>
    <cellStyle name="Eingabe 2 10" xfId="52018" hidden="1"/>
    <cellStyle name="Eingabe 2 10" xfId="51843" hidden="1"/>
    <cellStyle name="Eingabe 2 10" xfId="52069" hidden="1"/>
    <cellStyle name="Eingabe 2 10" xfId="52104" hidden="1"/>
    <cellStyle name="Eingabe 2 10" xfId="52132" hidden="1"/>
    <cellStyle name="Eingabe 2 10" xfId="52167" hidden="1"/>
    <cellStyle name="Eingabe 2 10" xfId="51735" hidden="1"/>
    <cellStyle name="Eingabe 2 10" xfId="52212" hidden="1"/>
    <cellStyle name="Eingabe 2 10" xfId="52247" hidden="1"/>
    <cellStyle name="Eingabe 2 10" xfId="52275" hidden="1"/>
    <cellStyle name="Eingabe 2 10" xfId="52310" hidden="1"/>
    <cellStyle name="Eingabe 2 10" xfId="52359" hidden="1"/>
    <cellStyle name="Eingabe 2 10" xfId="52431" hidden="1"/>
    <cellStyle name="Eingabe 2 10" xfId="52466" hidden="1"/>
    <cellStyle name="Eingabe 2 10" xfId="52494" hidden="1"/>
    <cellStyle name="Eingabe 2 10" xfId="52529" hidden="1"/>
    <cellStyle name="Eingabe 2 10" xfId="52591" hidden="1"/>
    <cellStyle name="Eingabe 2 10" xfId="52723" hidden="1"/>
    <cellStyle name="Eingabe 2 10" xfId="52758" hidden="1"/>
    <cellStyle name="Eingabe 2 10" xfId="52786" hidden="1"/>
    <cellStyle name="Eingabe 2 10" xfId="52821" hidden="1"/>
    <cellStyle name="Eingabe 2 10" xfId="52670" hidden="1"/>
    <cellStyle name="Eingabe 2 10" xfId="52865" hidden="1"/>
    <cellStyle name="Eingabe 2 10" xfId="52900" hidden="1"/>
    <cellStyle name="Eingabe 2 10" xfId="52928" hidden="1"/>
    <cellStyle name="Eingabe 2 10" xfId="52963" hidden="1"/>
    <cellStyle name="Eingabe 2 10" xfId="50719" hidden="1"/>
    <cellStyle name="Eingabe 2 10" xfId="53005" hidden="1"/>
    <cellStyle name="Eingabe 2 10" xfId="53040" hidden="1"/>
    <cellStyle name="Eingabe 2 10" xfId="53068" hidden="1"/>
    <cellStyle name="Eingabe 2 10" xfId="53103" hidden="1"/>
    <cellStyle name="Eingabe 2 10" xfId="53197" hidden="1"/>
    <cellStyle name="Eingabe 2 10" xfId="53371" hidden="1"/>
    <cellStyle name="Eingabe 2 10" xfId="53406" hidden="1"/>
    <cellStyle name="Eingabe 2 10" xfId="53434" hidden="1"/>
    <cellStyle name="Eingabe 2 10" xfId="53469" hidden="1"/>
    <cellStyle name="Eingabe 2 10" xfId="53295" hidden="1"/>
    <cellStyle name="Eingabe 2 10" xfId="53520" hidden="1"/>
    <cellStyle name="Eingabe 2 10" xfId="53555" hidden="1"/>
    <cellStyle name="Eingabe 2 10" xfId="53583" hidden="1"/>
    <cellStyle name="Eingabe 2 10" xfId="53618" hidden="1"/>
    <cellStyle name="Eingabe 2 10" xfId="53187" hidden="1"/>
    <cellStyle name="Eingabe 2 10" xfId="53663" hidden="1"/>
    <cellStyle name="Eingabe 2 10" xfId="53698" hidden="1"/>
    <cellStyle name="Eingabe 2 10" xfId="53726" hidden="1"/>
    <cellStyle name="Eingabe 2 10" xfId="53761" hidden="1"/>
    <cellStyle name="Eingabe 2 10" xfId="53809" hidden="1"/>
    <cellStyle name="Eingabe 2 10" xfId="53881" hidden="1"/>
    <cellStyle name="Eingabe 2 10" xfId="53916" hidden="1"/>
    <cellStyle name="Eingabe 2 10" xfId="53944" hidden="1"/>
    <cellStyle name="Eingabe 2 10" xfId="53979" hidden="1"/>
    <cellStyle name="Eingabe 2 10" xfId="54041" hidden="1"/>
    <cellStyle name="Eingabe 2 10" xfId="54173" hidden="1"/>
    <cellStyle name="Eingabe 2 10" xfId="54208" hidden="1"/>
    <cellStyle name="Eingabe 2 10" xfId="54236" hidden="1"/>
    <cellStyle name="Eingabe 2 10" xfId="54271" hidden="1"/>
    <cellStyle name="Eingabe 2 10" xfId="54120" hidden="1"/>
    <cellStyle name="Eingabe 2 10" xfId="54315" hidden="1"/>
    <cellStyle name="Eingabe 2 10" xfId="54350" hidden="1"/>
    <cellStyle name="Eingabe 2 10" xfId="54378" hidden="1"/>
    <cellStyle name="Eingabe 2 10" xfId="54413" hidden="1"/>
    <cellStyle name="Eingabe 2 10" xfId="51072" hidden="1"/>
    <cellStyle name="Eingabe 2 10" xfId="54455" hidden="1"/>
    <cellStyle name="Eingabe 2 10" xfId="54490" hidden="1"/>
    <cellStyle name="Eingabe 2 10" xfId="54518" hidden="1"/>
    <cellStyle name="Eingabe 2 10" xfId="54553" hidden="1"/>
    <cellStyle name="Eingabe 2 10" xfId="54644" hidden="1"/>
    <cellStyle name="Eingabe 2 10" xfId="54818" hidden="1"/>
    <cellStyle name="Eingabe 2 10" xfId="54853" hidden="1"/>
    <cellStyle name="Eingabe 2 10" xfId="54881" hidden="1"/>
    <cellStyle name="Eingabe 2 10" xfId="54916" hidden="1"/>
    <cellStyle name="Eingabe 2 10" xfId="54742" hidden="1"/>
    <cellStyle name="Eingabe 2 10" xfId="54965" hidden="1"/>
    <cellStyle name="Eingabe 2 10" xfId="55000" hidden="1"/>
    <cellStyle name="Eingabe 2 10" xfId="55028" hidden="1"/>
    <cellStyle name="Eingabe 2 10" xfId="55063" hidden="1"/>
    <cellStyle name="Eingabe 2 10" xfId="54634" hidden="1"/>
    <cellStyle name="Eingabe 2 10" xfId="55106" hidden="1"/>
    <cellStyle name="Eingabe 2 10" xfId="55141" hidden="1"/>
    <cellStyle name="Eingabe 2 10" xfId="55169" hidden="1"/>
    <cellStyle name="Eingabe 2 10" xfId="55204" hidden="1"/>
    <cellStyle name="Eingabe 2 10" xfId="55251" hidden="1"/>
    <cellStyle name="Eingabe 2 10" xfId="55323" hidden="1"/>
    <cellStyle name="Eingabe 2 10" xfId="55358" hidden="1"/>
    <cellStyle name="Eingabe 2 10" xfId="55386" hidden="1"/>
    <cellStyle name="Eingabe 2 10" xfId="55421" hidden="1"/>
    <cellStyle name="Eingabe 2 10" xfId="55483" hidden="1"/>
    <cellStyle name="Eingabe 2 10" xfId="55615" hidden="1"/>
    <cellStyle name="Eingabe 2 10" xfId="55650" hidden="1"/>
    <cellStyle name="Eingabe 2 10" xfId="55678" hidden="1"/>
    <cellStyle name="Eingabe 2 10" xfId="55713" hidden="1"/>
    <cellStyle name="Eingabe 2 10" xfId="55562" hidden="1"/>
    <cellStyle name="Eingabe 2 10" xfId="55757" hidden="1"/>
    <cellStyle name="Eingabe 2 10" xfId="55792" hidden="1"/>
    <cellStyle name="Eingabe 2 10" xfId="55820" hidden="1"/>
    <cellStyle name="Eingabe 2 10" xfId="55855" hidden="1"/>
    <cellStyle name="Eingabe 2 10" xfId="55904" hidden="1"/>
    <cellStyle name="Eingabe 2 10" xfId="56050" hidden="1"/>
    <cellStyle name="Eingabe 2 10" xfId="56085" hidden="1"/>
    <cellStyle name="Eingabe 2 10" xfId="56113" hidden="1"/>
    <cellStyle name="Eingabe 2 10" xfId="56148" hidden="1"/>
    <cellStyle name="Eingabe 2 10" xfId="56240" hidden="1"/>
    <cellStyle name="Eingabe 2 10" xfId="56414" hidden="1"/>
    <cellStyle name="Eingabe 2 10" xfId="56449" hidden="1"/>
    <cellStyle name="Eingabe 2 10" xfId="56477" hidden="1"/>
    <cellStyle name="Eingabe 2 10" xfId="56512" hidden="1"/>
    <cellStyle name="Eingabe 2 10" xfId="56338" hidden="1"/>
    <cellStyle name="Eingabe 2 10" xfId="56561" hidden="1"/>
    <cellStyle name="Eingabe 2 10" xfId="56596" hidden="1"/>
    <cellStyle name="Eingabe 2 10" xfId="56624" hidden="1"/>
    <cellStyle name="Eingabe 2 10" xfId="56659" hidden="1"/>
    <cellStyle name="Eingabe 2 10" xfId="56230" hidden="1"/>
    <cellStyle name="Eingabe 2 10" xfId="56702" hidden="1"/>
    <cellStyle name="Eingabe 2 10" xfId="56737" hidden="1"/>
    <cellStyle name="Eingabe 2 10" xfId="56765" hidden="1"/>
    <cellStyle name="Eingabe 2 10" xfId="56800" hidden="1"/>
    <cellStyle name="Eingabe 2 10" xfId="56847" hidden="1"/>
    <cellStyle name="Eingabe 2 10" xfId="56919" hidden="1"/>
    <cellStyle name="Eingabe 2 10" xfId="56954" hidden="1"/>
    <cellStyle name="Eingabe 2 10" xfId="56982" hidden="1"/>
    <cellStyle name="Eingabe 2 10" xfId="57017" hidden="1"/>
    <cellStyle name="Eingabe 2 10" xfId="57079" hidden="1"/>
    <cellStyle name="Eingabe 2 10" xfId="57211" hidden="1"/>
    <cellStyle name="Eingabe 2 10" xfId="57246" hidden="1"/>
    <cellStyle name="Eingabe 2 10" xfId="57274" hidden="1"/>
    <cellStyle name="Eingabe 2 10" xfId="57309" hidden="1"/>
    <cellStyle name="Eingabe 2 10" xfId="57158" hidden="1"/>
    <cellStyle name="Eingabe 2 10" xfId="57353" hidden="1"/>
    <cellStyle name="Eingabe 2 10" xfId="57388" hidden="1"/>
    <cellStyle name="Eingabe 2 10" xfId="57416" hidden="1"/>
    <cellStyle name="Eingabe 2 10" xfId="57451" hidden="1"/>
    <cellStyle name="Eingabe 2 10" xfId="55986" hidden="1"/>
    <cellStyle name="Eingabe 2 10" xfId="57493" hidden="1"/>
    <cellStyle name="Eingabe 2 10" xfId="57528" hidden="1"/>
    <cellStyle name="Eingabe 2 10" xfId="57556" hidden="1"/>
    <cellStyle name="Eingabe 2 10" xfId="57591" hidden="1"/>
    <cellStyle name="Eingabe 2 10" xfId="57682" hidden="1"/>
    <cellStyle name="Eingabe 2 10" xfId="57856" hidden="1"/>
    <cellStyle name="Eingabe 2 10" xfId="57891" hidden="1"/>
    <cellStyle name="Eingabe 2 10" xfId="57919" hidden="1"/>
    <cellStyle name="Eingabe 2 10" xfId="57954" hidden="1"/>
    <cellStyle name="Eingabe 2 10" xfId="57780" hidden="1"/>
    <cellStyle name="Eingabe 2 10" xfId="58003" hidden="1"/>
    <cellStyle name="Eingabe 2 10" xfId="58038" hidden="1"/>
    <cellStyle name="Eingabe 2 10" xfId="58066" hidden="1"/>
    <cellStyle name="Eingabe 2 10" xfId="58101" hidden="1"/>
    <cellStyle name="Eingabe 2 10" xfId="57672" hidden="1"/>
    <cellStyle name="Eingabe 2 10" xfId="58144" hidden="1"/>
    <cellStyle name="Eingabe 2 10" xfId="58179" hidden="1"/>
    <cellStyle name="Eingabe 2 10" xfId="58207" hidden="1"/>
    <cellStyle name="Eingabe 2 10" xfId="58242" hidden="1"/>
    <cellStyle name="Eingabe 2 10" xfId="58289" hidden="1"/>
    <cellStyle name="Eingabe 2 10" xfId="58361" hidden="1"/>
    <cellStyle name="Eingabe 2 10" xfId="58396" hidden="1"/>
    <cellStyle name="Eingabe 2 10" xfId="58424" hidden="1"/>
    <cellStyle name="Eingabe 2 10" xfId="58459" hidden="1"/>
    <cellStyle name="Eingabe 2 10" xfId="58521" hidden="1"/>
    <cellStyle name="Eingabe 2 10" xfId="58653" hidden="1"/>
    <cellStyle name="Eingabe 2 10" xfId="58688" hidden="1"/>
    <cellStyle name="Eingabe 2 10" xfId="58716" hidden="1"/>
    <cellStyle name="Eingabe 2 10" xfId="58751" hidden="1"/>
    <cellStyle name="Eingabe 2 10" xfId="58600" hidden="1"/>
    <cellStyle name="Eingabe 2 10" xfId="58795" hidden="1"/>
    <cellStyle name="Eingabe 2 10" xfId="58830" hidden="1"/>
    <cellStyle name="Eingabe 2 10" xfId="58858" hidden="1"/>
    <cellStyle name="Eingabe 2 10" xfId="58893" hidden="1"/>
    <cellStyle name="Eingabe 2 10" xfId="694"/>
    <cellStyle name="Eingabe 2 11" xfId="176" hidden="1"/>
    <cellStyle name="Eingabe 2 11" xfId="542" hidden="1"/>
    <cellStyle name="Eingabe 2 11" xfId="575" hidden="1"/>
    <cellStyle name="Eingabe 2 11" xfId="605" hidden="1"/>
    <cellStyle name="Eingabe 2 11" xfId="640" hidden="1"/>
    <cellStyle name="Eingabe 2 11" xfId="776" hidden="1"/>
    <cellStyle name="Eingabe 2 11" xfId="950" hidden="1"/>
    <cellStyle name="Eingabe 2 11" xfId="983" hidden="1"/>
    <cellStyle name="Eingabe 2 11" xfId="1013" hidden="1"/>
    <cellStyle name="Eingabe 2 11" xfId="1048" hidden="1"/>
    <cellStyle name="Eingabe 2 11" xfId="872" hidden="1"/>
    <cellStyle name="Eingabe 2 11" xfId="1097" hidden="1"/>
    <cellStyle name="Eingabe 2 11" xfId="1130" hidden="1"/>
    <cellStyle name="Eingabe 2 11" xfId="1160" hidden="1"/>
    <cellStyle name="Eingabe 2 11" xfId="1195" hidden="1"/>
    <cellStyle name="Eingabe 2 11" xfId="766" hidden="1"/>
    <cellStyle name="Eingabe 2 11" xfId="1238" hidden="1"/>
    <cellStyle name="Eingabe 2 11" xfId="1271" hidden="1"/>
    <cellStyle name="Eingabe 2 11" xfId="1301" hidden="1"/>
    <cellStyle name="Eingabe 2 11" xfId="1336" hidden="1"/>
    <cellStyle name="Eingabe 2 11" xfId="1383" hidden="1"/>
    <cellStyle name="Eingabe 2 11" xfId="1455" hidden="1"/>
    <cellStyle name="Eingabe 2 11" xfId="1488" hidden="1"/>
    <cellStyle name="Eingabe 2 11" xfId="1518" hidden="1"/>
    <cellStyle name="Eingabe 2 11" xfId="1553" hidden="1"/>
    <cellStyle name="Eingabe 2 11" xfId="1615" hidden="1"/>
    <cellStyle name="Eingabe 2 11" xfId="1747" hidden="1"/>
    <cellStyle name="Eingabe 2 11" xfId="1780" hidden="1"/>
    <cellStyle name="Eingabe 2 11" xfId="1810" hidden="1"/>
    <cellStyle name="Eingabe 2 11" xfId="1845" hidden="1"/>
    <cellStyle name="Eingabe 2 11" xfId="1692" hidden="1"/>
    <cellStyle name="Eingabe 2 11" xfId="1889" hidden="1"/>
    <cellStyle name="Eingabe 2 11" xfId="1922" hidden="1"/>
    <cellStyle name="Eingabe 2 11" xfId="1952" hidden="1"/>
    <cellStyle name="Eingabe 2 11" xfId="1987" hidden="1"/>
    <cellStyle name="Eingabe 2 11" xfId="2099" hidden="1"/>
    <cellStyle name="Eingabe 2 11" xfId="2420" hidden="1"/>
    <cellStyle name="Eingabe 2 11" xfId="2453" hidden="1"/>
    <cellStyle name="Eingabe 2 11" xfId="2483" hidden="1"/>
    <cellStyle name="Eingabe 2 11" xfId="2518" hidden="1"/>
    <cellStyle name="Eingabe 2 11" xfId="2646" hidden="1"/>
    <cellStyle name="Eingabe 2 11" xfId="2820" hidden="1"/>
    <cellStyle name="Eingabe 2 11" xfId="2853" hidden="1"/>
    <cellStyle name="Eingabe 2 11" xfId="2883" hidden="1"/>
    <cellStyle name="Eingabe 2 11" xfId="2918" hidden="1"/>
    <cellStyle name="Eingabe 2 11" xfId="2742" hidden="1"/>
    <cellStyle name="Eingabe 2 11" xfId="2967" hidden="1"/>
    <cellStyle name="Eingabe 2 11" xfId="3000" hidden="1"/>
    <cellStyle name="Eingabe 2 11" xfId="3030" hidden="1"/>
    <cellStyle name="Eingabe 2 11" xfId="3065" hidden="1"/>
    <cellStyle name="Eingabe 2 11" xfId="2636" hidden="1"/>
    <cellStyle name="Eingabe 2 11" xfId="3108" hidden="1"/>
    <cellStyle name="Eingabe 2 11" xfId="3141" hidden="1"/>
    <cellStyle name="Eingabe 2 11" xfId="3171" hidden="1"/>
    <cellStyle name="Eingabe 2 11" xfId="3206" hidden="1"/>
    <cellStyle name="Eingabe 2 11" xfId="3253" hidden="1"/>
    <cellStyle name="Eingabe 2 11" xfId="3325" hidden="1"/>
    <cellStyle name="Eingabe 2 11" xfId="3358" hidden="1"/>
    <cellStyle name="Eingabe 2 11" xfId="3388" hidden="1"/>
    <cellStyle name="Eingabe 2 11" xfId="3423" hidden="1"/>
    <cellStyle name="Eingabe 2 11" xfId="3485" hidden="1"/>
    <cellStyle name="Eingabe 2 11" xfId="3617" hidden="1"/>
    <cellStyle name="Eingabe 2 11" xfId="3650" hidden="1"/>
    <cellStyle name="Eingabe 2 11" xfId="3680" hidden="1"/>
    <cellStyle name="Eingabe 2 11" xfId="3715" hidden="1"/>
    <cellStyle name="Eingabe 2 11" xfId="3562" hidden="1"/>
    <cellStyle name="Eingabe 2 11" xfId="3759" hidden="1"/>
    <cellStyle name="Eingabe 2 11" xfId="3792" hidden="1"/>
    <cellStyle name="Eingabe 2 11" xfId="3822" hidden="1"/>
    <cellStyle name="Eingabe 2 11" xfId="3857" hidden="1"/>
    <cellStyle name="Eingabe 2 11" xfId="2228" hidden="1"/>
    <cellStyle name="Eingabe 2 11" xfId="3926" hidden="1"/>
    <cellStyle name="Eingabe 2 11" xfId="3959" hidden="1"/>
    <cellStyle name="Eingabe 2 11" xfId="3989" hidden="1"/>
    <cellStyle name="Eingabe 2 11" xfId="4024" hidden="1"/>
    <cellStyle name="Eingabe 2 11" xfId="4152" hidden="1"/>
    <cellStyle name="Eingabe 2 11" xfId="4326" hidden="1"/>
    <cellStyle name="Eingabe 2 11" xfId="4359" hidden="1"/>
    <cellStyle name="Eingabe 2 11" xfId="4389" hidden="1"/>
    <cellStyle name="Eingabe 2 11" xfId="4424" hidden="1"/>
    <cellStyle name="Eingabe 2 11" xfId="4248" hidden="1"/>
    <cellStyle name="Eingabe 2 11" xfId="4473" hidden="1"/>
    <cellStyle name="Eingabe 2 11" xfId="4506" hidden="1"/>
    <cellStyle name="Eingabe 2 11" xfId="4536" hidden="1"/>
    <cellStyle name="Eingabe 2 11" xfId="4571" hidden="1"/>
    <cellStyle name="Eingabe 2 11" xfId="4142" hidden="1"/>
    <cellStyle name="Eingabe 2 11" xfId="4614" hidden="1"/>
    <cellStyle name="Eingabe 2 11" xfId="4647" hidden="1"/>
    <cellStyle name="Eingabe 2 11" xfId="4677" hidden="1"/>
    <cellStyle name="Eingabe 2 11" xfId="4712" hidden="1"/>
    <cellStyle name="Eingabe 2 11" xfId="4759" hidden="1"/>
    <cellStyle name="Eingabe 2 11" xfId="4831" hidden="1"/>
    <cellStyle name="Eingabe 2 11" xfId="4864" hidden="1"/>
    <cellStyle name="Eingabe 2 11" xfId="4894" hidden="1"/>
    <cellStyle name="Eingabe 2 11" xfId="4929" hidden="1"/>
    <cellStyle name="Eingabe 2 11" xfId="4991" hidden="1"/>
    <cellStyle name="Eingabe 2 11" xfId="5123" hidden="1"/>
    <cellStyle name="Eingabe 2 11" xfId="5156" hidden="1"/>
    <cellStyle name="Eingabe 2 11" xfId="5186" hidden="1"/>
    <cellStyle name="Eingabe 2 11" xfId="5221" hidden="1"/>
    <cellStyle name="Eingabe 2 11" xfId="5068" hidden="1"/>
    <cellStyle name="Eingabe 2 11" xfId="5265" hidden="1"/>
    <cellStyle name="Eingabe 2 11" xfId="5298" hidden="1"/>
    <cellStyle name="Eingabe 2 11" xfId="5328" hidden="1"/>
    <cellStyle name="Eingabe 2 11" xfId="5363" hidden="1"/>
    <cellStyle name="Eingabe 2 11" xfId="2087" hidden="1"/>
    <cellStyle name="Eingabe 2 11" xfId="5431" hidden="1"/>
    <cellStyle name="Eingabe 2 11" xfId="5464" hidden="1"/>
    <cellStyle name="Eingabe 2 11" xfId="5494" hidden="1"/>
    <cellStyle name="Eingabe 2 11" xfId="5529" hidden="1"/>
    <cellStyle name="Eingabe 2 11" xfId="5656" hidden="1"/>
    <cellStyle name="Eingabe 2 11" xfId="5830" hidden="1"/>
    <cellStyle name="Eingabe 2 11" xfId="5863" hidden="1"/>
    <cellStyle name="Eingabe 2 11" xfId="5893" hidden="1"/>
    <cellStyle name="Eingabe 2 11" xfId="5928" hidden="1"/>
    <cellStyle name="Eingabe 2 11" xfId="5752" hidden="1"/>
    <cellStyle name="Eingabe 2 11" xfId="5977" hidden="1"/>
    <cellStyle name="Eingabe 2 11" xfId="6010" hidden="1"/>
    <cellStyle name="Eingabe 2 11" xfId="6040" hidden="1"/>
    <cellStyle name="Eingabe 2 11" xfId="6075" hidden="1"/>
    <cellStyle name="Eingabe 2 11" xfId="5646" hidden="1"/>
    <cellStyle name="Eingabe 2 11" xfId="6118" hidden="1"/>
    <cellStyle name="Eingabe 2 11" xfId="6151" hidden="1"/>
    <cellStyle name="Eingabe 2 11" xfId="6181" hidden="1"/>
    <cellStyle name="Eingabe 2 11" xfId="6216" hidden="1"/>
    <cellStyle name="Eingabe 2 11" xfId="6263" hidden="1"/>
    <cellStyle name="Eingabe 2 11" xfId="6335" hidden="1"/>
    <cellStyle name="Eingabe 2 11" xfId="6368" hidden="1"/>
    <cellStyle name="Eingabe 2 11" xfId="6398" hidden="1"/>
    <cellStyle name="Eingabe 2 11" xfId="6433" hidden="1"/>
    <cellStyle name="Eingabe 2 11" xfId="6495" hidden="1"/>
    <cellStyle name="Eingabe 2 11" xfId="6627" hidden="1"/>
    <cellStyle name="Eingabe 2 11" xfId="6660" hidden="1"/>
    <cellStyle name="Eingabe 2 11" xfId="6690" hidden="1"/>
    <cellStyle name="Eingabe 2 11" xfId="6725" hidden="1"/>
    <cellStyle name="Eingabe 2 11" xfId="6572" hidden="1"/>
    <cellStyle name="Eingabe 2 11" xfId="6769" hidden="1"/>
    <cellStyle name="Eingabe 2 11" xfId="6802" hidden="1"/>
    <cellStyle name="Eingabe 2 11" xfId="6832" hidden="1"/>
    <cellStyle name="Eingabe 2 11" xfId="6867" hidden="1"/>
    <cellStyle name="Eingabe 2 11" xfId="423" hidden="1"/>
    <cellStyle name="Eingabe 2 11" xfId="6933" hidden="1"/>
    <cellStyle name="Eingabe 2 11" xfId="6966" hidden="1"/>
    <cellStyle name="Eingabe 2 11" xfId="6996" hidden="1"/>
    <cellStyle name="Eingabe 2 11" xfId="7031" hidden="1"/>
    <cellStyle name="Eingabe 2 11" xfId="7154" hidden="1"/>
    <cellStyle name="Eingabe 2 11" xfId="7328" hidden="1"/>
    <cellStyle name="Eingabe 2 11" xfId="7361" hidden="1"/>
    <cellStyle name="Eingabe 2 11" xfId="7391" hidden="1"/>
    <cellStyle name="Eingabe 2 11" xfId="7426" hidden="1"/>
    <cellStyle name="Eingabe 2 11" xfId="7250" hidden="1"/>
    <cellStyle name="Eingabe 2 11" xfId="7475" hidden="1"/>
    <cellStyle name="Eingabe 2 11" xfId="7508" hidden="1"/>
    <cellStyle name="Eingabe 2 11" xfId="7538" hidden="1"/>
    <cellStyle name="Eingabe 2 11" xfId="7573" hidden="1"/>
    <cellStyle name="Eingabe 2 11" xfId="7144" hidden="1"/>
    <cellStyle name="Eingabe 2 11" xfId="7616" hidden="1"/>
    <cellStyle name="Eingabe 2 11" xfId="7649" hidden="1"/>
    <cellStyle name="Eingabe 2 11" xfId="7679" hidden="1"/>
    <cellStyle name="Eingabe 2 11" xfId="7714" hidden="1"/>
    <cellStyle name="Eingabe 2 11" xfId="7761" hidden="1"/>
    <cellStyle name="Eingabe 2 11" xfId="7833" hidden="1"/>
    <cellStyle name="Eingabe 2 11" xfId="7866" hidden="1"/>
    <cellStyle name="Eingabe 2 11" xfId="7896" hidden="1"/>
    <cellStyle name="Eingabe 2 11" xfId="7931" hidden="1"/>
    <cellStyle name="Eingabe 2 11" xfId="7993" hidden="1"/>
    <cellStyle name="Eingabe 2 11" xfId="8125" hidden="1"/>
    <cellStyle name="Eingabe 2 11" xfId="8158" hidden="1"/>
    <cellStyle name="Eingabe 2 11" xfId="8188" hidden="1"/>
    <cellStyle name="Eingabe 2 11" xfId="8223" hidden="1"/>
    <cellStyle name="Eingabe 2 11" xfId="8070" hidden="1"/>
    <cellStyle name="Eingabe 2 11" xfId="8267" hidden="1"/>
    <cellStyle name="Eingabe 2 11" xfId="8300" hidden="1"/>
    <cellStyle name="Eingabe 2 11" xfId="8330" hidden="1"/>
    <cellStyle name="Eingabe 2 11" xfId="8365" hidden="1"/>
    <cellStyle name="Eingabe 2 11" xfId="2270" hidden="1"/>
    <cellStyle name="Eingabe 2 11" xfId="8428" hidden="1"/>
    <cellStyle name="Eingabe 2 11" xfId="8461" hidden="1"/>
    <cellStyle name="Eingabe 2 11" xfId="8491" hidden="1"/>
    <cellStyle name="Eingabe 2 11" xfId="8526" hidden="1"/>
    <cellStyle name="Eingabe 2 11" xfId="8647" hidden="1"/>
    <cellStyle name="Eingabe 2 11" xfId="8821" hidden="1"/>
    <cellStyle name="Eingabe 2 11" xfId="8854" hidden="1"/>
    <cellStyle name="Eingabe 2 11" xfId="8884" hidden="1"/>
    <cellStyle name="Eingabe 2 11" xfId="8919" hidden="1"/>
    <cellStyle name="Eingabe 2 11" xfId="8743" hidden="1"/>
    <cellStyle name="Eingabe 2 11" xfId="8968" hidden="1"/>
    <cellStyle name="Eingabe 2 11" xfId="9001" hidden="1"/>
    <cellStyle name="Eingabe 2 11" xfId="9031" hidden="1"/>
    <cellStyle name="Eingabe 2 11" xfId="9066" hidden="1"/>
    <cellStyle name="Eingabe 2 11" xfId="8637" hidden="1"/>
    <cellStyle name="Eingabe 2 11" xfId="9109" hidden="1"/>
    <cellStyle name="Eingabe 2 11" xfId="9142" hidden="1"/>
    <cellStyle name="Eingabe 2 11" xfId="9172" hidden="1"/>
    <cellStyle name="Eingabe 2 11" xfId="9207" hidden="1"/>
    <cellStyle name="Eingabe 2 11" xfId="9254" hidden="1"/>
    <cellStyle name="Eingabe 2 11" xfId="9326" hidden="1"/>
    <cellStyle name="Eingabe 2 11" xfId="9359" hidden="1"/>
    <cellStyle name="Eingabe 2 11" xfId="9389" hidden="1"/>
    <cellStyle name="Eingabe 2 11" xfId="9424" hidden="1"/>
    <cellStyle name="Eingabe 2 11" xfId="9486" hidden="1"/>
    <cellStyle name="Eingabe 2 11" xfId="9618" hidden="1"/>
    <cellStyle name="Eingabe 2 11" xfId="9651" hidden="1"/>
    <cellStyle name="Eingabe 2 11" xfId="9681" hidden="1"/>
    <cellStyle name="Eingabe 2 11" xfId="9716" hidden="1"/>
    <cellStyle name="Eingabe 2 11" xfId="9563" hidden="1"/>
    <cellStyle name="Eingabe 2 11" xfId="9760" hidden="1"/>
    <cellStyle name="Eingabe 2 11" xfId="9793" hidden="1"/>
    <cellStyle name="Eingabe 2 11" xfId="9823" hidden="1"/>
    <cellStyle name="Eingabe 2 11" xfId="9858" hidden="1"/>
    <cellStyle name="Eingabe 2 11" xfId="2309" hidden="1"/>
    <cellStyle name="Eingabe 2 11" xfId="9919" hidden="1"/>
    <cellStyle name="Eingabe 2 11" xfId="9952" hidden="1"/>
    <cellStyle name="Eingabe 2 11" xfId="9982" hidden="1"/>
    <cellStyle name="Eingabe 2 11" xfId="10017" hidden="1"/>
    <cellStyle name="Eingabe 2 11" xfId="10133" hidden="1"/>
    <cellStyle name="Eingabe 2 11" xfId="10307" hidden="1"/>
    <cellStyle name="Eingabe 2 11" xfId="10340" hidden="1"/>
    <cellStyle name="Eingabe 2 11" xfId="10370" hidden="1"/>
    <cellStyle name="Eingabe 2 11" xfId="10405" hidden="1"/>
    <cellStyle name="Eingabe 2 11" xfId="10229" hidden="1"/>
    <cellStyle name="Eingabe 2 11" xfId="10454" hidden="1"/>
    <cellStyle name="Eingabe 2 11" xfId="10487" hidden="1"/>
    <cellStyle name="Eingabe 2 11" xfId="10517" hidden="1"/>
    <cellStyle name="Eingabe 2 11" xfId="10552" hidden="1"/>
    <cellStyle name="Eingabe 2 11" xfId="10123" hidden="1"/>
    <cellStyle name="Eingabe 2 11" xfId="10595" hidden="1"/>
    <cellStyle name="Eingabe 2 11" xfId="10628" hidden="1"/>
    <cellStyle name="Eingabe 2 11" xfId="10658" hidden="1"/>
    <cellStyle name="Eingabe 2 11" xfId="10693" hidden="1"/>
    <cellStyle name="Eingabe 2 11" xfId="10740" hidden="1"/>
    <cellStyle name="Eingabe 2 11" xfId="10812" hidden="1"/>
    <cellStyle name="Eingabe 2 11" xfId="10845" hidden="1"/>
    <cellStyle name="Eingabe 2 11" xfId="10875" hidden="1"/>
    <cellStyle name="Eingabe 2 11" xfId="10910" hidden="1"/>
    <cellStyle name="Eingabe 2 11" xfId="10972" hidden="1"/>
    <cellStyle name="Eingabe 2 11" xfId="11104" hidden="1"/>
    <cellStyle name="Eingabe 2 11" xfId="11137" hidden="1"/>
    <cellStyle name="Eingabe 2 11" xfId="11167" hidden="1"/>
    <cellStyle name="Eingabe 2 11" xfId="11202" hidden="1"/>
    <cellStyle name="Eingabe 2 11" xfId="11049" hidden="1"/>
    <cellStyle name="Eingabe 2 11" xfId="11246" hidden="1"/>
    <cellStyle name="Eingabe 2 11" xfId="11279" hidden="1"/>
    <cellStyle name="Eingabe 2 11" xfId="11309" hidden="1"/>
    <cellStyle name="Eingabe 2 11" xfId="11344" hidden="1"/>
    <cellStyle name="Eingabe 2 11" xfId="2039" hidden="1"/>
    <cellStyle name="Eingabe 2 11" xfId="11402" hidden="1"/>
    <cellStyle name="Eingabe 2 11" xfId="11435" hidden="1"/>
    <cellStyle name="Eingabe 2 11" xfId="11465" hidden="1"/>
    <cellStyle name="Eingabe 2 11" xfId="11500" hidden="1"/>
    <cellStyle name="Eingabe 2 11" xfId="11613" hidden="1"/>
    <cellStyle name="Eingabe 2 11" xfId="11787" hidden="1"/>
    <cellStyle name="Eingabe 2 11" xfId="11820" hidden="1"/>
    <cellStyle name="Eingabe 2 11" xfId="11850" hidden="1"/>
    <cellStyle name="Eingabe 2 11" xfId="11885" hidden="1"/>
    <cellStyle name="Eingabe 2 11" xfId="11709" hidden="1"/>
    <cellStyle name="Eingabe 2 11" xfId="11934" hidden="1"/>
    <cellStyle name="Eingabe 2 11" xfId="11967" hidden="1"/>
    <cellStyle name="Eingabe 2 11" xfId="11997" hidden="1"/>
    <cellStyle name="Eingabe 2 11" xfId="12032" hidden="1"/>
    <cellStyle name="Eingabe 2 11" xfId="11603" hidden="1"/>
    <cellStyle name="Eingabe 2 11" xfId="12075" hidden="1"/>
    <cellStyle name="Eingabe 2 11" xfId="12108" hidden="1"/>
    <cellStyle name="Eingabe 2 11" xfId="12138" hidden="1"/>
    <cellStyle name="Eingabe 2 11" xfId="12173" hidden="1"/>
    <cellStyle name="Eingabe 2 11" xfId="12220" hidden="1"/>
    <cellStyle name="Eingabe 2 11" xfId="12292" hidden="1"/>
    <cellStyle name="Eingabe 2 11" xfId="12325" hidden="1"/>
    <cellStyle name="Eingabe 2 11" xfId="12355" hidden="1"/>
    <cellStyle name="Eingabe 2 11" xfId="12390" hidden="1"/>
    <cellStyle name="Eingabe 2 11" xfId="12452" hidden="1"/>
    <cellStyle name="Eingabe 2 11" xfId="12584" hidden="1"/>
    <cellStyle name="Eingabe 2 11" xfId="12617" hidden="1"/>
    <cellStyle name="Eingabe 2 11" xfId="12647" hidden="1"/>
    <cellStyle name="Eingabe 2 11" xfId="12682" hidden="1"/>
    <cellStyle name="Eingabe 2 11" xfId="12529" hidden="1"/>
    <cellStyle name="Eingabe 2 11" xfId="12726" hidden="1"/>
    <cellStyle name="Eingabe 2 11" xfId="12759" hidden="1"/>
    <cellStyle name="Eingabe 2 11" xfId="12789" hidden="1"/>
    <cellStyle name="Eingabe 2 11" xfId="12824" hidden="1"/>
    <cellStyle name="Eingabe 2 11" xfId="2394" hidden="1"/>
    <cellStyle name="Eingabe 2 11" xfId="12881" hidden="1"/>
    <cellStyle name="Eingabe 2 11" xfId="12914" hidden="1"/>
    <cellStyle name="Eingabe 2 11" xfId="12944" hidden="1"/>
    <cellStyle name="Eingabe 2 11" xfId="12979" hidden="1"/>
    <cellStyle name="Eingabe 2 11" xfId="13084" hidden="1"/>
    <cellStyle name="Eingabe 2 11" xfId="13258" hidden="1"/>
    <cellStyle name="Eingabe 2 11" xfId="13291" hidden="1"/>
    <cellStyle name="Eingabe 2 11" xfId="13321" hidden="1"/>
    <cellStyle name="Eingabe 2 11" xfId="13356" hidden="1"/>
    <cellStyle name="Eingabe 2 11" xfId="13180" hidden="1"/>
    <cellStyle name="Eingabe 2 11" xfId="13405" hidden="1"/>
    <cellStyle name="Eingabe 2 11" xfId="13438" hidden="1"/>
    <cellStyle name="Eingabe 2 11" xfId="13468" hidden="1"/>
    <cellStyle name="Eingabe 2 11" xfId="13503" hidden="1"/>
    <cellStyle name="Eingabe 2 11" xfId="13074" hidden="1"/>
    <cellStyle name="Eingabe 2 11" xfId="13546" hidden="1"/>
    <cellStyle name="Eingabe 2 11" xfId="13579" hidden="1"/>
    <cellStyle name="Eingabe 2 11" xfId="13609" hidden="1"/>
    <cellStyle name="Eingabe 2 11" xfId="13644" hidden="1"/>
    <cellStyle name="Eingabe 2 11" xfId="13691" hidden="1"/>
    <cellStyle name="Eingabe 2 11" xfId="13763" hidden="1"/>
    <cellStyle name="Eingabe 2 11" xfId="13796" hidden="1"/>
    <cellStyle name="Eingabe 2 11" xfId="13826" hidden="1"/>
    <cellStyle name="Eingabe 2 11" xfId="13861" hidden="1"/>
    <cellStyle name="Eingabe 2 11" xfId="13923" hidden="1"/>
    <cellStyle name="Eingabe 2 11" xfId="14055" hidden="1"/>
    <cellStyle name="Eingabe 2 11" xfId="14088" hidden="1"/>
    <cellStyle name="Eingabe 2 11" xfId="14118" hidden="1"/>
    <cellStyle name="Eingabe 2 11" xfId="14153" hidden="1"/>
    <cellStyle name="Eingabe 2 11" xfId="14000" hidden="1"/>
    <cellStyle name="Eingabe 2 11" xfId="14197" hidden="1"/>
    <cellStyle name="Eingabe 2 11" xfId="14230" hidden="1"/>
    <cellStyle name="Eingabe 2 11" xfId="14260" hidden="1"/>
    <cellStyle name="Eingabe 2 11" xfId="14295" hidden="1"/>
    <cellStyle name="Eingabe 2 11" xfId="3900" hidden="1"/>
    <cellStyle name="Eingabe 2 11" xfId="14348" hidden="1"/>
    <cellStyle name="Eingabe 2 11" xfId="14381" hidden="1"/>
    <cellStyle name="Eingabe 2 11" xfId="14411" hidden="1"/>
    <cellStyle name="Eingabe 2 11" xfId="14446" hidden="1"/>
    <cellStyle name="Eingabe 2 11" xfId="14546" hidden="1"/>
    <cellStyle name="Eingabe 2 11" xfId="14720" hidden="1"/>
    <cellStyle name="Eingabe 2 11" xfId="14753" hidden="1"/>
    <cellStyle name="Eingabe 2 11" xfId="14783" hidden="1"/>
    <cellStyle name="Eingabe 2 11" xfId="14818" hidden="1"/>
    <cellStyle name="Eingabe 2 11" xfId="14642" hidden="1"/>
    <cellStyle name="Eingabe 2 11" xfId="14867" hidden="1"/>
    <cellStyle name="Eingabe 2 11" xfId="14900" hidden="1"/>
    <cellStyle name="Eingabe 2 11" xfId="14930" hidden="1"/>
    <cellStyle name="Eingabe 2 11" xfId="14965" hidden="1"/>
    <cellStyle name="Eingabe 2 11" xfId="14536" hidden="1"/>
    <cellStyle name="Eingabe 2 11" xfId="15008" hidden="1"/>
    <cellStyle name="Eingabe 2 11" xfId="15041" hidden="1"/>
    <cellStyle name="Eingabe 2 11" xfId="15071" hidden="1"/>
    <cellStyle name="Eingabe 2 11" xfId="15106" hidden="1"/>
    <cellStyle name="Eingabe 2 11" xfId="15153" hidden="1"/>
    <cellStyle name="Eingabe 2 11" xfId="15225" hidden="1"/>
    <cellStyle name="Eingabe 2 11" xfId="15258" hidden="1"/>
    <cellStyle name="Eingabe 2 11" xfId="15288" hidden="1"/>
    <cellStyle name="Eingabe 2 11" xfId="15323" hidden="1"/>
    <cellStyle name="Eingabe 2 11" xfId="15385" hidden="1"/>
    <cellStyle name="Eingabe 2 11" xfId="15517" hidden="1"/>
    <cellStyle name="Eingabe 2 11" xfId="15550" hidden="1"/>
    <cellStyle name="Eingabe 2 11" xfId="15580" hidden="1"/>
    <cellStyle name="Eingabe 2 11" xfId="15615" hidden="1"/>
    <cellStyle name="Eingabe 2 11" xfId="15462" hidden="1"/>
    <cellStyle name="Eingabe 2 11" xfId="15659" hidden="1"/>
    <cellStyle name="Eingabe 2 11" xfId="15692" hidden="1"/>
    <cellStyle name="Eingabe 2 11" xfId="15722" hidden="1"/>
    <cellStyle name="Eingabe 2 11" xfId="15757" hidden="1"/>
    <cellStyle name="Eingabe 2 11" xfId="5405" hidden="1"/>
    <cellStyle name="Eingabe 2 11" xfId="15810" hidden="1"/>
    <cellStyle name="Eingabe 2 11" xfId="15843" hidden="1"/>
    <cellStyle name="Eingabe 2 11" xfId="15873" hidden="1"/>
    <cellStyle name="Eingabe 2 11" xfId="15908" hidden="1"/>
    <cellStyle name="Eingabe 2 11" xfId="16002" hidden="1"/>
    <cellStyle name="Eingabe 2 11" xfId="16176" hidden="1"/>
    <cellStyle name="Eingabe 2 11" xfId="16209" hidden="1"/>
    <cellStyle name="Eingabe 2 11" xfId="16239" hidden="1"/>
    <cellStyle name="Eingabe 2 11" xfId="16274" hidden="1"/>
    <cellStyle name="Eingabe 2 11" xfId="16098" hidden="1"/>
    <cellStyle name="Eingabe 2 11" xfId="16323" hidden="1"/>
    <cellStyle name="Eingabe 2 11" xfId="16356" hidden="1"/>
    <cellStyle name="Eingabe 2 11" xfId="16386" hidden="1"/>
    <cellStyle name="Eingabe 2 11" xfId="16421" hidden="1"/>
    <cellStyle name="Eingabe 2 11" xfId="15992" hidden="1"/>
    <cellStyle name="Eingabe 2 11" xfId="16464" hidden="1"/>
    <cellStyle name="Eingabe 2 11" xfId="16497" hidden="1"/>
    <cellStyle name="Eingabe 2 11" xfId="16527" hidden="1"/>
    <cellStyle name="Eingabe 2 11" xfId="16562" hidden="1"/>
    <cellStyle name="Eingabe 2 11" xfId="16609" hidden="1"/>
    <cellStyle name="Eingabe 2 11" xfId="16681" hidden="1"/>
    <cellStyle name="Eingabe 2 11" xfId="16714" hidden="1"/>
    <cellStyle name="Eingabe 2 11" xfId="16744" hidden="1"/>
    <cellStyle name="Eingabe 2 11" xfId="16779" hidden="1"/>
    <cellStyle name="Eingabe 2 11" xfId="16841" hidden="1"/>
    <cellStyle name="Eingabe 2 11" xfId="16973" hidden="1"/>
    <cellStyle name="Eingabe 2 11" xfId="17006" hidden="1"/>
    <cellStyle name="Eingabe 2 11" xfId="17036" hidden="1"/>
    <cellStyle name="Eingabe 2 11" xfId="17071" hidden="1"/>
    <cellStyle name="Eingabe 2 11" xfId="16918" hidden="1"/>
    <cellStyle name="Eingabe 2 11" xfId="17115" hidden="1"/>
    <cellStyle name="Eingabe 2 11" xfId="17148" hidden="1"/>
    <cellStyle name="Eingabe 2 11" xfId="17178" hidden="1"/>
    <cellStyle name="Eingabe 2 11" xfId="17213" hidden="1"/>
    <cellStyle name="Eingabe 2 11" xfId="6908" hidden="1"/>
    <cellStyle name="Eingabe 2 11" xfId="17255" hidden="1"/>
    <cellStyle name="Eingabe 2 11" xfId="17288" hidden="1"/>
    <cellStyle name="Eingabe 2 11" xfId="17318" hidden="1"/>
    <cellStyle name="Eingabe 2 11" xfId="17353" hidden="1"/>
    <cellStyle name="Eingabe 2 11" xfId="17444" hidden="1"/>
    <cellStyle name="Eingabe 2 11" xfId="17618" hidden="1"/>
    <cellStyle name="Eingabe 2 11" xfId="17651" hidden="1"/>
    <cellStyle name="Eingabe 2 11" xfId="17681" hidden="1"/>
    <cellStyle name="Eingabe 2 11" xfId="17716" hidden="1"/>
    <cellStyle name="Eingabe 2 11" xfId="17540" hidden="1"/>
    <cellStyle name="Eingabe 2 11" xfId="17765" hidden="1"/>
    <cellStyle name="Eingabe 2 11" xfId="17798" hidden="1"/>
    <cellStyle name="Eingabe 2 11" xfId="17828" hidden="1"/>
    <cellStyle name="Eingabe 2 11" xfId="17863" hidden="1"/>
    <cellStyle name="Eingabe 2 11" xfId="17434" hidden="1"/>
    <cellStyle name="Eingabe 2 11" xfId="17906" hidden="1"/>
    <cellStyle name="Eingabe 2 11" xfId="17939" hidden="1"/>
    <cellStyle name="Eingabe 2 11" xfId="17969" hidden="1"/>
    <cellStyle name="Eingabe 2 11" xfId="18004" hidden="1"/>
    <cellStyle name="Eingabe 2 11" xfId="18051" hidden="1"/>
    <cellStyle name="Eingabe 2 11" xfId="18123" hidden="1"/>
    <cellStyle name="Eingabe 2 11" xfId="18156" hidden="1"/>
    <cellStyle name="Eingabe 2 11" xfId="18186" hidden="1"/>
    <cellStyle name="Eingabe 2 11" xfId="18221" hidden="1"/>
    <cellStyle name="Eingabe 2 11" xfId="18283" hidden="1"/>
    <cellStyle name="Eingabe 2 11" xfId="18415" hidden="1"/>
    <cellStyle name="Eingabe 2 11" xfId="18448" hidden="1"/>
    <cellStyle name="Eingabe 2 11" xfId="18478" hidden="1"/>
    <cellStyle name="Eingabe 2 11" xfId="18513" hidden="1"/>
    <cellStyle name="Eingabe 2 11" xfId="18360" hidden="1"/>
    <cellStyle name="Eingabe 2 11" xfId="18557" hidden="1"/>
    <cellStyle name="Eingabe 2 11" xfId="18590" hidden="1"/>
    <cellStyle name="Eingabe 2 11" xfId="18620" hidden="1"/>
    <cellStyle name="Eingabe 2 11" xfId="18655" hidden="1"/>
    <cellStyle name="Eingabe 2 11" xfId="18916" hidden="1"/>
    <cellStyle name="Eingabe 2 11" xfId="19055" hidden="1"/>
    <cellStyle name="Eingabe 2 11" xfId="19088" hidden="1"/>
    <cellStyle name="Eingabe 2 11" xfId="19118" hidden="1"/>
    <cellStyle name="Eingabe 2 11" xfId="19153" hidden="1"/>
    <cellStyle name="Eingabe 2 11" xfId="19251" hidden="1"/>
    <cellStyle name="Eingabe 2 11" xfId="19425" hidden="1"/>
    <cellStyle name="Eingabe 2 11" xfId="19458" hidden="1"/>
    <cellStyle name="Eingabe 2 11" xfId="19488" hidden="1"/>
    <cellStyle name="Eingabe 2 11" xfId="19523" hidden="1"/>
    <cellStyle name="Eingabe 2 11" xfId="19347" hidden="1"/>
    <cellStyle name="Eingabe 2 11" xfId="19572" hidden="1"/>
    <cellStyle name="Eingabe 2 11" xfId="19605" hidden="1"/>
    <cellStyle name="Eingabe 2 11" xfId="19635" hidden="1"/>
    <cellStyle name="Eingabe 2 11" xfId="19670" hidden="1"/>
    <cellStyle name="Eingabe 2 11" xfId="19241" hidden="1"/>
    <cellStyle name="Eingabe 2 11" xfId="19713" hidden="1"/>
    <cellStyle name="Eingabe 2 11" xfId="19746" hidden="1"/>
    <cellStyle name="Eingabe 2 11" xfId="19776" hidden="1"/>
    <cellStyle name="Eingabe 2 11" xfId="19811" hidden="1"/>
    <cellStyle name="Eingabe 2 11" xfId="19858" hidden="1"/>
    <cellStyle name="Eingabe 2 11" xfId="19930" hidden="1"/>
    <cellStyle name="Eingabe 2 11" xfId="19963" hidden="1"/>
    <cellStyle name="Eingabe 2 11" xfId="19993" hidden="1"/>
    <cellStyle name="Eingabe 2 11" xfId="20028" hidden="1"/>
    <cellStyle name="Eingabe 2 11" xfId="20090" hidden="1"/>
    <cellStyle name="Eingabe 2 11" xfId="20222" hidden="1"/>
    <cellStyle name="Eingabe 2 11" xfId="20255" hidden="1"/>
    <cellStyle name="Eingabe 2 11" xfId="20285" hidden="1"/>
    <cellStyle name="Eingabe 2 11" xfId="20320" hidden="1"/>
    <cellStyle name="Eingabe 2 11" xfId="20167" hidden="1"/>
    <cellStyle name="Eingabe 2 11" xfId="20364" hidden="1"/>
    <cellStyle name="Eingabe 2 11" xfId="20397" hidden="1"/>
    <cellStyle name="Eingabe 2 11" xfId="20427" hidden="1"/>
    <cellStyle name="Eingabe 2 11" xfId="20462" hidden="1"/>
    <cellStyle name="Eingabe 2 11" xfId="20509" hidden="1"/>
    <cellStyle name="Eingabe 2 11" xfId="20581" hidden="1"/>
    <cellStyle name="Eingabe 2 11" xfId="20614" hidden="1"/>
    <cellStyle name="Eingabe 2 11" xfId="20644" hidden="1"/>
    <cellStyle name="Eingabe 2 11" xfId="20679" hidden="1"/>
    <cellStyle name="Eingabe 2 11" xfId="20759" hidden="1"/>
    <cellStyle name="Eingabe 2 11" xfId="20972" hidden="1"/>
    <cellStyle name="Eingabe 2 11" xfId="21005" hidden="1"/>
    <cellStyle name="Eingabe 2 11" xfId="21035" hidden="1"/>
    <cellStyle name="Eingabe 2 11" xfId="21070" hidden="1"/>
    <cellStyle name="Eingabe 2 11" xfId="21149" hidden="1"/>
    <cellStyle name="Eingabe 2 11" xfId="21281" hidden="1"/>
    <cellStyle name="Eingabe 2 11" xfId="21314" hidden="1"/>
    <cellStyle name="Eingabe 2 11" xfId="21344" hidden="1"/>
    <cellStyle name="Eingabe 2 11" xfId="21379" hidden="1"/>
    <cellStyle name="Eingabe 2 11" xfId="21226" hidden="1"/>
    <cellStyle name="Eingabe 2 11" xfId="21425" hidden="1"/>
    <cellStyle name="Eingabe 2 11" xfId="21458" hidden="1"/>
    <cellStyle name="Eingabe 2 11" xfId="21488" hidden="1"/>
    <cellStyle name="Eingabe 2 11" xfId="21523" hidden="1"/>
    <cellStyle name="Eingabe 2 11" xfId="20874" hidden="1"/>
    <cellStyle name="Eingabe 2 11" xfId="21582" hidden="1"/>
    <cellStyle name="Eingabe 2 11" xfId="21615" hidden="1"/>
    <cellStyle name="Eingabe 2 11" xfId="21645" hidden="1"/>
    <cellStyle name="Eingabe 2 11" xfId="21680" hidden="1"/>
    <cellStyle name="Eingabe 2 11" xfId="21777" hidden="1"/>
    <cellStyle name="Eingabe 2 11" xfId="21952" hidden="1"/>
    <cellStyle name="Eingabe 2 11" xfId="21985" hidden="1"/>
    <cellStyle name="Eingabe 2 11" xfId="22015" hidden="1"/>
    <cellStyle name="Eingabe 2 11" xfId="22050" hidden="1"/>
    <cellStyle name="Eingabe 2 11" xfId="21873" hidden="1"/>
    <cellStyle name="Eingabe 2 11" xfId="22101" hidden="1"/>
    <cellStyle name="Eingabe 2 11" xfId="22134" hidden="1"/>
    <cellStyle name="Eingabe 2 11" xfId="22164" hidden="1"/>
    <cellStyle name="Eingabe 2 11" xfId="22199" hidden="1"/>
    <cellStyle name="Eingabe 2 11" xfId="21767" hidden="1"/>
    <cellStyle name="Eingabe 2 11" xfId="22244" hidden="1"/>
    <cellStyle name="Eingabe 2 11" xfId="22277" hidden="1"/>
    <cellStyle name="Eingabe 2 11" xfId="22307" hidden="1"/>
    <cellStyle name="Eingabe 2 11" xfId="22342" hidden="1"/>
    <cellStyle name="Eingabe 2 11" xfId="22391" hidden="1"/>
    <cellStyle name="Eingabe 2 11" xfId="22463" hidden="1"/>
    <cellStyle name="Eingabe 2 11" xfId="22496" hidden="1"/>
    <cellStyle name="Eingabe 2 11" xfId="22526" hidden="1"/>
    <cellStyle name="Eingabe 2 11" xfId="22561" hidden="1"/>
    <cellStyle name="Eingabe 2 11" xfId="22623" hidden="1"/>
    <cellStyle name="Eingabe 2 11" xfId="22755" hidden="1"/>
    <cellStyle name="Eingabe 2 11" xfId="22788" hidden="1"/>
    <cellStyle name="Eingabe 2 11" xfId="22818" hidden="1"/>
    <cellStyle name="Eingabe 2 11" xfId="22853" hidden="1"/>
    <cellStyle name="Eingabe 2 11" xfId="22700" hidden="1"/>
    <cellStyle name="Eingabe 2 11" xfId="22897" hidden="1"/>
    <cellStyle name="Eingabe 2 11" xfId="22930" hidden="1"/>
    <cellStyle name="Eingabe 2 11" xfId="22960" hidden="1"/>
    <cellStyle name="Eingabe 2 11" xfId="22995" hidden="1"/>
    <cellStyle name="Eingabe 2 11" xfId="20751" hidden="1"/>
    <cellStyle name="Eingabe 2 11" xfId="23037" hidden="1"/>
    <cellStyle name="Eingabe 2 11" xfId="23070" hidden="1"/>
    <cellStyle name="Eingabe 2 11" xfId="23100" hidden="1"/>
    <cellStyle name="Eingabe 2 11" xfId="23135" hidden="1"/>
    <cellStyle name="Eingabe 2 11" xfId="23230" hidden="1"/>
    <cellStyle name="Eingabe 2 11" xfId="23404" hidden="1"/>
    <cellStyle name="Eingabe 2 11" xfId="23437" hidden="1"/>
    <cellStyle name="Eingabe 2 11" xfId="23467" hidden="1"/>
    <cellStyle name="Eingabe 2 11" xfId="23502" hidden="1"/>
    <cellStyle name="Eingabe 2 11" xfId="23326" hidden="1"/>
    <cellStyle name="Eingabe 2 11" xfId="23553" hidden="1"/>
    <cellStyle name="Eingabe 2 11" xfId="23586" hidden="1"/>
    <cellStyle name="Eingabe 2 11" xfId="23616" hidden="1"/>
    <cellStyle name="Eingabe 2 11" xfId="23651" hidden="1"/>
    <cellStyle name="Eingabe 2 11" xfId="23220" hidden="1"/>
    <cellStyle name="Eingabe 2 11" xfId="23696" hidden="1"/>
    <cellStyle name="Eingabe 2 11" xfId="23729" hidden="1"/>
    <cellStyle name="Eingabe 2 11" xfId="23759" hidden="1"/>
    <cellStyle name="Eingabe 2 11" xfId="23794" hidden="1"/>
    <cellStyle name="Eingabe 2 11" xfId="23842" hidden="1"/>
    <cellStyle name="Eingabe 2 11" xfId="23914" hidden="1"/>
    <cellStyle name="Eingabe 2 11" xfId="23947" hidden="1"/>
    <cellStyle name="Eingabe 2 11" xfId="23977" hidden="1"/>
    <cellStyle name="Eingabe 2 11" xfId="24012" hidden="1"/>
    <cellStyle name="Eingabe 2 11" xfId="24074" hidden="1"/>
    <cellStyle name="Eingabe 2 11" xfId="24206" hidden="1"/>
    <cellStyle name="Eingabe 2 11" xfId="24239" hidden="1"/>
    <cellStyle name="Eingabe 2 11" xfId="24269" hidden="1"/>
    <cellStyle name="Eingabe 2 11" xfId="24304" hidden="1"/>
    <cellStyle name="Eingabe 2 11" xfId="24151" hidden="1"/>
    <cellStyle name="Eingabe 2 11" xfId="24348" hidden="1"/>
    <cellStyle name="Eingabe 2 11" xfId="24381" hidden="1"/>
    <cellStyle name="Eingabe 2 11" xfId="24411" hidden="1"/>
    <cellStyle name="Eingabe 2 11" xfId="24446" hidden="1"/>
    <cellStyle name="Eingabe 2 11" xfId="21707" hidden="1"/>
    <cellStyle name="Eingabe 2 11" xfId="24488" hidden="1"/>
    <cellStyle name="Eingabe 2 11" xfId="24521" hidden="1"/>
    <cellStyle name="Eingabe 2 11" xfId="24551" hidden="1"/>
    <cellStyle name="Eingabe 2 11" xfId="24586" hidden="1"/>
    <cellStyle name="Eingabe 2 11" xfId="24677" hidden="1"/>
    <cellStyle name="Eingabe 2 11" xfId="24851" hidden="1"/>
    <cellStyle name="Eingabe 2 11" xfId="24884" hidden="1"/>
    <cellStyle name="Eingabe 2 11" xfId="24914" hidden="1"/>
    <cellStyle name="Eingabe 2 11" xfId="24949" hidden="1"/>
    <cellStyle name="Eingabe 2 11" xfId="24773" hidden="1"/>
    <cellStyle name="Eingabe 2 11" xfId="24998" hidden="1"/>
    <cellStyle name="Eingabe 2 11" xfId="25031" hidden="1"/>
    <cellStyle name="Eingabe 2 11" xfId="25061" hidden="1"/>
    <cellStyle name="Eingabe 2 11" xfId="25096" hidden="1"/>
    <cellStyle name="Eingabe 2 11" xfId="24667" hidden="1"/>
    <cellStyle name="Eingabe 2 11" xfId="25139" hidden="1"/>
    <cellStyle name="Eingabe 2 11" xfId="25172" hidden="1"/>
    <cellStyle name="Eingabe 2 11" xfId="25202" hidden="1"/>
    <cellStyle name="Eingabe 2 11" xfId="25237" hidden="1"/>
    <cellStyle name="Eingabe 2 11" xfId="25284" hidden="1"/>
    <cellStyle name="Eingabe 2 11" xfId="25356" hidden="1"/>
    <cellStyle name="Eingabe 2 11" xfId="25389" hidden="1"/>
    <cellStyle name="Eingabe 2 11" xfId="25419" hidden="1"/>
    <cellStyle name="Eingabe 2 11" xfId="25454" hidden="1"/>
    <cellStyle name="Eingabe 2 11" xfId="25516" hidden="1"/>
    <cellStyle name="Eingabe 2 11" xfId="25648" hidden="1"/>
    <cellStyle name="Eingabe 2 11" xfId="25681" hidden="1"/>
    <cellStyle name="Eingabe 2 11" xfId="25711" hidden="1"/>
    <cellStyle name="Eingabe 2 11" xfId="25746" hidden="1"/>
    <cellStyle name="Eingabe 2 11" xfId="25593" hidden="1"/>
    <cellStyle name="Eingabe 2 11" xfId="25790" hidden="1"/>
    <cellStyle name="Eingabe 2 11" xfId="25823" hidden="1"/>
    <cellStyle name="Eingabe 2 11" xfId="25853" hidden="1"/>
    <cellStyle name="Eingabe 2 11" xfId="25888" hidden="1"/>
    <cellStyle name="Eingabe 2 11" xfId="25937" hidden="1"/>
    <cellStyle name="Eingabe 2 11" xfId="26083" hidden="1"/>
    <cellStyle name="Eingabe 2 11" xfId="26116" hidden="1"/>
    <cellStyle name="Eingabe 2 11" xfId="26146" hidden="1"/>
    <cellStyle name="Eingabe 2 11" xfId="26181" hidden="1"/>
    <cellStyle name="Eingabe 2 11" xfId="26273" hidden="1"/>
    <cellStyle name="Eingabe 2 11" xfId="26447" hidden="1"/>
    <cellStyle name="Eingabe 2 11" xfId="26480" hidden="1"/>
    <cellStyle name="Eingabe 2 11" xfId="26510" hidden="1"/>
    <cellStyle name="Eingabe 2 11" xfId="26545" hidden="1"/>
    <cellStyle name="Eingabe 2 11" xfId="26369" hidden="1"/>
    <cellStyle name="Eingabe 2 11" xfId="26594" hidden="1"/>
    <cellStyle name="Eingabe 2 11" xfId="26627" hidden="1"/>
    <cellStyle name="Eingabe 2 11" xfId="26657" hidden="1"/>
    <cellStyle name="Eingabe 2 11" xfId="26692" hidden="1"/>
    <cellStyle name="Eingabe 2 11" xfId="26263" hidden="1"/>
    <cellStyle name="Eingabe 2 11" xfId="26735" hidden="1"/>
    <cellStyle name="Eingabe 2 11" xfId="26768" hidden="1"/>
    <cellStyle name="Eingabe 2 11" xfId="26798" hidden="1"/>
    <cellStyle name="Eingabe 2 11" xfId="26833" hidden="1"/>
    <cellStyle name="Eingabe 2 11" xfId="26880" hidden="1"/>
    <cellStyle name="Eingabe 2 11" xfId="26952" hidden="1"/>
    <cellStyle name="Eingabe 2 11" xfId="26985" hidden="1"/>
    <cellStyle name="Eingabe 2 11" xfId="27015" hidden="1"/>
    <cellStyle name="Eingabe 2 11" xfId="27050" hidden="1"/>
    <cellStyle name="Eingabe 2 11" xfId="27112" hidden="1"/>
    <cellStyle name="Eingabe 2 11" xfId="27244" hidden="1"/>
    <cellStyle name="Eingabe 2 11" xfId="27277" hidden="1"/>
    <cellStyle name="Eingabe 2 11" xfId="27307" hidden="1"/>
    <cellStyle name="Eingabe 2 11" xfId="27342" hidden="1"/>
    <cellStyle name="Eingabe 2 11" xfId="27189" hidden="1"/>
    <cellStyle name="Eingabe 2 11" xfId="27386" hidden="1"/>
    <cellStyle name="Eingabe 2 11" xfId="27419" hidden="1"/>
    <cellStyle name="Eingabe 2 11" xfId="27449" hidden="1"/>
    <cellStyle name="Eingabe 2 11" xfId="27484" hidden="1"/>
    <cellStyle name="Eingabe 2 11" xfId="26017" hidden="1"/>
    <cellStyle name="Eingabe 2 11" xfId="27526" hidden="1"/>
    <cellStyle name="Eingabe 2 11" xfId="27559" hidden="1"/>
    <cellStyle name="Eingabe 2 11" xfId="27589" hidden="1"/>
    <cellStyle name="Eingabe 2 11" xfId="27624" hidden="1"/>
    <cellStyle name="Eingabe 2 11" xfId="27715" hidden="1"/>
    <cellStyle name="Eingabe 2 11" xfId="27889" hidden="1"/>
    <cellStyle name="Eingabe 2 11" xfId="27922" hidden="1"/>
    <cellStyle name="Eingabe 2 11" xfId="27952" hidden="1"/>
    <cellStyle name="Eingabe 2 11" xfId="27987" hidden="1"/>
    <cellStyle name="Eingabe 2 11" xfId="27811" hidden="1"/>
    <cellStyle name="Eingabe 2 11" xfId="28036" hidden="1"/>
    <cellStyle name="Eingabe 2 11" xfId="28069" hidden="1"/>
    <cellStyle name="Eingabe 2 11" xfId="28099" hidden="1"/>
    <cellStyle name="Eingabe 2 11" xfId="28134" hidden="1"/>
    <cellStyle name="Eingabe 2 11" xfId="27705" hidden="1"/>
    <cellStyle name="Eingabe 2 11" xfId="28177" hidden="1"/>
    <cellStyle name="Eingabe 2 11" xfId="28210" hidden="1"/>
    <cellStyle name="Eingabe 2 11" xfId="28240" hidden="1"/>
    <cellStyle name="Eingabe 2 11" xfId="28275" hidden="1"/>
    <cellStyle name="Eingabe 2 11" xfId="28322" hidden="1"/>
    <cellStyle name="Eingabe 2 11" xfId="28394" hidden="1"/>
    <cellStyle name="Eingabe 2 11" xfId="28427" hidden="1"/>
    <cellStyle name="Eingabe 2 11" xfId="28457" hidden="1"/>
    <cellStyle name="Eingabe 2 11" xfId="28492" hidden="1"/>
    <cellStyle name="Eingabe 2 11" xfId="28554" hidden="1"/>
    <cellStyle name="Eingabe 2 11" xfId="28686" hidden="1"/>
    <cellStyle name="Eingabe 2 11" xfId="28719" hidden="1"/>
    <cellStyle name="Eingabe 2 11" xfId="28749" hidden="1"/>
    <cellStyle name="Eingabe 2 11" xfId="28784" hidden="1"/>
    <cellStyle name="Eingabe 2 11" xfId="28631" hidden="1"/>
    <cellStyle name="Eingabe 2 11" xfId="28828" hidden="1"/>
    <cellStyle name="Eingabe 2 11" xfId="28861" hidden="1"/>
    <cellStyle name="Eingabe 2 11" xfId="28891" hidden="1"/>
    <cellStyle name="Eingabe 2 11" xfId="28926" hidden="1"/>
    <cellStyle name="Eingabe 2 11" xfId="28974" hidden="1"/>
    <cellStyle name="Eingabe 2 11" xfId="29046" hidden="1"/>
    <cellStyle name="Eingabe 2 11" xfId="29079" hidden="1"/>
    <cellStyle name="Eingabe 2 11" xfId="29109" hidden="1"/>
    <cellStyle name="Eingabe 2 11" xfId="29144" hidden="1"/>
    <cellStyle name="Eingabe 2 11" xfId="29235" hidden="1"/>
    <cellStyle name="Eingabe 2 11" xfId="29409" hidden="1"/>
    <cellStyle name="Eingabe 2 11" xfId="29442" hidden="1"/>
    <cellStyle name="Eingabe 2 11" xfId="29472" hidden="1"/>
    <cellStyle name="Eingabe 2 11" xfId="29507" hidden="1"/>
    <cellStyle name="Eingabe 2 11" xfId="29331" hidden="1"/>
    <cellStyle name="Eingabe 2 11" xfId="29556" hidden="1"/>
    <cellStyle name="Eingabe 2 11" xfId="29589" hidden="1"/>
    <cellStyle name="Eingabe 2 11" xfId="29619" hidden="1"/>
    <cellStyle name="Eingabe 2 11" xfId="29654" hidden="1"/>
    <cellStyle name="Eingabe 2 11" xfId="29225" hidden="1"/>
    <cellStyle name="Eingabe 2 11" xfId="29697" hidden="1"/>
    <cellStyle name="Eingabe 2 11" xfId="29730" hidden="1"/>
    <cellStyle name="Eingabe 2 11" xfId="29760" hidden="1"/>
    <cellStyle name="Eingabe 2 11" xfId="29795" hidden="1"/>
    <cellStyle name="Eingabe 2 11" xfId="29842" hidden="1"/>
    <cellStyle name="Eingabe 2 11" xfId="29914" hidden="1"/>
    <cellStyle name="Eingabe 2 11" xfId="29947" hidden="1"/>
    <cellStyle name="Eingabe 2 11" xfId="29977" hidden="1"/>
    <cellStyle name="Eingabe 2 11" xfId="30012" hidden="1"/>
    <cellStyle name="Eingabe 2 11" xfId="30074" hidden="1"/>
    <cellStyle name="Eingabe 2 11" xfId="30206" hidden="1"/>
    <cellStyle name="Eingabe 2 11" xfId="30239" hidden="1"/>
    <cellStyle name="Eingabe 2 11" xfId="30269" hidden="1"/>
    <cellStyle name="Eingabe 2 11" xfId="30304" hidden="1"/>
    <cellStyle name="Eingabe 2 11" xfId="30151" hidden="1"/>
    <cellStyle name="Eingabe 2 11" xfId="30348" hidden="1"/>
    <cellStyle name="Eingabe 2 11" xfId="30381" hidden="1"/>
    <cellStyle name="Eingabe 2 11" xfId="30411" hidden="1"/>
    <cellStyle name="Eingabe 2 11" xfId="30446" hidden="1"/>
    <cellStyle name="Eingabe 2 11" xfId="30493" hidden="1"/>
    <cellStyle name="Eingabe 2 11" xfId="30565" hidden="1"/>
    <cellStyle name="Eingabe 2 11" xfId="30598" hidden="1"/>
    <cellStyle name="Eingabe 2 11" xfId="30628" hidden="1"/>
    <cellStyle name="Eingabe 2 11" xfId="30663" hidden="1"/>
    <cellStyle name="Eingabe 2 11" xfId="30743" hidden="1"/>
    <cellStyle name="Eingabe 2 11" xfId="30956" hidden="1"/>
    <cellStyle name="Eingabe 2 11" xfId="30989" hidden="1"/>
    <cellStyle name="Eingabe 2 11" xfId="31019" hidden="1"/>
    <cellStyle name="Eingabe 2 11" xfId="31054" hidden="1"/>
    <cellStyle name="Eingabe 2 11" xfId="31133" hidden="1"/>
    <cellStyle name="Eingabe 2 11" xfId="31265" hidden="1"/>
    <cellStyle name="Eingabe 2 11" xfId="31298" hidden="1"/>
    <cellStyle name="Eingabe 2 11" xfId="31328" hidden="1"/>
    <cellStyle name="Eingabe 2 11" xfId="31363" hidden="1"/>
    <cellStyle name="Eingabe 2 11" xfId="31210" hidden="1"/>
    <cellStyle name="Eingabe 2 11" xfId="31409" hidden="1"/>
    <cellStyle name="Eingabe 2 11" xfId="31442" hidden="1"/>
    <cellStyle name="Eingabe 2 11" xfId="31472" hidden="1"/>
    <cellStyle name="Eingabe 2 11" xfId="31507" hidden="1"/>
    <cellStyle name="Eingabe 2 11" xfId="30858" hidden="1"/>
    <cellStyle name="Eingabe 2 11" xfId="31566" hidden="1"/>
    <cellStyle name="Eingabe 2 11" xfId="31599" hidden="1"/>
    <cellStyle name="Eingabe 2 11" xfId="31629" hidden="1"/>
    <cellStyle name="Eingabe 2 11" xfId="31664" hidden="1"/>
    <cellStyle name="Eingabe 2 11" xfId="31761" hidden="1"/>
    <cellStyle name="Eingabe 2 11" xfId="31936" hidden="1"/>
    <cellStyle name="Eingabe 2 11" xfId="31969" hidden="1"/>
    <cellStyle name="Eingabe 2 11" xfId="31999" hidden="1"/>
    <cellStyle name="Eingabe 2 11" xfId="32034" hidden="1"/>
    <cellStyle name="Eingabe 2 11" xfId="31857" hidden="1"/>
    <cellStyle name="Eingabe 2 11" xfId="32085" hidden="1"/>
    <cellStyle name="Eingabe 2 11" xfId="32118" hidden="1"/>
    <cellStyle name="Eingabe 2 11" xfId="32148" hidden="1"/>
    <cellStyle name="Eingabe 2 11" xfId="32183" hidden="1"/>
    <cellStyle name="Eingabe 2 11" xfId="31751" hidden="1"/>
    <cellStyle name="Eingabe 2 11" xfId="32228" hidden="1"/>
    <cellStyle name="Eingabe 2 11" xfId="32261" hidden="1"/>
    <cellStyle name="Eingabe 2 11" xfId="32291" hidden="1"/>
    <cellStyle name="Eingabe 2 11" xfId="32326" hidden="1"/>
    <cellStyle name="Eingabe 2 11" xfId="32375" hidden="1"/>
    <cellStyle name="Eingabe 2 11" xfId="32447" hidden="1"/>
    <cellStyle name="Eingabe 2 11" xfId="32480" hidden="1"/>
    <cellStyle name="Eingabe 2 11" xfId="32510" hidden="1"/>
    <cellStyle name="Eingabe 2 11" xfId="32545" hidden="1"/>
    <cellStyle name="Eingabe 2 11" xfId="32607" hidden="1"/>
    <cellStyle name="Eingabe 2 11" xfId="32739" hidden="1"/>
    <cellStyle name="Eingabe 2 11" xfId="32772" hidden="1"/>
    <cellStyle name="Eingabe 2 11" xfId="32802" hidden="1"/>
    <cellStyle name="Eingabe 2 11" xfId="32837" hidden="1"/>
    <cellStyle name="Eingabe 2 11" xfId="32684" hidden="1"/>
    <cellStyle name="Eingabe 2 11" xfId="32881" hidden="1"/>
    <cellStyle name="Eingabe 2 11" xfId="32914" hidden="1"/>
    <cellStyle name="Eingabe 2 11" xfId="32944" hidden="1"/>
    <cellStyle name="Eingabe 2 11" xfId="32979" hidden="1"/>
    <cellStyle name="Eingabe 2 11" xfId="30735" hidden="1"/>
    <cellStyle name="Eingabe 2 11" xfId="33021" hidden="1"/>
    <cellStyle name="Eingabe 2 11" xfId="33054" hidden="1"/>
    <cellStyle name="Eingabe 2 11" xfId="33084" hidden="1"/>
    <cellStyle name="Eingabe 2 11" xfId="33119" hidden="1"/>
    <cellStyle name="Eingabe 2 11" xfId="33213" hidden="1"/>
    <cellStyle name="Eingabe 2 11" xfId="33387" hidden="1"/>
    <cellStyle name="Eingabe 2 11" xfId="33420" hidden="1"/>
    <cellStyle name="Eingabe 2 11" xfId="33450" hidden="1"/>
    <cellStyle name="Eingabe 2 11" xfId="33485" hidden="1"/>
    <cellStyle name="Eingabe 2 11" xfId="33309" hidden="1"/>
    <cellStyle name="Eingabe 2 11" xfId="33536" hidden="1"/>
    <cellStyle name="Eingabe 2 11" xfId="33569" hidden="1"/>
    <cellStyle name="Eingabe 2 11" xfId="33599" hidden="1"/>
    <cellStyle name="Eingabe 2 11" xfId="33634" hidden="1"/>
    <cellStyle name="Eingabe 2 11" xfId="33203" hidden="1"/>
    <cellStyle name="Eingabe 2 11" xfId="33679" hidden="1"/>
    <cellStyle name="Eingabe 2 11" xfId="33712" hidden="1"/>
    <cellStyle name="Eingabe 2 11" xfId="33742" hidden="1"/>
    <cellStyle name="Eingabe 2 11" xfId="33777" hidden="1"/>
    <cellStyle name="Eingabe 2 11" xfId="33825" hidden="1"/>
    <cellStyle name="Eingabe 2 11" xfId="33897" hidden="1"/>
    <cellStyle name="Eingabe 2 11" xfId="33930" hidden="1"/>
    <cellStyle name="Eingabe 2 11" xfId="33960" hidden="1"/>
    <cellStyle name="Eingabe 2 11" xfId="33995" hidden="1"/>
    <cellStyle name="Eingabe 2 11" xfId="34057" hidden="1"/>
    <cellStyle name="Eingabe 2 11" xfId="34189" hidden="1"/>
    <cellStyle name="Eingabe 2 11" xfId="34222" hidden="1"/>
    <cellStyle name="Eingabe 2 11" xfId="34252" hidden="1"/>
    <cellStyle name="Eingabe 2 11" xfId="34287" hidden="1"/>
    <cellStyle name="Eingabe 2 11" xfId="34134" hidden="1"/>
    <cellStyle name="Eingabe 2 11" xfId="34331" hidden="1"/>
    <cellStyle name="Eingabe 2 11" xfId="34364" hidden="1"/>
    <cellStyle name="Eingabe 2 11" xfId="34394" hidden="1"/>
    <cellStyle name="Eingabe 2 11" xfId="34429" hidden="1"/>
    <cellStyle name="Eingabe 2 11" xfId="31691" hidden="1"/>
    <cellStyle name="Eingabe 2 11" xfId="34471" hidden="1"/>
    <cellStyle name="Eingabe 2 11" xfId="34504" hidden="1"/>
    <cellStyle name="Eingabe 2 11" xfId="34534" hidden="1"/>
    <cellStyle name="Eingabe 2 11" xfId="34569" hidden="1"/>
    <cellStyle name="Eingabe 2 11" xfId="34660" hidden="1"/>
    <cellStyle name="Eingabe 2 11" xfId="34834" hidden="1"/>
    <cellStyle name="Eingabe 2 11" xfId="34867" hidden="1"/>
    <cellStyle name="Eingabe 2 11" xfId="34897" hidden="1"/>
    <cellStyle name="Eingabe 2 11" xfId="34932" hidden="1"/>
    <cellStyle name="Eingabe 2 11" xfId="34756" hidden="1"/>
    <cellStyle name="Eingabe 2 11" xfId="34981" hidden="1"/>
    <cellStyle name="Eingabe 2 11" xfId="35014" hidden="1"/>
    <cellStyle name="Eingabe 2 11" xfId="35044" hidden="1"/>
    <cellStyle name="Eingabe 2 11" xfId="35079" hidden="1"/>
    <cellStyle name="Eingabe 2 11" xfId="34650" hidden="1"/>
    <cellStyle name="Eingabe 2 11" xfId="35122" hidden="1"/>
    <cellStyle name="Eingabe 2 11" xfId="35155" hidden="1"/>
    <cellStyle name="Eingabe 2 11" xfId="35185" hidden="1"/>
    <cellStyle name="Eingabe 2 11" xfId="35220" hidden="1"/>
    <cellStyle name="Eingabe 2 11" xfId="35267" hidden="1"/>
    <cellStyle name="Eingabe 2 11" xfId="35339" hidden="1"/>
    <cellStyle name="Eingabe 2 11" xfId="35372" hidden="1"/>
    <cellStyle name="Eingabe 2 11" xfId="35402" hidden="1"/>
    <cellStyle name="Eingabe 2 11" xfId="35437" hidden="1"/>
    <cellStyle name="Eingabe 2 11" xfId="35499" hidden="1"/>
    <cellStyle name="Eingabe 2 11" xfId="35631" hidden="1"/>
    <cellStyle name="Eingabe 2 11" xfId="35664" hidden="1"/>
    <cellStyle name="Eingabe 2 11" xfId="35694" hidden="1"/>
    <cellStyle name="Eingabe 2 11" xfId="35729" hidden="1"/>
    <cellStyle name="Eingabe 2 11" xfId="35576" hidden="1"/>
    <cellStyle name="Eingabe 2 11" xfId="35773" hidden="1"/>
    <cellStyle name="Eingabe 2 11" xfId="35806" hidden="1"/>
    <cellStyle name="Eingabe 2 11" xfId="35836" hidden="1"/>
    <cellStyle name="Eingabe 2 11" xfId="35871" hidden="1"/>
    <cellStyle name="Eingabe 2 11" xfId="35920" hidden="1"/>
    <cellStyle name="Eingabe 2 11" xfId="36066" hidden="1"/>
    <cellStyle name="Eingabe 2 11" xfId="36099" hidden="1"/>
    <cellStyle name="Eingabe 2 11" xfId="36129" hidden="1"/>
    <cellStyle name="Eingabe 2 11" xfId="36164" hidden="1"/>
    <cellStyle name="Eingabe 2 11" xfId="36256" hidden="1"/>
    <cellStyle name="Eingabe 2 11" xfId="36430" hidden="1"/>
    <cellStyle name="Eingabe 2 11" xfId="36463" hidden="1"/>
    <cellStyle name="Eingabe 2 11" xfId="36493" hidden="1"/>
    <cellStyle name="Eingabe 2 11" xfId="36528" hidden="1"/>
    <cellStyle name="Eingabe 2 11" xfId="36352" hidden="1"/>
    <cellStyle name="Eingabe 2 11" xfId="36577" hidden="1"/>
    <cellStyle name="Eingabe 2 11" xfId="36610" hidden="1"/>
    <cellStyle name="Eingabe 2 11" xfId="36640" hidden="1"/>
    <cellStyle name="Eingabe 2 11" xfId="36675" hidden="1"/>
    <cellStyle name="Eingabe 2 11" xfId="36246" hidden="1"/>
    <cellStyle name="Eingabe 2 11" xfId="36718" hidden="1"/>
    <cellStyle name="Eingabe 2 11" xfId="36751" hidden="1"/>
    <cellStyle name="Eingabe 2 11" xfId="36781" hidden="1"/>
    <cellStyle name="Eingabe 2 11" xfId="36816" hidden="1"/>
    <cellStyle name="Eingabe 2 11" xfId="36863" hidden="1"/>
    <cellStyle name="Eingabe 2 11" xfId="36935" hidden="1"/>
    <cellStyle name="Eingabe 2 11" xfId="36968" hidden="1"/>
    <cellStyle name="Eingabe 2 11" xfId="36998" hidden="1"/>
    <cellStyle name="Eingabe 2 11" xfId="37033" hidden="1"/>
    <cellStyle name="Eingabe 2 11" xfId="37095" hidden="1"/>
    <cellStyle name="Eingabe 2 11" xfId="37227" hidden="1"/>
    <cellStyle name="Eingabe 2 11" xfId="37260" hidden="1"/>
    <cellStyle name="Eingabe 2 11" xfId="37290" hidden="1"/>
    <cellStyle name="Eingabe 2 11" xfId="37325" hidden="1"/>
    <cellStyle name="Eingabe 2 11" xfId="37172" hidden="1"/>
    <cellStyle name="Eingabe 2 11" xfId="37369" hidden="1"/>
    <cellStyle name="Eingabe 2 11" xfId="37402" hidden="1"/>
    <cellStyle name="Eingabe 2 11" xfId="37432" hidden="1"/>
    <cellStyle name="Eingabe 2 11" xfId="37467" hidden="1"/>
    <cellStyle name="Eingabe 2 11" xfId="36000" hidden="1"/>
    <cellStyle name="Eingabe 2 11" xfId="37509" hidden="1"/>
    <cellStyle name="Eingabe 2 11" xfId="37542" hidden="1"/>
    <cellStyle name="Eingabe 2 11" xfId="37572" hidden="1"/>
    <cellStyle name="Eingabe 2 11" xfId="37607" hidden="1"/>
    <cellStyle name="Eingabe 2 11" xfId="37698" hidden="1"/>
    <cellStyle name="Eingabe 2 11" xfId="37872" hidden="1"/>
    <cellStyle name="Eingabe 2 11" xfId="37905" hidden="1"/>
    <cellStyle name="Eingabe 2 11" xfId="37935" hidden="1"/>
    <cellStyle name="Eingabe 2 11" xfId="37970" hidden="1"/>
    <cellStyle name="Eingabe 2 11" xfId="37794" hidden="1"/>
    <cellStyle name="Eingabe 2 11" xfId="38019" hidden="1"/>
    <cellStyle name="Eingabe 2 11" xfId="38052" hidden="1"/>
    <cellStyle name="Eingabe 2 11" xfId="38082" hidden="1"/>
    <cellStyle name="Eingabe 2 11" xfId="38117" hidden="1"/>
    <cellStyle name="Eingabe 2 11" xfId="37688" hidden="1"/>
    <cellStyle name="Eingabe 2 11" xfId="38160" hidden="1"/>
    <cellStyle name="Eingabe 2 11" xfId="38193" hidden="1"/>
    <cellStyle name="Eingabe 2 11" xfId="38223" hidden="1"/>
    <cellStyle name="Eingabe 2 11" xfId="38258" hidden="1"/>
    <cellStyle name="Eingabe 2 11" xfId="38305" hidden="1"/>
    <cellStyle name="Eingabe 2 11" xfId="38377" hidden="1"/>
    <cellStyle name="Eingabe 2 11" xfId="38410" hidden="1"/>
    <cellStyle name="Eingabe 2 11" xfId="38440" hidden="1"/>
    <cellStyle name="Eingabe 2 11" xfId="38475" hidden="1"/>
    <cellStyle name="Eingabe 2 11" xfId="38537" hidden="1"/>
    <cellStyle name="Eingabe 2 11" xfId="38669" hidden="1"/>
    <cellStyle name="Eingabe 2 11" xfId="38702" hidden="1"/>
    <cellStyle name="Eingabe 2 11" xfId="38732" hidden="1"/>
    <cellStyle name="Eingabe 2 11" xfId="38767" hidden="1"/>
    <cellStyle name="Eingabe 2 11" xfId="38614" hidden="1"/>
    <cellStyle name="Eingabe 2 11" xfId="38811" hidden="1"/>
    <cellStyle name="Eingabe 2 11" xfId="38844" hidden="1"/>
    <cellStyle name="Eingabe 2 11" xfId="38874" hidden="1"/>
    <cellStyle name="Eingabe 2 11" xfId="38909" hidden="1"/>
    <cellStyle name="Eingabe 2 11" xfId="38963" hidden="1"/>
    <cellStyle name="Eingabe 2 11" xfId="39049" hidden="1"/>
    <cellStyle name="Eingabe 2 11" xfId="39082" hidden="1"/>
    <cellStyle name="Eingabe 2 11" xfId="39112" hidden="1"/>
    <cellStyle name="Eingabe 2 11" xfId="39147" hidden="1"/>
    <cellStyle name="Eingabe 2 11" xfId="39238" hidden="1"/>
    <cellStyle name="Eingabe 2 11" xfId="39412" hidden="1"/>
    <cellStyle name="Eingabe 2 11" xfId="39445" hidden="1"/>
    <cellStyle name="Eingabe 2 11" xfId="39475" hidden="1"/>
    <cellStyle name="Eingabe 2 11" xfId="39510" hidden="1"/>
    <cellStyle name="Eingabe 2 11" xfId="39334" hidden="1"/>
    <cellStyle name="Eingabe 2 11" xfId="39559" hidden="1"/>
    <cellStyle name="Eingabe 2 11" xfId="39592" hidden="1"/>
    <cellStyle name="Eingabe 2 11" xfId="39622" hidden="1"/>
    <cellStyle name="Eingabe 2 11" xfId="39657" hidden="1"/>
    <cellStyle name="Eingabe 2 11" xfId="39228" hidden="1"/>
    <cellStyle name="Eingabe 2 11" xfId="39700" hidden="1"/>
    <cellStyle name="Eingabe 2 11" xfId="39733" hidden="1"/>
    <cellStyle name="Eingabe 2 11" xfId="39763" hidden="1"/>
    <cellStyle name="Eingabe 2 11" xfId="39798" hidden="1"/>
    <cellStyle name="Eingabe 2 11" xfId="39845" hidden="1"/>
    <cellStyle name="Eingabe 2 11" xfId="39917" hidden="1"/>
    <cellStyle name="Eingabe 2 11" xfId="39950" hidden="1"/>
    <cellStyle name="Eingabe 2 11" xfId="39980" hidden="1"/>
    <cellStyle name="Eingabe 2 11" xfId="40015" hidden="1"/>
    <cellStyle name="Eingabe 2 11" xfId="40077" hidden="1"/>
    <cellStyle name="Eingabe 2 11" xfId="40209" hidden="1"/>
    <cellStyle name="Eingabe 2 11" xfId="40242" hidden="1"/>
    <cellStyle name="Eingabe 2 11" xfId="40272" hidden="1"/>
    <cellStyle name="Eingabe 2 11" xfId="40307" hidden="1"/>
    <cellStyle name="Eingabe 2 11" xfId="40154" hidden="1"/>
    <cellStyle name="Eingabe 2 11" xfId="40351" hidden="1"/>
    <cellStyle name="Eingabe 2 11" xfId="40384" hidden="1"/>
    <cellStyle name="Eingabe 2 11" xfId="40414" hidden="1"/>
    <cellStyle name="Eingabe 2 11" xfId="40449" hidden="1"/>
    <cellStyle name="Eingabe 2 11" xfId="40496" hidden="1"/>
    <cellStyle name="Eingabe 2 11" xfId="40568" hidden="1"/>
    <cellStyle name="Eingabe 2 11" xfId="40601" hidden="1"/>
    <cellStyle name="Eingabe 2 11" xfId="40631" hidden="1"/>
    <cellStyle name="Eingabe 2 11" xfId="40666" hidden="1"/>
    <cellStyle name="Eingabe 2 11" xfId="40746" hidden="1"/>
    <cellStyle name="Eingabe 2 11" xfId="40959" hidden="1"/>
    <cellStyle name="Eingabe 2 11" xfId="40992" hidden="1"/>
    <cellStyle name="Eingabe 2 11" xfId="41022" hidden="1"/>
    <cellStyle name="Eingabe 2 11" xfId="41057" hidden="1"/>
    <cellStyle name="Eingabe 2 11" xfId="41136" hidden="1"/>
    <cellStyle name="Eingabe 2 11" xfId="41268" hidden="1"/>
    <cellStyle name="Eingabe 2 11" xfId="41301" hidden="1"/>
    <cellStyle name="Eingabe 2 11" xfId="41331" hidden="1"/>
    <cellStyle name="Eingabe 2 11" xfId="41366" hidden="1"/>
    <cellStyle name="Eingabe 2 11" xfId="41213" hidden="1"/>
    <cellStyle name="Eingabe 2 11" xfId="41412" hidden="1"/>
    <cellStyle name="Eingabe 2 11" xfId="41445" hidden="1"/>
    <cellStyle name="Eingabe 2 11" xfId="41475" hidden="1"/>
    <cellStyle name="Eingabe 2 11" xfId="41510" hidden="1"/>
    <cellStyle name="Eingabe 2 11" xfId="40861" hidden="1"/>
    <cellStyle name="Eingabe 2 11" xfId="41569" hidden="1"/>
    <cellStyle name="Eingabe 2 11" xfId="41602" hidden="1"/>
    <cellStyle name="Eingabe 2 11" xfId="41632" hidden="1"/>
    <cellStyle name="Eingabe 2 11" xfId="41667" hidden="1"/>
    <cellStyle name="Eingabe 2 11" xfId="41764" hidden="1"/>
    <cellStyle name="Eingabe 2 11" xfId="41939" hidden="1"/>
    <cellStyle name="Eingabe 2 11" xfId="41972" hidden="1"/>
    <cellStyle name="Eingabe 2 11" xfId="42002" hidden="1"/>
    <cellStyle name="Eingabe 2 11" xfId="42037" hidden="1"/>
    <cellStyle name="Eingabe 2 11" xfId="41860" hidden="1"/>
    <cellStyle name="Eingabe 2 11" xfId="42088" hidden="1"/>
    <cellStyle name="Eingabe 2 11" xfId="42121" hidden="1"/>
    <cellStyle name="Eingabe 2 11" xfId="42151" hidden="1"/>
    <cellStyle name="Eingabe 2 11" xfId="42186" hidden="1"/>
    <cellStyle name="Eingabe 2 11" xfId="41754" hidden="1"/>
    <cellStyle name="Eingabe 2 11" xfId="42231" hidden="1"/>
    <cellStyle name="Eingabe 2 11" xfId="42264" hidden="1"/>
    <cellStyle name="Eingabe 2 11" xfId="42294" hidden="1"/>
    <cellStyle name="Eingabe 2 11" xfId="42329" hidden="1"/>
    <cellStyle name="Eingabe 2 11" xfId="42378" hidden="1"/>
    <cellStyle name="Eingabe 2 11" xfId="42450" hidden="1"/>
    <cellStyle name="Eingabe 2 11" xfId="42483" hidden="1"/>
    <cellStyle name="Eingabe 2 11" xfId="42513" hidden="1"/>
    <cellStyle name="Eingabe 2 11" xfId="42548" hidden="1"/>
    <cellStyle name="Eingabe 2 11" xfId="42610" hidden="1"/>
    <cellStyle name="Eingabe 2 11" xfId="42742" hidden="1"/>
    <cellStyle name="Eingabe 2 11" xfId="42775" hidden="1"/>
    <cellStyle name="Eingabe 2 11" xfId="42805" hidden="1"/>
    <cellStyle name="Eingabe 2 11" xfId="42840" hidden="1"/>
    <cellStyle name="Eingabe 2 11" xfId="42687" hidden="1"/>
    <cellStyle name="Eingabe 2 11" xfId="42884" hidden="1"/>
    <cellStyle name="Eingabe 2 11" xfId="42917" hidden="1"/>
    <cellStyle name="Eingabe 2 11" xfId="42947" hidden="1"/>
    <cellStyle name="Eingabe 2 11" xfId="42982" hidden="1"/>
    <cellStyle name="Eingabe 2 11" xfId="40738" hidden="1"/>
    <cellStyle name="Eingabe 2 11" xfId="43024" hidden="1"/>
    <cellStyle name="Eingabe 2 11" xfId="43057" hidden="1"/>
    <cellStyle name="Eingabe 2 11" xfId="43087" hidden="1"/>
    <cellStyle name="Eingabe 2 11" xfId="43122" hidden="1"/>
    <cellStyle name="Eingabe 2 11" xfId="43216" hidden="1"/>
    <cellStyle name="Eingabe 2 11" xfId="43390" hidden="1"/>
    <cellStyle name="Eingabe 2 11" xfId="43423" hidden="1"/>
    <cellStyle name="Eingabe 2 11" xfId="43453" hidden="1"/>
    <cellStyle name="Eingabe 2 11" xfId="43488" hidden="1"/>
    <cellStyle name="Eingabe 2 11" xfId="43312" hidden="1"/>
    <cellStyle name="Eingabe 2 11" xfId="43539" hidden="1"/>
    <cellStyle name="Eingabe 2 11" xfId="43572" hidden="1"/>
    <cellStyle name="Eingabe 2 11" xfId="43602" hidden="1"/>
    <cellStyle name="Eingabe 2 11" xfId="43637" hidden="1"/>
    <cellStyle name="Eingabe 2 11" xfId="43206" hidden="1"/>
    <cellStyle name="Eingabe 2 11" xfId="43682" hidden="1"/>
    <cellStyle name="Eingabe 2 11" xfId="43715" hidden="1"/>
    <cellStyle name="Eingabe 2 11" xfId="43745" hidden="1"/>
    <cellStyle name="Eingabe 2 11" xfId="43780" hidden="1"/>
    <cellStyle name="Eingabe 2 11" xfId="43828" hidden="1"/>
    <cellStyle name="Eingabe 2 11" xfId="43900" hidden="1"/>
    <cellStyle name="Eingabe 2 11" xfId="43933" hidden="1"/>
    <cellStyle name="Eingabe 2 11" xfId="43963" hidden="1"/>
    <cellStyle name="Eingabe 2 11" xfId="43998" hidden="1"/>
    <cellStyle name="Eingabe 2 11" xfId="44060" hidden="1"/>
    <cellStyle name="Eingabe 2 11" xfId="44192" hidden="1"/>
    <cellStyle name="Eingabe 2 11" xfId="44225" hidden="1"/>
    <cellStyle name="Eingabe 2 11" xfId="44255" hidden="1"/>
    <cellStyle name="Eingabe 2 11" xfId="44290" hidden="1"/>
    <cellStyle name="Eingabe 2 11" xfId="44137" hidden="1"/>
    <cellStyle name="Eingabe 2 11" xfId="44334" hidden="1"/>
    <cellStyle name="Eingabe 2 11" xfId="44367" hidden="1"/>
    <cellStyle name="Eingabe 2 11" xfId="44397" hidden="1"/>
    <cellStyle name="Eingabe 2 11" xfId="44432" hidden="1"/>
    <cellStyle name="Eingabe 2 11" xfId="41694" hidden="1"/>
    <cellStyle name="Eingabe 2 11" xfId="44474" hidden="1"/>
    <cellStyle name="Eingabe 2 11" xfId="44507" hidden="1"/>
    <cellStyle name="Eingabe 2 11" xfId="44537" hidden="1"/>
    <cellStyle name="Eingabe 2 11" xfId="44572" hidden="1"/>
    <cellStyle name="Eingabe 2 11" xfId="44663" hidden="1"/>
    <cellStyle name="Eingabe 2 11" xfId="44837" hidden="1"/>
    <cellStyle name="Eingabe 2 11" xfId="44870" hidden="1"/>
    <cellStyle name="Eingabe 2 11" xfId="44900" hidden="1"/>
    <cellStyle name="Eingabe 2 11" xfId="44935" hidden="1"/>
    <cellStyle name="Eingabe 2 11" xfId="44759" hidden="1"/>
    <cellStyle name="Eingabe 2 11" xfId="44984" hidden="1"/>
    <cellStyle name="Eingabe 2 11" xfId="45017" hidden="1"/>
    <cellStyle name="Eingabe 2 11" xfId="45047" hidden="1"/>
    <cellStyle name="Eingabe 2 11" xfId="45082" hidden="1"/>
    <cellStyle name="Eingabe 2 11" xfId="44653" hidden="1"/>
    <cellStyle name="Eingabe 2 11" xfId="45125" hidden="1"/>
    <cellStyle name="Eingabe 2 11" xfId="45158" hidden="1"/>
    <cellStyle name="Eingabe 2 11" xfId="45188" hidden="1"/>
    <cellStyle name="Eingabe 2 11" xfId="45223" hidden="1"/>
    <cellStyle name="Eingabe 2 11" xfId="45270" hidden="1"/>
    <cellStyle name="Eingabe 2 11" xfId="45342" hidden="1"/>
    <cellStyle name="Eingabe 2 11" xfId="45375" hidden="1"/>
    <cellStyle name="Eingabe 2 11" xfId="45405" hidden="1"/>
    <cellStyle name="Eingabe 2 11" xfId="45440" hidden="1"/>
    <cellStyle name="Eingabe 2 11" xfId="45502" hidden="1"/>
    <cellStyle name="Eingabe 2 11" xfId="45634" hidden="1"/>
    <cellStyle name="Eingabe 2 11" xfId="45667" hidden="1"/>
    <cellStyle name="Eingabe 2 11" xfId="45697" hidden="1"/>
    <cellStyle name="Eingabe 2 11" xfId="45732" hidden="1"/>
    <cellStyle name="Eingabe 2 11" xfId="45579" hidden="1"/>
    <cellStyle name="Eingabe 2 11" xfId="45776" hidden="1"/>
    <cellStyle name="Eingabe 2 11" xfId="45809" hidden="1"/>
    <cellStyle name="Eingabe 2 11" xfId="45839" hidden="1"/>
    <cellStyle name="Eingabe 2 11" xfId="45874" hidden="1"/>
    <cellStyle name="Eingabe 2 11" xfId="45923" hidden="1"/>
    <cellStyle name="Eingabe 2 11" xfId="46069" hidden="1"/>
    <cellStyle name="Eingabe 2 11" xfId="46102" hidden="1"/>
    <cellStyle name="Eingabe 2 11" xfId="46132" hidden="1"/>
    <cellStyle name="Eingabe 2 11" xfId="46167" hidden="1"/>
    <cellStyle name="Eingabe 2 11" xfId="46259" hidden="1"/>
    <cellStyle name="Eingabe 2 11" xfId="46433" hidden="1"/>
    <cellStyle name="Eingabe 2 11" xfId="46466" hidden="1"/>
    <cellStyle name="Eingabe 2 11" xfId="46496" hidden="1"/>
    <cellStyle name="Eingabe 2 11" xfId="46531" hidden="1"/>
    <cellStyle name="Eingabe 2 11" xfId="46355" hidden="1"/>
    <cellStyle name="Eingabe 2 11" xfId="46580" hidden="1"/>
    <cellStyle name="Eingabe 2 11" xfId="46613" hidden="1"/>
    <cellStyle name="Eingabe 2 11" xfId="46643" hidden="1"/>
    <cellStyle name="Eingabe 2 11" xfId="46678" hidden="1"/>
    <cellStyle name="Eingabe 2 11" xfId="46249" hidden="1"/>
    <cellStyle name="Eingabe 2 11" xfId="46721" hidden="1"/>
    <cellStyle name="Eingabe 2 11" xfId="46754" hidden="1"/>
    <cellStyle name="Eingabe 2 11" xfId="46784" hidden="1"/>
    <cellStyle name="Eingabe 2 11" xfId="46819" hidden="1"/>
    <cellStyle name="Eingabe 2 11" xfId="46866" hidden="1"/>
    <cellStyle name="Eingabe 2 11" xfId="46938" hidden="1"/>
    <cellStyle name="Eingabe 2 11" xfId="46971" hidden="1"/>
    <cellStyle name="Eingabe 2 11" xfId="47001" hidden="1"/>
    <cellStyle name="Eingabe 2 11" xfId="47036" hidden="1"/>
    <cellStyle name="Eingabe 2 11" xfId="47098" hidden="1"/>
    <cellStyle name="Eingabe 2 11" xfId="47230" hidden="1"/>
    <cellStyle name="Eingabe 2 11" xfId="47263" hidden="1"/>
    <cellStyle name="Eingabe 2 11" xfId="47293" hidden="1"/>
    <cellStyle name="Eingabe 2 11" xfId="47328" hidden="1"/>
    <cellStyle name="Eingabe 2 11" xfId="47175" hidden="1"/>
    <cellStyle name="Eingabe 2 11" xfId="47372" hidden="1"/>
    <cellStyle name="Eingabe 2 11" xfId="47405" hidden="1"/>
    <cellStyle name="Eingabe 2 11" xfId="47435" hidden="1"/>
    <cellStyle name="Eingabe 2 11" xfId="47470" hidden="1"/>
    <cellStyle name="Eingabe 2 11" xfId="46003" hidden="1"/>
    <cellStyle name="Eingabe 2 11" xfId="47512" hidden="1"/>
    <cellStyle name="Eingabe 2 11" xfId="47545" hidden="1"/>
    <cellStyle name="Eingabe 2 11" xfId="47575" hidden="1"/>
    <cellStyle name="Eingabe 2 11" xfId="47610" hidden="1"/>
    <cellStyle name="Eingabe 2 11" xfId="47701" hidden="1"/>
    <cellStyle name="Eingabe 2 11" xfId="47875" hidden="1"/>
    <cellStyle name="Eingabe 2 11" xfId="47908" hidden="1"/>
    <cellStyle name="Eingabe 2 11" xfId="47938" hidden="1"/>
    <cellStyle name="Eingabe 2 11" xfId="47973" hidden="1"/>
    <cellStyle name="Eingabe 2 11" xfId="47797" hidden="1"/>
    <cellStyle name="Eingabe 2 11" xfId="48022" hidden="1"/>
    <cellStyle name="Eingabe 2 11" xfId="48055" hidden="1"/>
    <cellStyle name="Eingabe 2 11" xfId="48085" hidden="1"/>
    <cellStyle name="Eingabe 2 11" xfId="48120" hidden="1"/>
    <cellStyle name="Eingabe 2 11" xfId="47691" hidden="1"/>
    <cellStyle name="Eingabe 2 11" xfId="48163" hidden="1"/>
    <cellStyle name="Eingabe 2 11" xfId="48196" hidden="1"/>
    <cellStyle name="Eingabe 2 11" xfId="48226" hidden="1"/>
    <cellStyle name="Eingabe 2 11" xfId="48261" hidden="1"/>
    <cellStyle name="Eingabe 2 11" xfId="48308" hidden="1"/>
    <cellStyle name="Eingabe 2 11" xfId="48380" hidden="1"/>
    <cellStyle name="Eingabe 2 11" xfId="48413" hidden="1"/>
    <cellStyle name="Eingabe 2 11" xfId="48443" hidden="1"/>
    <cellStyle name="Eingabe 2 11" xfId="48478" hidden="1"/>
    <cellStyle name="Eingabe 2 11" xfId="48540" hidden="1"/>
    <cellStyle name="Eingabe 2 11" xfId="48672" hidden="1"/>
    <cellStyle name="Eingabe 2 11" xfId="48705" hidden="1"/>
    <cellStyle name="Eingabe 2 11" xfId="48735" hidden="1"/>
    <cellStyle name="Eingabe 2 11" xfId="48770" hidden="1"/>
    <cellStyle name="Eingabe 2 11" xfId="48617" hidden="1"/>
    <cellStyle name="Eingabe 2 11" xfId="48814" hidden="1"/>
    <cellStyle name="Eingabe 2 11" xfId="48847" hidden="1"/>
    <cellStyle name="Eingabe 2 11" xfId="48877" hidden="1"/>
    <cellStyle name="Eingabe 2 11" xfId="48912" hidden="1"/>
    <cellStyle name="Eingabe 2 11" xfId="48959" hidden="1"/>
    <cellStyle name="Eingabe 2 11" xfId="49031" hidden="1"/>
    <cellStyle name="Eingabe 2 11" xfId="49064" hidden="1"/>
    <cellStyle name="Eingabe 2 11" xfId="49094" hidden="1"/>
    <cellStyle name="Eingabe 2 11" xfId="49129" hidden="1"/>
    <cellStyle name="Eingabe 2 11" xfId="49220" hidden="1"/>
    <cellStyle name="Eingabe 2 11" xfId="49394" hidden="1"/>
    <cellStyle name="Eingabe 2 11" xfId="49427" hidden="1"/>
    <cellStyle name="Eingabe 2 11" xfId="49457" hidden="1"/>
    <cellStyle name="Eingabe 2 11" xfId="49492" hidden="1"/>
    <cellStyle name="Eingabe 2 11" xfId="49316" hidden="1"/>
    <cellStyle name="Eingabe 2 11" xfId="49541" hidden="1"/>
    <cellStyle name="Eingabe 2 11" xfId="49574" hidden="1"/>
    <cellStyle name="Eingabe 2 11" xfId="49604" hidden="1"/>
    <cellStyle name="Eingabe 2 11" xfId="49639" hidden="1"/>
    <cellStyle name="Eingabe 2 11" xfId="49210" hidden="1"/>
    <cellStyle name="Eingabe 2 11" xfId="49682" hidden="1"/>
    <cellStyle name="Eingabe 2 11" xfId="49715" hidden="1"/>
    <cellStyle name="Eingabe 2 11" xfId="49745" hidden="1"/>
    <cellStyle name="Eingabe 2 11" xfId="49780" hidden="1"/>
    <cellStyle name="Eingabe 2 11" xfId="49827" hidden="1"/>
    <cellStyle name="Eingabe 2 11" xfId="49899" hidden="1"/>
    <cellStyle name="Eingabe 2 11" xfId="49932" hidden="1"/>
    <cellStyle name="Eingabe 2 11" xfId="49962" hidden="1"/>
    <cellStyle name="Eingabe 2 11" xfId="49997" hidden="1"/>
    <cellStyle name="Eingabe 2 11" xfId="50059" hidden="1"/>
    <cellStyle name="Eingabe 2 11" xfId="50191" hidden="1"/>
    <cellStyle name="Eingabe 2 11" xfId="50224" hidden="1"/>
    <cellStyle name="Eingabe 2 11" xfId="50254" hidden="1"/>
    <cellStyle name="Eingabe 2 11" xfId="50289" hidden="1"/>
    <cellStyle name="Eingabe 2 11" xfId="50136" hidden="1"/>
    <cellStyle name="Eingabe 2 11" xfId="50333" hidden="1"/>
    <cellStyle name="Eingabe 2 11" xfId="50366" hidden="1"/>
    <cellStyle name="Eingabe 2 11" xfId="50396" hidden="1"/>
    <cellStyle name="Eingabe 2 11" xfId="50431" hidden="1"/>
    <cellStyle name="Eingabe 2 11" xfId="50478" hidden="1"/>
    <cellStyle name="Eingabe 2 11" xfId="50550" hidden="1"/>
    <cellStyle name="Eingabe 2 11" xfId="50583" hidden="1"/>
    <cellStyle name="Eingabe 2 11" xfId="50613" hidden="1"/>
    <cellStyle name="Eingabe 2 11" xfId="50648" hidden="1"/>
    <cellStyle name="Eingabe 2 11" xfId="50728" hidden="1"/>
    <cellStyle name="Eingabe 2 11" xfId="50941" hidden="1"/>
    <cellStyle name="Eingabe 2 11" xfId="50974" hidden="1"/>
    <cellStyle name="Eingabe 2 11" xfId="51004" hidden="1"/>
    <cellStyle name="Eingabe 2 11" xfId="51039" hidden="1"/>
    <cellStyle name="Eingabe 2 11" xfId="51118" hidden="1"/>
    <cellStyle name="Eingabe 2 11" xfId="51250" hidden="1"/>
    <cellStyle name="Eingabe 2 11" xfId="51283" hidden="1"/>
    <cellStyle name="Eingabe 2 11" xfId="51313" hidden="1"/>
    <cellStyle name="Eingabe 2 11" xfId="51348" hidden="1"/>
    <cellStyle name="Eingabe 2 11" xfId="51195" hidden="1"/>
    <cellStyle name="Eingabe 2 11" xfId="51394" hidden="1"/>
    <cellStyle name="Eingabe 2 11" xfId="51427" hidden="1"/>
    <cellStyle name="Eingabe 2 11" xfId="51457" hidden="1"/>
    <cellStyle name="Eingabe 2 11" xfId="51492" hidden="1"/>
    <cellStyle name="Eingabe 2 11" xfId="50843" hidden="1"/>
    <cellStyle name="Eingabe 2 11" xfId="51551" hidden="1"/>
    <cellStyle name="Eingabe 2 11" xfId="51584" hidden="1"/>
    <cellStyle name="Eingabe 2 11" xfId="51614" hidden="1"/>
    <cellStyle name="Eingabe 2 11" xfId="51649" hidden="1"/>
    <cellStyle name="Eingabe 2 11" xfId="51746" hidden="1"/>
    <cellStyle name="Eingabe 2 11" xfId="51921" hidden="1"/>
    <cellStyle name="Eingabe 2 11" xfId="51954" hidden="1"/>
    <cellStyle name="Eingabe 2 11" xfId="51984" hidden="1"/>
    <cellStyle name="Eingabe 2 11" xfId="52019" hidden="1"/>
    <cellStyle name="Eingabe 2 11" xfId="51842" hidden="1"/>
    <cellStyle name="Eingabe 2 11" xfId="52070" hidden="1"/>
    <cellStyle name="Eingabe 2 11" xfId="52103" hidden="1"/>
    <cellStyle name="Eingabe 2 11" xfId="52133" hidden="1"/>
    <cellStyle name="Eingabe 2 11" xfId="52168" hidden="1"/>
    <cellStyle name="Eingabe 2 11" xfId="51736" hidden="1"/>
    <cellStyle name="Eingabe 2 11" xfId="52213" hidden="1"/>
    <cellStyle name="Eingabe 2 11" xfId="52246" hidden="1"/>
    <cellStyle name="Eingabe 2 11" xfId="52276" hidden="1"/>
    <cellStyle name="Eingabe 2 11" xfId="52311" hidden="1"/>
    <cellStyle name="Eingabe 2 11" xfId="52360" hidden="1"/>
    <cellStyle name="Eingabe 2 11" xfId="52432" hidden="1"/>
    <cellStyle name="Eingabe 2 11" xfId="52465" hidden="1"/>
    <cellStyle name="Eingabe 2 11" xfId="52495" hidden="1"/>
    <cellStyle name="Eingabe 2 11" xfId="52530" hidden="1"/>
    <cellStyle name="Eingabe 2 11" xfId="52592" hidden="1"/>
    <cellStyle name="Eingabe 2 11" xfId="52724" hidden="1"/>
    <cellStyle name="Eingabe 2 11" xfId="52757" hidden="1"/>
    <cellStyle name="Eingabe 2 11" xfId="52787" hidden="1"/>
    <cellStyle name="Eingabe 2 11" xfId="52822" hidden="1"/>
    <cellStyle name="Eingabe 2 11" xfId="52669" hidden="1"/>
    <cellStyle name="Eingabe 2 11" xfId="52866" hidden="1"/>
    <cellStyle name="Eingabe 2 11" xfId="52899" hidden="1"/>
    <cellStyle name="Eingabe 2 11" xfId="52929" hidden="1"/>
    <cellStyle name="Eingabe 2 11" xfId="52964" hidden="1"/>
    <cellStyle name="Eingabe 2 11" xfId="50720" hidden="1"/>
    <cellStyle name="Eingabe 2 11" xfId="53006" hidden="1"/>
    <cellStyle name="Eingabe 2 11" xfId="53039" hidden="1"/>
    <cellStyle name="Eingabe 2 11" xfId="53069" hidden="1"/>
    <cellStyle name="Eingabe 2 11" xfId="53104" hidden="1"/>
    <cellStyle name="Eingabe 2 11" xfId="53198" hidden="1"/>
    <cellStyle name="Eingabe 2 11" xfId="53372" hidden="1"/>
    <cellStyle name="Eingabe 2 11" xfId="53405" hidden="1"/>
    <cellStyle name="Eingabe 2 11" xfId="53435" hidden="1"/>
    <cellStyle name="Eingabe 2 11" xfId="53470" hidden="1"/>
    <cellStyle name="Eingabe 2 11" xfId="53294" hidden="1"/>
    <cellStyle name="Eingabe 2 11" xfId="53521" hidden="1"/>
    <cellStyle name="Eingabe 2 11" xfId="53554" hidden="1"/>
    <cellStyle name="Eingabe 2 11" xfId="53584" hidden="1"/>
    <cellStyle name="Eingabe 2 11" xfId="53619" hidden="1"/>
    <cellStyle name="Eingabe 2 11" xfId="53188" hidden="1"/>
    <cellStyle name="Eingabe 2 11" xfId="53664" hidden="1"/>
    <cellStyle name="Eingabe 2 11" xfId="53697" hidden="1"/>
    <cellStyle name="Eingabe 2 11" xfId="53727" hidden="1"/>
    <cellStyle name="Eingabe 2 11" xfId="53762" hidden="1"/>
    <cellStyle name="Eingabe 2 11" xfId="53810" hidden="1"/>
    <cellStyle name="Eingabe 2 11" xfId="53882" hidden="1"/>
    <cellStyle name="Eingabe 2 11" xfId="53915" hidden="1"/>
    <cellStyle name="Eingabe 2 11" xfId="53945" hidden="1"/>
    <cellStyle name="Eingabe 2 11" xfId="53980" hidden="1"/>
    <cellStyle name="Eingabe 2 11" xfId="54042" hidden="1"/>
    <cellStyle name="Eingabe 2 11" xfId="54174" hidden="1"/>
    <cellStyle name="Eingabe 2 11" xfId="54207" hidden="1"/>
    <cellStyle name="Eingabe 2 11" xfId="54237" hidden="1"/>
    <cellStyle name="Eingabe 2 11" xfId="54272" hidden="1"/>
    <cellStyle name="Eingabe 2 11" xfId="54119" hidden="1"/>
    <cellStyle name="Eingabe 2 11" xfId="54316" hidden="1"/>
    <cellStyle name="Eingabe 2 11" xfId="54349" hidden="1"/>
    <cellStyle name="Eingabe 2 11" xfId="54379" hidden="1"/>
    <cellStyle name="Eingabe 2 11" xfId="54414" hidden="1"/>
    <cellStyle name="Eingabe 2 11" xfId="51676" hidden="1"/>
    <cellStyle name="Eingabe 2 11" xfId="54456" hidden="1"/>
    <cellStyle name="Eingabe 2 11" xfId="54489" hidden="1"/>
    <cellStyle name="Eingabe 2 11" xfId="54519" hidden="1"/>
    <cellStyle name="Eingabe 2 11" xfId="54554" hidden="1"/>
    <cellStyle name="Eingabe 2 11" xfId="54645" hidden="1"/>
    <cellStyle name="Eingabe 2 11" xfId="54819" hidden="1"/>
    <cellStyle name="Eingabe 2 11" xfId="54852" hidden="1"/>
    <cellStyle name="Eingabe 2 11" xfId="54882" hidden="1"/>
    <cellStyle name="Eingabe 2 11" xfId="54917" hidden="1"/>
    <cellStyle name="Eingabe 2 11" xfId="54741" hidden="1"/>
    <cellStyle name="Eingabe 2 11" xfId="54966" hidden="1"/>
    <cellStyle name="Eingabe 2 11" xfId="54999" hidden="1"/>
    <cellStyle name="Eingabe 2 11" xfId="55029" hidden="1"/>
    <cellStyle name="Eingabe 2 11" xfId="55064" hidden="1"/>
    <cellStyle name="Eingabe 2 11" xfId="54635" hidden="1"/>
    <cellStyle name="Eingabe 2 11" xfId="55107" hidden="1"/>
    <cellStyle name="Eingabe 2 11" xfId="55140" hidden="1"/>
    <cellStyle name="Eingabe 2 11" xfId="55170" hidden="1"/>
    <cellStyle name="Eingabe 2 11" xfId="55205" hidden="1"/>
    <cellStyle name="Eingabe 2 11" xfId="55252" hidden="1"/>
    <cellStyle name="Eingabe 2 11" xfId="55324" hidden="1"/>
    <cellStyle name="Eingabe 2 11" xfId="55357" hidden="1"/>
    <cellStyle name="Eingabe 2 11" xfId="55387" hidden="1"/>
    <cellStyle name="Eingabe 2 11" xfId="55422" hidden="1"/>
    <cellStyle name="Eingabe 2 11" xfId="55484" hidden="1"/>
    <cellStyle name="Eingabe 2 11" xfId="55616" hidden="1"/>
    <cellStyle name="Eingabe 2 11" xfId="55649" hidden="1"/>
    <cellStyle name="Eingabe 2 11" xfId="55679" hidden="1"/>
    <cellStyle name="Eingabe 2 11" xfId="55714" hidden="1"/>
    <cellStyle name="Eingabe 2 11" xfId="55561" hidden="1"/>
    <cellStyle name="Eingabe 2 11" xfId="55758" hidden="1"/>
    <cellStyle name="Eingabe 2 11" xfId="55791" hidden="1"/>
    <cellStyle name="Eingabe 2 11" xfId="55821" hidden="1"/>
    <cellStyle name="Eingabe 2 11" xfId="55856" hidden="1"/>
    <cellStyle name="Eingabe 2 11" xfId="55905" hidden="1"/>
    <cellStyle name="Eingabe 2 11" xfId="56051" hidden="1"/>
    <cellStyle name="Eingabe 2 11" xfId="56084" hidden="1"/>
    <cellStyle name="Eingabe 2 11" xfId="56114" hidden="1"/>
    <cellStyle name="Eingabe 2 11" xfId="56149" hidden="1"/>
    <cellStyle name="Eingabe 2 11" xfId="56241" hidden="1"/>
    <cellStyle name="Eingabe 2 11" xfId="56415" hidden="1"/>
    <cellStyle name="Eingabe 2 11" xfId="56448" hidden="1"/>
    <cellStyle name="Eingabe 2 11" xfId="56478" hidden="1"/>
    <cellStyle name="Eingabe 2 11" xfId="56513" hidden="1"/>
    <cellStyle name="Eingabe 2 11" xfId="56337" hidden="1"/>
    <cellStyle name="Eingabe 2 11" xfId="56562" hidden="1"/>
    <cellStyle name="Eingabe 2 11" xfId="56595" hidden="1"/>
    <cellStyle name="Eingabe 2 11" xfId="56625" hidden="1"/>
    <cellStyle name="Eingabe 2 11" xfId="56660" hidden="1"/>
    <cellStyle name="Eingabe 2 11" xfId="56231" hidden="1"/>
    <cellStyle name="Eingabe 2 11" xfId="56703" hidden="1"/>
    <cellStyle name="Eingabe 2 11" xfId="56736" hidden="1"/>
    <cellStyle name="Eingabe 2 11" xfId="56766" hidden="1"/>
    <cellStyle name="Eingabe 2 11" xfId="56801" hidden="1"/>
    <cellStyle name="Eingabe 2 11" xfId="56848" hidden="1"/>
    <cellStyle name="Eingabe 2 11" xfId="56920" hidden="1"/>
    <cellStyle name="Eingabe 2 11" xfId="56953" hidden="1"/>
    <cellStyle name="Eingabe 2 11" xfId="56983" hidden="1"/>
    <cellStyle name="Eingabe 2 11" xfId="57018" hidden="1"/>
    <cellStyle name="Eingabe 2 11" xfId="57080" hidden="1"/>
    <cellStyle name="Eingabe 2 11" xfId="57212" hidden="1"/>
    <cellStyle name="Eingabe 2 11" xfId="57245" hidden="1"/>
    <cellStyle name="Eingabe 2 11" xfId="57275" hidden="1"/>
    <cellStyle name="Eingabe 2 11" xfId="57310" hidden="1"/>
    <cellStyle name="Eingabe 2 11" xfId="57157" hidden="1"/>
    <cellStyle name="Eingabe 2 11" xfId="57354" hidden="1"/>
    <cellStyle name="Eingabe 2 11" xfId="57387" hidden="1"/>
    <cellStyle name="Eingabe 2 11" xfId="57417" hidden="1"/>
    <cellStyle name="Eingabe 2 11" xfId="57452" hidden="1"/>
    <cellStyle name="Eingabe 2 11" xfId="55985" hidden="1"/>
    <cellStyle name="Eingabe 2 11" xfId="57494" hidden="1"/>
    <cellStyle name="Eingabe 2 11" xfId="57527" hidden="1"/>
    <cellStyle name="Eingabe 2 11" xfId="57557" hidden="1"/>
    <cellStyle name="Eingabe 2 11" xfId="57592" hidden="1"/>
    <cellStyle name="Eingabe 2 11" xfId="57683" hidden="1"/>
    <cellStyle name="Eingabe 2 11" xfId="57857" hidden="1"/>
    <cellStyle name="Eingabe 2 11" xfId="57890" hidden="1"/>
    <cellStyle name="Eingabe 2 11" xfId="57920" hidden="1"/>
    <cellStyle name="Eingabe 2 11" xfId="57955" hidden="1"/>
    <cellStyle name="Eingabe 2 11" xfId="57779" hidden="1"/>
    <cellStyle name="Eingabe 2 11" xfId="58004" hidden="1"/>
    <cellStyle name="Eingabe 2 11" xfId="58037" hidden="1"/>
    <cellStyle name="Eingabe 2 11" xfId="58067" hidden="1"/>
    <cellStyle name="Eingabe 2 11" xfId="58102" hidden="1"/>
    <cellStyle name="Eingabe 2 11" xfId="57673" hidden="1"/>
    <cellStyle name="Eingabe 2 11" xfId="58145" hidden="1"/>
    <cellStyle name="Eingabe 2 11" xfId="58178" hidden="1"/>
    <cellStyle name="Eingabe 2 11" xfId="58208" hidden="1"/>
    <cellStyle name="Eingabe 2 11" xfId="58243" hidden="1"/>
    <cellStyle name="Eingabe 2 11" xfId="58290" hidden="1"/>
    <cellStyle name="Eingabe 2 11" xfId="58362" hidden="1"/>
    <cellStyle name="Eingabe 2 11" xfId="58395" hidden="1"/>
    <cellStyle name="Eingabe 2 11" xfId="58425" hidden="1"/>
    <cellStyle name="Eingabe 2 11" xfId="58460" hidden="1"/>
    <cellStyle name="Eingabe 2 11" xfId="58522" hidden="1"/>
    <cellStyle name="Eingabe 2 11" xfId="58654" hidden="1"/>
    <cellStyle name="Eingabe 2 11" xfId="58687" hidden="1"/>
    <cellStyle name="Eingabe 2 11" xfId="58717" hidden="1"/>
    <cellStyle name="Eingabe 2 11" xfId="58752" hidden="1"/>
    <cellStyle name="Eingabe 2 11" xfId="58599" hidden="1"/>
    <cellStyle name="Eingabe 2 11" xfId="58796" hidden="1"/>
    <cellStyle name="Eingabe 2 11" xfId="58829" hidden="1"/>
    <cellStyle name="Eingabe 2 11" xfId="58859" hidden="1"/>
    <cellStyle name="Eingabe 2 11" xfId="58894" hidden="1"/>
    <cellStyle name="Eingabe 2 11" xfId="18864"/>
    <cellStyle name="Eingabe 2 12" xfId="177" hidden="1"/>
    <cellStyle name="Eingabe 2 12" xfId="543" hidden="1"/>
    <cellStyle name="Eingabe 2 12" xfId="593" hidden="1"/>
    <cellStyle name="Eingabe 2 12" xfId="606" hidden="1"/>
    <cellStyle name="Eingabe 2 12" xfId="641" hidden="1"/>
    <cellStyle name="Eingabe 2 12" xfId="777" hidden="1"/>
    <cellStyle name="Eingabe 2 12" xfId="951" hidden="1"/>
    <cellStyle name="Eingabe 2 12" xfId="1001" hidden="1"/>
    <cellStyle name="Eingabe 2 12" xfId="1014" hidden="1"/>
    <cellStyle name="Eingabe 2 12" xfId="1049" hidden="1"/>
    <cellStyle name="Eingabe 2 12" xfId="871" hidden="1"/>
    <cellStyle name="Eingabe 2 12" xfId="1098" hidden="1"/>
    <cellStyle name="Eingabe 2 12" xfId="1148" hidden="1"/>
    <cellStyle name="Eingabe 2 12" xfId="1161" hidden="1"/>
    <cellStyle name="Eingabe 2 12" xfId="1196" hidden="1"/>
    <cellStyle name="Eingabe 2 12" xfId="767" hidden="1"/>
    <cellStyle name="Eingabe 2 12" xfId="1239" hidden="1"/>
    <cellStyle name="Eingabe 2 12" xfId="1289" hidden="1"/>
    <cellStyle name="Eingabe 2 12" xfId="1302" hidden="1"/>
    <cellStyle name="Eingabe 2 12" xfId="1337" hidden="1"/>
    <cellStyle name="Eingabe 2 12" xfId="1384" hidden="1"/>
    <cellStyle name="Eingabe 2 12" xfId="1456" hidden="1"/>
    <cellStyle name="Eingabe 2 12" xfId="1506" hidden="1"/>
    <cellStyle name="Eingabe 2 12" xfId="1519" hidden="1"/>
    <cellStyle name="Eingabe 2 12" xfId="1554" hidden="1"/>
    <cellStyle name="Eingabe 2 12" xfId="1616" hidden="1"/>
    <cellStyle name="Eingabe 2 12" xfId="1748" hidden="1"/>
    <cellStyle name="Eingabe 2 12" xfId="1798" hidden="1"/>
    <cellStyle name="Eingabe 2 12" xfId="1811" hidden="1"/>
    <cellStyle name="Eingabe 2 12" xfId="1846" hidden="1"/>
    <cellStyle name="Eingabe 2 12" xfId="1691" hidden="1"/>
    <cellStyle name="Eingabe 2 12" xfId="1890" hidden="1"/>
    <cellStyle name="Eingabe 2 12" xfId="1940" hidden="1"/>
    <cellStyle name="Eingabe 2 12" xfId="1953" hidden="1"/>
    <cellStyle name="Eingabe 2 12" xfId="1988" hidden="1"/>
    <cellStyle name="Eingabe 2 12" xfId="2100" hidden="1"/>
    <cellStyle name="Eingabe 2 12" xfId="2421" hidden="1"/>
    <cellStyle name="Eingabe 2 12" xfId="2471" hidden="1"/>
    <cellStyle name="Eingabe 2 12" xfId="2484" hidden="1"/>
    <cellStyle name="Eingabe 2 12" xfId="2519" hidden="1"/>
    <cellStyle name="Eingabe 2 12" xfId="2647" hidden="1"/>
    <cellStyle name="Eingabe 2 12" xfId="2821" hidden="1"/>
    <cellStyle name="Eingabe 2 12" xfId="2871" hidden="1"/>
    <cellStyle name="Eingabe 2 12" xfId="2884" hidden="1"/>
    <cellStyle name="Eingabe 2 12" xfId="2919" hidden="1"/>
    <cellStyle name="Eingabe 2 12" xfId="2741" hidden="1"/>
    <cellStyle name="Eingabe 2 12" xfId="2968" hidden="1"/>
    <cellStyle name="Eingabe 2 12" xfId="3018" hidden="1"/>
    <cellStyle name="Eingabe 2 12" xfId="3031" hidden="1"/>
    <cellStyle name="Eingabe 2 12" xfId="3066" hidden="1"/>
    <cellStyle name="Eingabe 2 12" xfId="2637" hidden="1"/>
    <cellStyle name="Eingabe 2 12" xfId="3109" hidden="1"/>
    <cellStyle name="Eingabe 2 12" xfId="3159" hidden="1"/>
    <cellStyle name="Eingabe 2 12" xfId="3172" hidden="1"/>
    <cellStyle name="Eingabe 2 12" xfId="3207" hidden="1"/>
    <cellStyle name="Eingabe 2 12" xfId="3254" hidden="1"/>
    <cellStyle name="Eingabe 2 12" xfId="3326" hidden="1"/>
    <cellStyle name="Eingabe 2 12" xfId="3376" hidden="1"/>
    <cellStyle name="Eingabe 2 12" xfId="3389" hidden="1"/>
    <cellStyle name="Eingabe 2 12" xfId="3424" hidden="1"/>
    <cellStyle name="Eingabe 2 12" xfId="3486" hidden="1"/>
    <cellStyle name="Eingabe 2 12" xfId="3618" hidden="1"/>
    <cellStyle name="Eingabe 2 12" xfId="3668" hidden="1"/>
    <cellStyle name="Eingabe 2 12" xfId="3681" hidden="1"/>
    <cellStyle name="Eingabe 2 12" xfId="3716" hidden="1"/>
    <cellStyle name="Eingabe 2 12" xfId="3561" hidden="1"/>
    <cellStyle name="Eingabe 2 12" xfId="3760" hidden="1"/>
    <cellStyle name="Eingabe 2 12" xfId="3810" hidden="1"/>
    <cellStyle name="Eingabe 2 12" xfId="3823" hidden="1"/>
    <cellStyle name="Eingabe 2 12" xfId="3858" hidden="1"/>
    <cellStyle name="Eingabe 2 12" xfId="2227" hidden="1"/>
    <cellStyle name="Eingabe 2 12" xfId="3927" hidden="1"/>
    <cellStyle name="Eingabe 2 12" xfId="3977" hidden="1"/>
    <cellStyle name="Eingabe 2 12" xfId="3990" hidden="1"/>
    <cellStyle name="Eingabe 2 12" xfId="4025" hidden="1"/>
    <cellStyle name="Eingabe 2 12" xfId="4153" hidden="1"/>
    <cellStyle name="Eingabe 2 12" xfId="4327" hidden="1"/>
    <cellStyle name="Eingabe 2 12" xfId="4377" hidden="1"/>
    <cellStyle name="Eingabe 2 12" xfId="4390" hidden="1"/>
    <cellStyle name="Eingabe 2 12" xfId="4425" hidden="1"/>
    <cellStyle name="Eingabe 2 12" xfId="4247" hidden="1"/>
    <cellStyle name="Eingabe 2 12" xfId="4474" hidden="1"/>
    <cellStyle name="Eingabe 2 12" xfId="4524" hidden="1"/>
    <cellStyle name="Eingabe 2 12" xfId="4537" hidden="1"/>
    <cellStyle name="Eingabe 2 12" xfId="4572" hidden="1"/>
    <cellStyle name="Eingabe 2 12" xfId="4143" hidden="1"/>
    <cellStyle name="Eingabe 2 12" xfId="4615" hidden="1"/>
    <cellStyle name="Eingabe 2 12" xfId="4665" hidden="1"/>
    <cellStyle name="Eingabe 2 12" xfId="4678" hidden="1"/>
    <cellStyle name="Eingabe 2 12" xfId="4713" hidden="1"/>
    <cellStyle name="Eingabe 2 12" xfId="4760" hidden="1"/>
    <cellStyle name="Eingabe 2 12" xfId="4832" hidden="1"/>
    <cellStyle name="Eingabe 2 12" xfId="4882" hidden="1"/>
    <cellStyle name="Eingabe 2 12" xfId="4895" hidden="1"/>
    <cellStyle name="Eingabe 2 12" xfId="4930" hidden="1"/>
    <cellStyle name="Eingabe 2 12" xfId="4992" hidden="1"/>
    <cellStyle name="Eingabe 2 12" xfId="5124" hidden="1"/>
    <cellStyle name="Eingabe 2 12" xfId="5174" hidden="1"/>
    <cellStyle name="Eingabe 2 12" xfId="5187" hidden="1"/>
    <cellStyle name="Eingabe 2 12" xfId="5222" hidden="1"/>
    <cellStyle name="Eingabe 2 12" xfId="5067" hidden="1"/>
    <cellStyle name="Eingabe 2 12" xfId="5266" hidden="1"/>
    <cellStyle name="Eingabe 2 12" xfId="5316" hidden="1"/>
    <cellStyle name="Eingabe 2 12" xfId="5329" hidden="1"/>
    <cellStyle name="Eingabe 2 12" xfId="5364" hidden="1"/>
    <cellStyle name="Eingabe 2 12" xfId="2088" hidden="1"/>
    <cellStyle name="Eingabe 2 12" xfId="5432" hidden="1"/>
    <cellStyle name="Eingabe 2 12" xfId="5482" hidden="1"/>
    <cellStyle name="Eingabe 2 12" xfId="5495" hidden="1"/>
    <cellStyle name="Eingabe 2 12" xfId="5530" hidden="1"/>
    <cellStyle name="Eingabe 2 12" xfId="5657" hidden="1"/>
    <cellStyle name="Eingabe 2 12" xfId="5831" hidden="1"/>
    <cellStyle name="Eingabe 2 12" xfId="5881" hidden="1"/>
    <cellStyle name="Eingabe 2 12" xfId="5894" hidden="1"/>
    <cellStyle name="Eingabe 2 12" xfId="5929" hidden="1"/>
    <cellStyle name="Eingabe 2 12" xfId="5751" hidden="1"/>
    <cellStyle name="Eingabe 2 12" xfId="5978" hidden="1"/>
    <cellStyle name="Eingabe 2 12" xfId="6028" hidden="1"/>
    <cellStyle name="Eingabe 2 12" xfId="6041" hidden="1"/>
    <cellStyle name="Eingabe 2 12" xfId="6076" hidden="1"/>
    <cellStyle name="Eingabe 2 12" xfId="5647" hidden="1"/>
    <cellStyle name="Eingabe 2 12" xfId="6119" hidden="1"/>
    <cellStyle name="Eingabe 2 12" xfId="6169" hidden="1"/>
    <cellStyle name="Eingabe 2 12" xfId="6182" hidden="1"/>
    <cellStyle name="Eingabe 2 12" xfId="6217" hidden="1"/>
    <cellStyle name="Eingabe 2 12" xfId="6264" hidden="1"/>
    <cellStyle name="Eingabe 2 12" xfId="6336" hidden="1"/>
    <cellStyle name="Eingabe 2 12" xfId="6386" hidden="1"/>
    <cellStyle name="Eingabe 2 12" xfId="6399" hidden="1"/>
    <cellStyle name="Eingabe 2 12" xfId="6434" hidden="1"/>
    <cellStyle name="Eingabe 2 12" xfId="6496" hidden="1"/>
    <cellStyle name="Eingabe 2 12" xfId="6628" hidden="1"/>
    <cellStyle name="Eingabe 2 12" xfId="6678" hidden="1"/>
    <cellStyle name="Eingabe 2 12" xfId="6691" hidden="1"/>
    <cellStyle name="Eingabe 2 12" xfId="6726" hidden="1"/>
    <cellStyle name="Eingabe 2 12" xfId="6571" hidden="1"/>
    <cellStyle name="Eingabe 2 12" xfId="6770" hidden="1"/>
    <cellStyle name="Eingabe 2 12" xfId="6820" hidden="1"/>
    <cellStyle name="Eingabe 2 12" xfId="6833" hidden="1"/>
    <cellStyle name="Eingabe 2 12" xfId="6868" hidden="1"/>
    <cellStyle name="Eingabe 2 12" xfId="2303" hidden="1"/>
    <cellStyle name="Eingabe 2 12" xfId="6934" hidden="1"/>
    <cellStyle name="Eingabe 2 12" xfId="6984" hidden="1"/>
    <cellStyle name="Eingabe 2 12" xfId="6997" hidden="1"/>
    <cellStyle name="Eingabe 2 12" xfId="7032" hidden="1"/>
    <cellStyle name="Eingabe 2 12" xfId="7155" hidden="1"/>
    <cellStyle name="Eingabe 2 12" xfId="7329" hidden="1"/>
    <cellStyle name="Eingabe 2 12" xfId="7379" hidden="1"/>
    <cellStyle name="Eingabe 2 12" xfId="7392" hidden="1"/>
    <cellStyle name="Eingabe 2 12" xfId="7427" hidden="1"/>
    <cellStyle name="Eingabe 2 12" xfId="7249" hidden="1"/>
    <cellStyle name="Eingabe 2 12" xfId="7476" hidden="1"/>
    <cellStyle name="Eingabe 2 12" xfId="7526" hidden="1"/>
    <cellStyle name="Eingabe 2 12" xfId="7539" hidden="1"/>
    <cellStyle name="Eingabe 2 12" xfId="7574" hidden="1"/>
    <cellStyle name="Eingabe 2 12" xfId="7145" hidden="1"/>
    <cellStyle name="Eingabe 2 12" xfId="7617" hidden="1"/>
    <cellStyle name="Eingabe 2 12" xfId="7667" hidden="1"/>
    <cellStyle name="Eingabe 2 12" xfId="7680" hidden="1"/>
    <cellStyle name="Eingabe 2 12" xfId="7715" hidden="1"/>
    <cellStyle name="Eingabe 2 12" xfId="7762" hidden="1"/>
    <cellStyle name="Eingabe 2 12" xfId="7834" hidden="1"/>
    <cellStyle name="Eingabe 2 12" xfId="7884" hidden="1"/>
    <cellStyle name="Eingabe 2 12" xfId="7897" hidden="1"/>
    <cellStyle name="Eingabe 2 12" xfId="7932" hidden="1"/>
    <cellStyle name="Eingabe 2 12" xfId="7994" hidden="1"/>
    <cellStyle name="Eingabe 2 12" xfId="8126" hidden="1"/>
    <cellStyle name="Eingabe 2 12" xfId="8176" hidden="1"/>
    <cellStyle name="Eingabe 2 12" xfId="8189" hidden="1"/>
    <cellStyle name="Eingabe 2 12" xfId="8224" hidden="1"/>
    <cellStyle name="Eingabe 2 12" xfId="8069" hidden="1"/>
    <cellStyle name="Eingabe 2 12" xfId="8268" hidden="1"/>
    <cellStyle name="Eingabe 2 12" xfId="8318" hidden="1"/>
    <cellStyle name="Eingabe 2 12" xfId="8331" hidden="1"/>
    <cellStyle name="Eingabe 2 12" xfId="8366" hidden="1"/>
    <cellStyle name="Eingabe 2 12" xfId="410" hidden="1"/>
    <cellStyle name="Eingabe 2 12" xfId="8429" hidden="1"/>
    <cellStyle name="Eingabe 2 12" xfId="8479" hidden="1"/>
    <cellStyle name="Eingabe 2 12" xfId="8492" hidden="1"/>
    <cellStyle name="Eingabe 2 12" xfId="8527" hidden="1"/>
    <cellStyle name="Eingabe 2 12" xfId="8648" hidden="1"/>
    <cellStyle name="Eingabe 2 12" xfId="8822" hidden="1"/>
    <cellStyle name="Eingabe 2 12" xfId="8872" hidden="1"/>
    <cellStyle name="Eingabe 2 12" xfId="8885" hidden="1"/>
    <cellStyle name="Eingabe 2 12" xfId="8920" hidden="1"/>
    <cellStyle name="Eingabe 2 12" xfId="8742" hidden="1"/>
    <cellStyle name="Eingabe 2 12" xfId="8969" hidden="1"/>
    <cellStyle name="Eingabe 2 12" xfId="9019" hidden="1"/>
    <cellStyle name="Eingabe 2 12" xfId="9032" hidden="1"/>
    <cellStyle name="Eingabe 2 12" xfId="9067" hidden="1"/>
    <cellStyle name="Eingabe 2 12" xfId="8638" hidden="1"/>
    <cellStyle name="Eingabe 2 12" xfId="9110" hidden="1"/>
    <cellStyle name="Eingabe 2 12" xfId="9160" hidden="1"/>
    <cellStyle name="Eingabe 2 12" xfId="9173" hidden="1"/>
    <cellStyle name="Eingabe 2 12" xfId="9208" hidden="1"/>
    <cellStyle name="Eingabe 2 12" xfId="9255" hidden="1"/>
    <cellStyle name="Eingabe 2 12" xfId="9327" hidden="1"/>
    <cellStyle name="Eingabe 2 12" xfId="9377" hidden="1"/>
    <cellStyle name="Eingabe 2 12" xfId="9390" hidden="1"/>
    <cellStyle name="Eingabe 2 12" xfId="9425" hidden="1"/>
    <cellStyle name="Eingabe 2 12" xfId="9487" hidden="1"/>
    <cellStyle name="Eingabe 2 12" xfId="9619" hidden="1"/>
    <cellStyle name="Eingabe 2 12" xfId="9669" hidden="1"/>
    <cellStyle name="Eingabe 2 12" xfId="9682" hidden="1"/>
    <cellStyle name="Eingabe 2 12" xfId="9717" hidden="1"/>
    <cellStyle name="Eingabe 2 12" xfId="9562" hidden="1"/>
    <cellStyle name="Eingabe 2 12" xfId="9761" hidden="1"/>
    <cellStyle name="Eingabe 2 12" xfId="9811" hidden="1"/>
    <cellStyle name="Eingabe 2 12" xfId="9824" hidden="1"/>
    <cellStyle name="Eingabe 2 12" xfId="9859" hidden="1"/>
    <cellStyle name="Eingabe 2 12" xfId="2560" hidden="1"/>
    <cellStyle name="Eingabe 2 12" xfId="9920" hidden="1"/>
    <cellStyle name="Eingabe 2 12" xfId="9970" hidden="1"/>
    <cellStyle name="Eingabe 2 12" xfId="9983" hidden="1"/>
    <cellStyle name="Eingabe 2 12" xfId="10018" hidden="1"/>
    <cellStyle name="Eingabe 2 12" xfId="10134" hidden="1"/>
    <cellStyle name="Eingabe 2 12" xfId="10308" hidden="1"/>
    <cellStyle name="Eingabe 2 12" xfId="10358" hidden="1"/>
    <cellStyle name="Eingabe 2 12" xfId="10371" hidden="1"/>
    <cellStyle name="Eingabe 2 12" xfId="10406" hidden="1"/>
    <cellStyle name="Eingabe 2 12" xfId="10228" hidden="1"/>
    <cellStyle name="Eingabe 2 12" xfId="10455" hidden="1"/>
    <cellStyle name="Eingabe 2 12" xfId="10505" hidden="1"/>
    <cellStyle name="Eingabe 2 12" xfId="10518" hidden="1"/>
    <cellStyle name="Eingabe 2 12" xfId="10553" hidden="1"/>
    <cellStyle name="Eingabe 2 12" xfId="10124" hidden="1"/>
    <cellStyle name="Eingabe 2 12" xfId="10596" hidden="1"/>
    <cellStyle name="Eingabe 2 12" xfId="10646" hidden="1"/>
    <cellStyle name="Eingabe 2 12" xfId="10659" hidden="1"/>
    <cellStyle name="Eingabe 2 12" xfId="10694" hidden="1"/>
    <cellStyle name="Eingabe 2 12" xfId="10741" hidden="1"/>
    <cellStyle name="Eingabe 2 12" xfId="10813" hidden="1"/>
    <cellStyle name="Eingabe 2 12" xfId="10863" hidden="1"/>
    <cellStyle name="Eingabe 2 12" xfId="10876" hidden="1"/>
    <cellStyle name="Eingabe 2 12" xfId="10911" hidden="1"/>
    <cellStyle name="Eingabe 2 12" xfId="10973" hidden="1"/>
    <cellStyle name="Eingabe 2 12" xfId="11105" hidden="1"/>
    <cellStyle name="Eingabe 2 12" xfId="11155" hidden="1"/>
    <cellStyle name="Eingabe 2 12" xfId="11168" hidden="1"/>
    <cellStyle name="Eingabe 2 12" xfId="11203" hidden="1"/>
    <cellStyle name="Eingabe 2 12" xfId="11048" hidden="1"/>
    <cellStyle name="Eingabe 2 12" xfId="11247" hidden="1"/>
    <cellStyle name="Eingabe 2 12" xfId="11297" hidden="1"/>
    <cellStyle name="Eingabe 2 12" xfId="11310" hidden="1"/>
    <cellStyle name="Eingabe 2 12" xfId="11345" hidden="1"/>
    <cellStyle name="Eingabe 2 12" xfId="4066" hidden="1"/>
    <cellStyle name="Eingabe 2 12" xfId="11403" hidden="1"/>
    <cellStyle name="Eingabe 2 12" xfId="11453" hidden="1"/>
    <cellStyle name="Eingabe 2 12" xfId="11466" hidden="1"/>
    <cellStyle name="Eingabe 2 12" xfId="11501" hidden="1"/>
    <cellStyle name="Eingabe 2 12" xfId="11614" hidden="1"/>
    <cellStyle name="Eingabe 2 12" xfId="11788" hidden="1"/>
    <cellStyle name="Eingabe 2 12" xfId="11838" hidden="1"/>
    <cellStyle name="Eingabe 2 12" xfId="11851" hidden="1"/>
    <cellStyle name="Eingabe 2 12" xfId="11886" hidden="1"/>
    <cellStyle name="Eingabe 2 12" xfId="11708" hidden="1"/>
    <cellStyle name="Eingabe 2 12" xfId="11935" hidden="1"/>
    <cellStyle name="Eingabe 2 12" xfId="11985" hidden="1"/>
    <cellStyle name="Eingabe 2 12" xfId="11998" hidden="1"/>
    <cellStyle name="Eingabe 2 12" xfId="12033" hidden="1"/>
    <cellStyle name="Eingabe 2 12" xfId="11604" hidden="1"/>
    <cellStyle name="Eingabe 2 12" xfId="12076" hidden="1"/>
    <cellStyle name="Eingabe 2 12" xfId="12126" hidden="1"/>
    <cellStyle name="Eingabe 2 12" xfId="12139" hidden="1"/>
    <cellStyle name="Eingabe 2 12" xfId="12174" hidden="1"/>
    <cellStyle name="Eingabe 2 12" xfId="12221" hidden="1"/>
    <cellStyle name="Eingabe 2 12" xfId="12293" hidden="1"/>
    <cellStyle name="Eingabe 2 12" xfId="12343" hidden="1"/>
    <cellStyle name="Eingabe 2 12" xfId="12356" hidden="1"/>
    <cellStyle name="Eingabe 2 12" xfId="12391" hidden="1"/>
    <cellStyle name="Eingabe 2 12" xfId="12453" hidden="1"/>
    <cellStyle name="Eingabe 2 12" xfId="12585" hidden="1"/>
    <cellStyle name="Eingabe 2 12" xfId="12635" hidden="1"/>
    <cellStyle name="Eingabe 2 12" xfId="12648" hidden="1"/>
    <cellStyle name="Eingabe 2 12" xfId="12683" hidden="1"/>
    <cellStyle name="Eingabe 2 12" xfId="12528" hidden="1"/>
    <cellStyle name="Eingabe 2 12" xfId="12727" hidden="1"/>
    <cellStyle name="Eingabe 2 12" xfId="12777" hidden="1"/>
    <cellStyle name="Eingabe 2 12" xfId="12790" hidden="1"/>
    <cellStyle name="Eingabe 2 12" xfId="12825" hidden="1"/>
    <cellStyle name="Eingabe 2 12" xfId="5570" hidden="1"/>
    <cellStyle name="Eingabe 2 12" xfId="12882" hidden="1"/>
    <cellStyle name="Eingabe 2 12" xfId="12932" hidden="1"/>
    <cellStyle name="Eingabe 2 12" xfId="12945" hidden="1"/>
    <cellStyle name="Eingabe 2 12" xfId="12980" hidden="1"/>
    <cellStyle name="Eingabe 2 12" xfId="13085" hidden="1"/>
    <cellStyle name="Eingabe 2 12" xfId="13259" hidden="1"/>
    <cellStyle name="Eingabe 2 12" xfId="13309" hidden="1"/>
    <cellStyle name="Eingabe 2 12" xfId="13322" hidden="1"/>
    <cellStyle name="Eingabe 2 12" xfId="13357" hidden="1"/>
    <cellStyle name="Eingabe 2 12" xfId="13179" hidden="1"/>
    <cellStyle name="Eingabe 2 12" xfId="13406" hidden="1"/>
    <cellStyle name="Eingabe 2 12" xfId="13456" hidden="1"/>
    <cellStyle name="Eingabe 2 12" xfId="13469" hidden="1"/>
    <cellStyle name="Eingabe 2 12" xfId="13504" hidden="1"/>
    <cellStyle name="Eingabe 2 12" xfId="13075" hidden="1"/>
    <cellStyle name="Eingabe 2 12" xfId="13547" hidden="1"/>
    <cellStyle name="Eingabe 2 12" xfId="13597" hidden="1"/>
    <cellStyle name="Eingabe 2 12" xfId="13610" hidden="1"/>
    <cellStyle name="Eingabe 2 12" xfId="13645" hidden="1"/>
    <cellStyle name="Eingabe 2 12" xfId="13692" hidden="1"/>
    <cellStyle name="Eingabe 2 12" xfId="13764" hidden="1"/>
    <cellStyle name="Eingabe 2 12" xfId="13814" hidden="1"/>
    <cellStyle name="Eingabe 2 12" xfId="13827" hidden="1"/>
    <cellStyle name="Eingabe 2 12" xfId="13862" hidden="1"/>
    <cellStyle name="Eingabe 2 12" xfId="13924" hidden="1"/>
    <cellStyle name="Eingabe 2 12" xfId="14056" hidden="1"/>
    <cellStyle name="Eingabe 2 12" xfId="14106" hidden="1"/>
    <cellStyle name="Eingabe 2 12" xfId="14119" hidden="1"/>
    <cellStyle name="Eingabe 2 12" xfId="14154" hidden="1"/>
    <cellStyle name="Eingabe 2 12" xfId="13999" hidden="1"/>
    <cellStyle name="Eingabe 2 12" xfId="14198" hidden="1"/>
    <cellStyle name="Eingabe 2 12" xfId="14248" hidden="1"/>
    <cellStyle name="Eingabe 2 12" xfId="14261" hidden="1"/>
    <cellStyle name="Eingabe 2 12" xfId="14296" hidden="1"/>
    <cellStyle name="Eingabe 2 12" xfId="7072" hidden="1"/>
    <cellStyle name="Eingabe 2 12" xfId="14349" hidden="1"/>
    <cellStyle name="Eingabe 2 12" xfId="14399" hidden="1"/>
    <cellStyle name="Eingabe 2 12" xfId="14412" hidden="1"/>
    <cellStyle name="Eingabe 2 12" xfId="14447" hidden="1"/>
    <cellStyle name="Eingabe 2 12" xfId="14547" hidden="1"/>
    <cellStyle name="Eingabe 2 12" xfId="14721" hidden="1"/>
    <cellStyle name="Eingabe 2 12" xfId="14771" hidden="1"/>
    <cellStyle name="Eingabe 2 12" xfId="14784" hidden="1"/>
    <cellStyle name="Eingabe 2 12" xfId="14819" hidden="1"/>
    <cellStyle name="Eingabe 2 12" xfId="14641" hidden="1"/>
    <cellStyle name="Eingabe 2 12" xfId="14868" hidden="1"/>
    <cellStyle name="Eingabe 2 12" xfId="14918" hidden="1"/>
    <cellStyle name="Eingabe 2 12" xfId="14931" hidden="1"/>
    <cellStyle name="Eingabe 2 12" xfId="14966" hidden="1"/>
    <cellStyle name="Eingabe 2 12" xfId="14537" hidden="1"/>
    <cellStyle name="Eingabe 2 12" xfId="15009" hidden="1"/>
    <cellStyle name="Eingabe 2 12" xfId="15059" hidden="1"/>
    <cellStyle name="Eingabe 2 12" xfId="15072" hidden="1"/>
    <cellStyle name="Eingabe 2 12" xfId="15107" hidden="1"/>
    <cellStyle name="Eingabe 2 12" xfId="15154" hidden="1"/>
    <cellStyle name="Eingabe 2 12" xfId="15226" hidden="1"/>
    <cellStyle name="Eingabe 2 12" xfId="15276" hidden="1"/>
    <cellStyle name="Eingabe 2 12" xfId="15289" hidden="1"/>
    <cellStyle name="Eingabe 2 12" xfId="15324" hidden="1"/>
    <cellStyle name="Eingabe 2 12" xfId="15386" hidden="1"/>
    <cellStyle name="Eingabe 2 12" xfId="15518" hidden="1"/>
    <cellStyle name="Eingabe 2 12" xfId="15568" hidden="1"/>
    <cellStyle name="Eingabe 2 12" xfId="15581" hidden="1"/>
    <cellStyle name="Eingabe 2 12" xfId="15616" hidden="1"/>
    <cellStyle name="Eingabe 2 12" xfId="15461" hidden="1"/>
    <cellStyle name="Eingabe 2 12" xfId="15660" hidden="1"/>
    <cellStyle name="Eingabe 2 12" xfId="15710" hidden="1"/>
    <cellStyle name="Eingabe 2 12" xfId="15723" hidden="1"/>
    <cellStyle name="Eingabe 2 12" xfId="15758" hidden="1"/>
    <cellStyle name="Eingabe 2 12" xfId="8565" hidden="1"/>
    <cellStyle name="Eingabe 2 12" xfId="15811" hidden="1"/>
    <cellStyle name="Eingabe 2 12" xfId="15861" hidden="1"/>
    <cellStyle name="Eingabe 2 12" xfId="15874" hidden="1"/>
    <cellStyle name="Eingabe 2 12" xfId="15909" hidden="1"/>
    <cellStyle name="Eingabe 2 12" xfId="16003" hidden="1"/>
    <cellStyle name="Eingabe 2 12" xfId="16177" hidden="1"/>
    <cellStyle name="Eingabe 2 12" xfId="16227" hidden="1"/>
    <cellStyle name="Eingabe 2 12" xfId="16240" hidden="1"/>
    <cellStyle name="Eingabe 2 12" xfId="16275" hidden="1"/>
    <cellStyle name="Eingabe 2 12" xfId="16097" hidden="1"/>
    <cellStyle name="Eingabe 2 12" xfId="16324" hidden="1"/>
    <cellStyle name="Eingabe 2 12" xfId="16374" hidden="1"/>
    <cellStyle name="Eingabe 2 12" xfId="16387" hidden="1"/>
    <cellStyle name="Eingabe 2 12" xfId="16422" hidden="1"/>
    <cellStyle name="Eingabe 2 12" xfId="15993" hidden="1"/>
    <cellStyle name="Eingabe 2 12" xfId="16465" hidden="1"/>
    <cellStyle name="Eingabe 2 12" xfId="16515" hidden="1"/>
    <cellStyle name="Eingabe 2 12" xfId="16528" hidden="1"/>
    <cellStyle name="Eingabe 2 12" xfId="16563" hidden="1"/>
    <cellStyle name="Eingabe 2 12" xfId="16610" hidden="1"/>
    <cellStyle name="Eingabe 2 12" xfId="16682" hidden="1"/>
    <cellStyle name="Eingabe 2 12" xfId="16732" hidden="1"/>
    <cellStyle name="Eingabe 2 12" xfId="16745" hidden="1"/>
    <cellStyle name="Eingabe 2 12" xfId="16780" hidden="1"/>
    <cellStyle name="Eingabe 2 12" xfId="16842" hidden="1"/>
    <cellStyle name="Eingabe 2 12" xfId="16974" hidden="1"/>
    <cellStyle name="Eingabe 2 12" xfId="17024" hidden="1"/>
    <cellStyle name="Eingabe 2 12" xfId="17037" hidden="1"/>
    <cellStyle name="Eingabe 2 12" xfId="17072" hidden="1"/>
    <cellStyle name="Eingabe 2 12" xfId="16917" hidden="1"/>
    <cellStyle name="Eingabe 2 12" xfId="17116" hidden="1"/>
    <cellStyle name="Eingabe 2 12" xfId="17166" hidden="1"/>
    <cellStyle name="Eingabe 2 12" xfId="17179" hidden="1"/>
    <cellStyle name="Eingabe 2 12" xfId="17214" hidden="1"/>
    <cellStyle name="Eingabe 2 12" xfId="10054" hidden="1"/>
    <cellStyle name="Eingabe 2 12" xfId="17256" hidden="1"/>
    <cellStyle name="Eingabe 2 12" xfId="17306" hidden="1"/>
    <cellStyle name="Eingabe 2 12" xfId="17319" hidden="1"/>
    <cellStyle name="Eingabe 2 12" xfId="17354" hidden="1"/>
    <cellStyle name="Eingabe 2 12" xfId="17445" hidden="1"/>
    <cellStyle name="Eingabe 2 12" xfId="17619" hidden="1"/>
    <cellStyle name="Eingabe 2 12" xfId="17669" hidden="1"/>
    <cellStyle name="Eingabe 2 12" xfId="17682" hidden="1"/>
    <cellStyle name="Eingabe 2 12" xfId="17717" hidden="1"/>
    <cellStyle name="Eingabe 2 12" xfId="17539" hidden="1"/>
    <cellStyle name="Eingabe 2 12" xfId="17766" hidden="1"/>
    <cellStyle name="Eingabe 2 12" xfId="17816" hidden="1"/>
    <cellStyle name="Eingabe 2 12" xfId="17829" hidden="1"/>
    <cellStyle name="Eingabe 2 12" xfId="17864" hidden="1"/>
    <cellStyle name="Eingabe 2 12" xfId="17435" hidden="1"/>
    <cellStyle name="Eingabe 2 12" xfId="17907" hidden="1"/>
    <cellStyle name="Eingabe 2 12" xfId="17957" hidden="1"/>
    <cellStyle name="Eingabe 2 12" xfId="17970" hidden="1"/>
    <cellStyle name="Eingabe 2 12" xfId="18005" hidden="1"/>
    <cellStyle name="Eingabe 2 12" xfId="18052" hidden="1"/>
    <cellStyle name="Eingabe 2 12" xfId="18124" hidden="1"/>
    <cellStyle name="Eingabe 2 12" xfId="18174" hidden="1"/>
    <cellStyle name="Eingabe 2 12" xfId="18187" hidden="1"/>
    <cellStyle name="Eingabe 2 12" xfId="18222" hidden="1"/>
    <cellStyle name="Eingabe 2 12" xfId="18284" hidden="1"/>
    <cellStyle name="Eingabe 2 12" xfId="18416" hidden="1"/>
    <cellStyle name="Eingabe 2 12" xfId="18466" hidden="1"/>
    <cellStyle name="Eingabe 2 12" xfId="18479" hidden="1"/>
    <cellStyle name="Eingabe 2 12" xfId="18514" hidden="1"/>
    <cellStyle name="Eingabe 2 12" xfId="18359" hidden="1"/>
    <cellStyle name="Eingabe 2 12" xfId="18558" hidden="1"/>
    <cellStyle name="Eingabe 2 12" xfId="18608" hidden="1"/>
    <cellStyle name="Eingabe 2 12" xfId="18621" hidden="1"/>
    <cellStyle name="Eingabe 2 12" xfId="18656" hidden="1"/>
    <cellStyle name="Eingabe 2 12" xfId="18917" hidden="1"/>
    <cellStyle name="Eingabe 2 12" xfId="19056" hidden="1"/>
    <cellStyle name="Eingabe 2 12" xfId="19106" hidden="1"/>
    <cellStyle name="Eingabe 2 12" xfId="19119" hidden="1"/>
    <cellStyle name="Eingabe 2 12" xfId="19154" hidden="1"/>
    <cellStyle name="Eingabe 2 12" xfId="19252" hidden="1"/>
    <cellStyle name="Eingabe 2 12" xfId="19426" hidden="1"/>
    <cellStyle name="Eingabe 2 12" xfId="19476" hidden="1"/>
    <cellStyle name="Eingabe 2 12" xfId="19489" hidden="1"/>
    <cellStyle name="Eingabe 2 12" xfId="19524" hidden="1"/>
    <cellStyle name="Eingabe 2 12" xfId="19346" hidden="1"/>
    <cellStyle name="Eingabe 2 12" xfId="19573" hidden="1"/>
    <cellStyle name="Eingabe 2 12" xfId="19623" hidden="1"/>
    <cellStyle name="Eingabe 2 12" xfId="19636" hidden="1"/>
    <cellStyle name="Eingabe 2 12" xfId="19671" hidden="1"/>
    <cellStyle name="Eingabe 2 12" xfId="19242" hidden="1"/>
    <cellStyle name="Eingabe 2 12" xfId="19714" hidden="1"/>
    <cellStyle name="Eingabe 2 12" xfId="19764" hidden="1"/>
    <cellStyle name="Eingabe 2 12" xfId="19777" hidden="1"/>
    <cellStyle name="Eingabe 2 12" xfId="19812" hidden="1"/>
    <cellStyle name="Eingabe 2 12" xfId="19859" hidden="1"/>
    <cellStyle name="Eingabe 2 12" xfId="19931" hidden="1"/>
    <cellStyle name="Eingabe 2 12" xfId="19981" hidden="1"/>
    <cellStyle name="Eingabe 2 12" xfId="19994" hidden="1"/>
    <cellStyle name="Eingabe 2 12" xfId="20029" hidden="1"/>
    <cellStyle name="Eingabe 2 12" xfId="20091" hidden="1"/>
    <cellStyle name="Eingabe 2 12" xfId="20223" hidden="1"/>
    <cellStyle name="Eingabe 2 12" xfId="20273" hidden="1"/>
    <cellStyle name="Eingabe 2 12" xfId="20286" hidden="1"/>
    <cellStyle name="Eingabe 2 12" xfId="20321" hidden="1"/>
    <cellStyle name="Eingabe 2 12" xfId="20166" hidden="1"/>
    <cellStyle name="Eingabe 2 12" xfId="20365" hidden="1"/>
    <cellStyle name="Eingabe 2 12" xfId="20415" hidden="1"/>
    <cellStyle name="Eingabe 2 12" xfId="20428" hidden="1"/>
    <cellStyle name="Eingabe 2 12" xfId="20463" hidden="1"/>
    <cellStyle name="Eingabe 2 12" xfId="20510" hidden="1"/>
    <cellStyle name="Eingabe 2 12" xfId="20582" hidden="1"/>
    <cellStyle name="Eingabe 2 12" xfId="20632" hidden="1"/>
    <cellStyle name="Eingabe 2 12" xfId="20645" hidden="1"/>
    <cellStyle name="Eingabe 2 12" xfId="20680" hidden="1"/>
    <cellStyle name="Eingabe 2 12" xfId="20760" hidden="1"/>
    <cellStyle name="Eingabe 2 12" xfId="20973" hidden="1"/>
    <cellStyle name="Eingabe 2 12" xfId="21023" hidden="1"/>
    <cellStyle name="Eingabe 2 12" xfId="21036" hidden="1"/>
    <cellStyle name="Eingabe 2 12" xfId="21071" hidden="1"/>
    <cellStyle name="Eingabe 2 12" xfId="21150" hidden="1"/>
    <cellStyle name="Eingabe 2 12" xfId="21282" hidden="1"/>
    <cellStyle name="Eingabe 2 12" xfId="21332" hidden="1"/>
    <cellStyle name="Eingabe 2 12" xfId="21345" hidden="1"/>
    <cellStyle name="Eingabe 2 12" xfId="21380" hidden="1"/>
    <cellStyle name="Eingabe 2 12" xfId="21225" hidden="1"/>
    <cellStyle name="Eingabe 2 12" xfId="21426" hidden="1"/>
    <cellStyle name="Eingabe 2 12" xfId="21476" hidden="1"/>
    <cellStyle name="Eingabe 2 12" xfId="21489" hidden="1"/>
    <cellStyle name="Eingabe 2 12" xfId="21524" hidden="1"/>
    <cellStyle name="Eingabe 2 12" xfId="20873" hidden="1"/>
    <cellStyle name="Eingabe 2 12" xfId="21583" hidden="1"/>
    <cellStyle name="Eingabe 2 12" xfId="21633" hidden="1"/>
    <cellStyle name="Eingabe 2 12" xfId="21646" hidden="1"/>
    <cellStyle name="Eingabe 2 12" xfId="21681" hidden="1"/>
    <cellStyle name="Eingabe 2 12" xfId="21778" hidden="1"/>
    <cellStyle name="Eingabe 2 12" xfId="21953" hidden="1"/>
    <cellStyle name="Eingabe 2 12" xfId="22003" hidden="1"/>
    <cellStyle name="Eingabe 2 12" xfId="22016" hidden="1"/>
    <cellStyle name="Eingabe 2 12" xfId="22051" hidden="1"/>
    <cellStyle name="Eingabe 2 12" xfId="21872" hidden="1"/>
    <cellStyle name="Eingabe 2 12" xfId="22102" hidden="1"/>
    <cellStyle name="Eingabe 2 12" xfId="22152" hidden="1"/>
    <cellStyle name="Eingabe 2 12" xfId="22165" hidden="1"/>
    <cellStyle name="Eingabe 2 12" xfId="22200" hidden="1"/>
    <cellStyle name="Eingabe 2 12" xfId="21768" hidden="1"/>
    <cellStyle name="Eingabe 2 12" xfId="22245" hidden="1"/>
    <cellStyle name="Eingabe 2 12" xfId="22295" hidden="1"/>
    <cellStyle name="Eingabe 2 12" xfId="22308" hidden="1"/>
    <cellStyle name="Eingabe 2 12" xfId="22343" hidden="1"/>
    <cellStyle name="Eingabe 2 12" xfId="22392" hidden="1"/>
    <cellStyle name="Eingabe 2 12" xfId="22464" hidden="1"/>
    <cellStyle name="Eingabe 2 12" xfId="22514" hidden="1"/>
    <cellStyle name="Eingabe 2 12" xfId="22527" hidden="1"/>
    <cellStyle name="Eingabe 2 12" xfId="22562" hidden="1"/>
    <cellStyle name="Eingabe 2 12" xfId="22624" hidden="1"/>
    <cellStyle name="Eingabe 2 12" xfId="22756" hidden="1"/>
    <cellStyle name="Eingabe 2 12" xfId="22806" hidden="1"/>
    <cellStyle name="Eingabe 2 12" xfId="22819" hidden="1"/>
    <cellStyle name="Eingabe 2 12" xfId="22854" hidden="1"/>
    <cellStyle name="Eingabe 2 12" xfId="22699" hidden="1"/>
    <cellStyle name="Eingabe 2 12" xfId="22898" hidden="1"/>
    <cellStyle name="Eingabe 2 12" xfId="22948" hidden="1"/>
    <cellStyle name="Eingabe 2 12" xfId="22961" hidden="1"/>
    <cellStyle name="Eingabe 2 12" xfId="22996" hidden="1"/>
    <cellStyle name="Eingabe 2 12" xfId="20929" hidden="1"/>
    <cellStyle name="Eingabe 2 12" xfId="23038" hidden="1"/>
    <cellStyle name="Eingabe 2 12" xfId="23088" hidden="1"/>
    <cellStyle name="Eingabe 2 12" xfId="23101" hidden="1"/>
    <cellStyle name="Eingabe 2 12" xfId="23136" hidden="1"/>
    <cellStyle name="Eingabe 2 12" xfId="23231" hidden="1"/>
    <cellStyle name="Eingabe 2 12" xfId="23405" hidden="1"/>
    <cellStyle name="Eingabe 2 12" xfId="23455" hidden="1"/>
    <cellStyle name="Eingabe 2 12" xfId="23468" hidden="1"/>
    <cellStyle name="Eingabe 2 12" xfId="23503" hidden="1"/>
    <cellStyle name="Eingabe 2 12" xfId="23325" hidden="1"/>
    <cellStyle name="Eingabe 2 12" xfId="23554" hidden="1"/>
    <cellStyle name="Eingabe 2 12" xfId="23604" hidden="1"/>
    <cellStyle name="Eingabe 2 12" xfId="23617" hidden="1"/>
    <cellStyle name="Eingabe 2 12" xfId="23652" hidden="1"/>
    <cellStyle name="Eingabe 2 12" xfId="23221" hidden="1"/>
    <cellStyle name="Eingabe 2 12" xfId="23697" hidden="1"/>
    <cellStyle name="Eingabe 2 12" xfId="23747" hidden="1"/>
    <cellStyle name="Eingabe 2 12" xfId="23760" hidden="1"/>
    <cellStyle name="Eingabe 2 12" xfId="23795" hidden="1"/>
    <cellStyle name="Eingabe 2 12" xfId="23843" hidden="1"/>
    <cellStyle name="Eingabe 2 12" xfId="23915" hidden="1"/>
    <cellStyle name="Eingabe 2 12" xfId="23965" hidden="1"/>
    <cellStyle name="Eingabe 2 12" xfId="23978" hidden="1"/>
    <cellStyle name="Eingabe 2 12" xfId="24013" hidden="1"/>
    <cellStyle name="Eingabe 2 12" xfId="24075" hidden="1"/>
    <cellStyle name="Eingabe 2 12" xfId="24207" hidden="1"/>
    <cellStyle name="Eingabe 2 12" xfId="24257" hidden="1"/>
    <cellStyle name="Eingabe 2 12" xfId="24270" hidden="1"/>
    <cellStyle name="Eingabe 2 12" xfId="24305" hidden="1"/>
    <cellStyle name="Eingabe 2 12" xfId="24150" hidden="1"/>
    <cellStyle name="Eingabe 2 12" xfId="24349" hidden="1"/>
    <cellStyle name="Eingabe 2 12" xfId="24399" hidden="1"/>
    <cellStyle name="Eingabe 2 12" xfId="24412" hidden="1"/>
    <cellStyle name="Eingabe 2 12" xfId="24447" hidden="1"/>
    <cellStyle name="Eingabe 2 12" xfId="20854" hidden="1"/>
    <cellStyle name="Eingabe 2 12" xfId="24489" hidden="1"/>
    <cellStyle name="Eingabe 2 12" xfId="24539" hidden="1"/>
    <cellStyle name="Eingabe 2 12" xfId="24552" hidden="1"/>
    <cellStyle name="Eingabe 2 12" xfId="24587" hidden="1"/>
    <cellStyle name="Eingabe 2 12" xfId="24678" hidden="1"/>
    <cellStyle name="Eingabe 2 12" xfId="24852" hidden="1"/>
    <cellStyle name="Eingabe 2 12" xfId="24902" hidden="1"/>
    <cellStyle name="Eingabe 2 12" xfId="24915" hidden="1"/>
    <cellStyle name="Eingabe 2 12" xfId="24950" hidden="1"/>
    <cellStyle name="Eingabe 2 12" xfId="24772" hidden="1"/>
    <cellStyle name="Eingabe 2 12" xfId="24999" hidden="1"/>
    <cellStyle name="Eingabe 2 12" xfId="25049" hidden="1"/>
    <cellStyle name="Eingabe 2 12" xfId="25062" hidden="1"/>
    <cellStyle name="Eingabe 2 12" xfId="25097" hidden="1"/>
    <cellStyle name="Eingabe 2 12" xfId="24668" hidden="1"/>
    <cellStyle name="Eingabe 2 12" xfId="25140" hidden="1"/>
    <cellStyle name="Eingabe 2 12" xfId="25190" hidden="1"/>
    <cellStyle name="Eingabe 2 12" xfId="25203" hidden="1"/>
    <cellStyle name="Eingabe 2 12" xfId="25238" hidden="1"/>
    <cellStyle name="Eingabe 2 12" xfId="25285" hidden="1"/>
    <cellStyle name="Eingabe 2 12" xfId="25357" hidden="1"/>
    <cellStyle name="Eingabe 2 12" xfId="25407" hidden="1"/>
    <cellStyle name="Eingabe 2 12" xfId="25420" hidden="1"/>
    <cellStyle name="Eingabe 2 12" xfId="25455" hidden="1"/>
    <cellStyle name="Eingabe 2 12" xfId="25517" hidden="1"/>
    <cellStyle name="Eingabe 2 12" xfId="25649" hidden="1"/>
    <cellStyle name="Eingabe 2 12" xfId="25699" hidden="1"/>
    <cellStyle name="Eingabe 2 12" xfId="25712" hidden="1"/>
    <cellStyle name="Eingabe 2 12" xfId="25747" hidden="1"/>
    <cellStyle name="Eingabe 2 12" xfId="25592" hidden="1"/>
    <cellStyle name="Eingabe 2 12" xfId="25791" hidden="1"/>
    <cellStyle name="Eingabe 2 12" xfId="25841" hidden="1"/>
    <cellStyle name="Eingabe 2 12" xfId="25854" hidden="1"/>
    <cellStyle name="Eingabe 2 12" xfId="25889" hidden="1"/>
    <cellStyle name="Eingabe 2 12" xfId="25938" hidden="1"/>
    <cellStyle name="Eingabe 2 12" xfId="26084" hidden="1"/>
    <cellStyle name="Eingabe 2 12" xfId="26134" hidden="1"/>
    <cellStyle name="Eingabe 2 12" xfId="26147" hidden="1"/>
    <cellStyle name="Eingabe 2 12" xfId="26182" hidden="1"/>
    <cellStyle name="Eingabe 2 12" xfId="26274" hidden="1"/>
    <cellStyle name="Eingabe 2 12" xfId="26448" hidden="1"/>
    <cellStyle name="Eingabe 2 12" xfId="26498" hidden="1"/>
    <cellStyle name="Eingabe 2 12" xfId="26511" hidden="1"/>
    <cellStyle name="Eingabe 2 12" xfId="26546" hidden="1"/>
    <cellStyle name="Eingabe 2 12" xfId="26368" hidden="1"/>
    <cellStyle name="Eingabe 2 12" xfId="26595" hidden="1"/>
    <cellStyle name="Eingabe 2 12" xfId="26645" hidden="1"/>
    <cellStyle name="Eingabe 2 12" xfId="26658" hidden="1"/>
    <cellStyle name="Eingabe 2 12" xfId="26693" hidden="1"/>
    <cellStyle name="Eingabe 2 12" xfId="26264" hidden="1"/>
    <cellStyle name="Eingabe 2 12" xfId="26736" hidden="1"/>
    <cellStyle name="Eingabe 2 12" xfId="26786" hidden="1"/>
    <cellStyle name="Eingabe 2 12" xfId="26799" hidden="1"/>
    <cellStyle name="Eingabe 2 12" xfId="26834" hidden="1"/>
    <cellStyle name="Eingabe 2 12" xfId="26881" hidden="1"/>
    <cellStyle name="Eingabe 2 12" xfId="26953" hidden="1"/>
    <cellStyle name="Eingabe 2 12" xfId="27003" hidden="1"/>
    <cellStyle name="Eingabe 2 12" xfId="27016" hidden="1"/>
    <cellStyle name="Eingabe 2 12" xfId="27051" hidden="1"/>
    <cellStyle name="Eingabe 2 12" xfId="27113" hidden="1"/>
    <cellStyle name="Eingabe 2 12" xfId="27245" hidden="1"/>
    <cellStyle name="Eingabe 2 12" xfId="27295" hidden="1"/>
    <cellStyle name="Eingabe 2 12" xfId="27308" hidden="1"/>
    <cellStyle name="Eingabe 2 12" xfId="27343" hidden="1"/>
    <cellStyle name="Eingabe 2 12" xfId="27188" hidden="1"/>
    <cellStyle name="Eingabe 2 12" xfId="27387" hidden="1"/>
    <cellStyle name="Eingabe 2 12" xfId="27437" hidden="1"/>
    <cellStyle name="Eingabe 2 12" xfId="27450" hidden="1"/>
    <cellStyle name="Eingabe 2 12" xfId="27485" hidden="1"/>
    <cellStyle name="Eingabe 2 12" xfId="26016" hidden="1"/>
    <cellStyle name="Eingabe 2 12" xfId="27527" hidden="1"/>
    <cellStyle name="Eingabe 2 12" xfId="27577" hidden="1"/>
    <cellStyle name="Eingabe 2 12" xfId="27590" hidden="1"/>
    <cellStyle name="Eingabe 2 12" xfId="27625" hidden="1"/>
    <cellStyle name="Eingabe 2 12" xfId="27716" hidden="1"/>
    <cellStyle name="Eingabe 2 12" xfId="27890" hidden="1"/>
    <cellStyle name="Eingabe 2 12" xfId="27940" hidden="1"/>
    <cellStyle name="Eingabe 2 12" xfId="27953" hidden="1"/>
    <cellStyle name="Eingabe 2 12" xfId="27988" hidden="1"/>
    <cellStyle name="Eingabe 2 12" xfId="27810" hidden="1"/>
    <cellStyle name="Eingabe 2 12" xfId="28037" hidden="1"/>
    <cellStyle name="Eingabe 2 12" xfId="28087" hidden="1"/>
    <cellStyle name="Eingabe 2 12" xfId="28100" hidden="1"/>
    <cellStyle name="Eingabe 2 12" xfId="28135" hidden="1"/>
    <cellStyle name="Eingabe 2 12" xfId="27706" hidden="1"/>
    <cellStyle name="Eingabe 2 12" xfId="28178" hidden="1"/>
    <cellStyle name="Eingabe 2 12" xfId="28228" hidden="1"/>
    <cellStyle name="Eingabe 2 12" xfId="28241" hidden="1"/>
    <cellStyle name="Eingabe 2 12" xfId="28276" hidden="1"/>
    <cellStyle name="Eingabe 2 12" xfId="28323" hidden="1"/>
    <cellStyle name="Eingabe 2 12" xfId="28395" hidden="1"/>
    <cellStyle name="Eingabe 2 12" xfId="28445" hidden="1"/>
    <cellStyle name="Eingabe 2 12" xfId="28458" hidden="1"/>
    <cellStyle name="Eingabe 2 12" xfId="28493" hidden="1"/>
    <cellStyle name="Eingabe 2 12" xfId="28555" hidden="1"/>
    <cellStyle name="Eingabe 2 12" xfId="28687" hidden="1"/>
    <cellStyle name="Eingabe 2 12" xfId="28737" hidden="1"/>
    <cellStyle name="Eingabe 2 12" xfId="28750" hidden="1"/>
    <cellStyle name="Eingabe 2 12" xfId="28785" hidden="1"/>
    <cellStyle name="Eingabe 2 12" xfId="28630" hidden="1"/>
    <cellStyle name="Eingabe 2 12" xfId="28829" hidden="1"/>
    <cellStyle name="Eingabe 2 12" xfId="28879" hidden="1"/>
    <cellStyle name="Eingabe 2 12" xfId="28892" hidden="1"/>
    <cellStyle name="Eingabe 2 12" xfId="28927" hidden="1"/>
    <cellStyle name="Eingabe 2 12" xfId="28975" hidden="1"/>
    <cellStyle name="Eingabe 2 12" xfId="29047" hidden="1"/>
    <cellStyle name="Eingabe 2 12" xfId="29097" hidden="1"/>
    <cellStyle name="Eingabe 2 12" xfId="29110" hidden="1"/>
    <cellStyle name="Eingabe 2 12" xfId="29145" hidden="1"/>
    <cellStyle name="Eingabe 2 12" xfId="29236" hidden="1"/>
    <cellStyle name="Eingabe 2 12" xfId="29410" hidden="1"/>
    <cellStyle name="Eingabe 2 12" xfId="29460" hidden="1"/>
    <cellStyle name="Eingabe 2 12" xfId="29473" hidden="1"/>
    <cellStyle name="Eingabe 2 12" xfId="29508" hidden="1"/>
    <cellStyle name="Eingabe 2 12" xfId="29330" hidden="1"/>
    <cellStyle name="Eingabe 2 12" xfId="29557" hidden="1"/>
    <cellStyle name="Eingabe 2 12" xfId="29607" hidden="1"/>
    <cellStyle name="Eingabe 2 12" xfId="29620" hidden="1"/>
    <cellStyle name="Eingabe 2 12" xfId="29655" hidden="1"/>
    <cellStyle name="Eingabe 2 12" xfId="29226" hidden="1"/>
    <cellStyle name="Eingabe 2 12" xfId="29698" hidden="1"/>
    <cellStyle name="Eingabe 2 12" xfId="29748" hidden="1"/>
    <cellStyle name="Eingabe 2 12" xfId="29761" hidden="1"/>
    <cellStyle name="Eingabe 2 12" xfId="29796" hidden="1"/>
    <cellStyle name="Eingabe 2 12" xfId="29843" hidden="1"/>
    <cellStyle name="Eingabe 2 12" xfId="29915" hidden="1"/>
    <cellStyle name="Eingabe 2 12" xfId="29965" hidden="1"/>
    <cellStyle name="Eingabe 2 12" xfId="29978" hidden="1"/>
    <cellStyle name="Eingabe 2 12" xfId="30013" hidden="1"/>
    <cellStyle name="Eingabe 2 12" xfId="30075" hidden="1"/>
    <cellStyle name="Eingabe 2 12" xfId="30207" hidden="1"/>
    <cellStyle name="Eingabe 2 12" xfId="30257" hidden="1"/>
    <cellStyle name="Eingabe 2 12" xfId="30270" hidden="1"/>
    <cellStyle name="Eingabe 2 12" xfId="30305" hidden="1"/>
    <cellStyle name="Eingabe 2 12" xfId="30150" hidden="1"/>
    <cellStyle name="Eingabe 2 12" xfId="30349" hidden="1"/>
    <cellStyle name="Eingabe 2 12" xfId="30399" hidden="1"/>
    <cellStyle name="Eingabe 2 12" xfId="30412" hidden="1"/>
    <cellStyle name="Eingabe 2 12" xfId="30447" hidden="1"/>
    <cellStyle name="Eingabe 2 12" xfId="30494" hidden="1"/>
    <cellStyle name="Eingabe 2 12" xfId="30566" hidden="1"/>
    <cellStyle name="Eingabe 2 12" xfId="30616" hidden="1"/>
    <cellStyle name="Eingabe 2 12" xfId="30629" hidden="1"/>
    <cellStyle name="Eingabe 2 12" xfId="30664" hidden="1"/>
    <cellStyle name="Eingabe 2 12" xfId="30744" hidden="1"/>
    <cellStyle name="Eingabe 2 12" xfId="30957" hidden="1"/>
    <cellStyle name="Eingabe 2 12" xfId="31007" hidden="1"/>
    <cellStyle name="Eingabe 2 12" xfId="31020" hidden="1"/>
    <cellStyle name="Eingabe 2 12" xfId="31055" hidden="1"/>
    <cellStyle name="Eingabe 2 12" xfId="31134" hidden="1"/>
    <cellStyle name="Eingabe 2 12" xfId="31266" hidden="1"/>
    <cellStyle name="Eingabe 2 12" xfId="31316" hidden="1"/>
    <cellStyle name="Eingabe 2 12" xfId="31329" hidden="1"/>
    <cellStyle name="Eingabe 2 12" xfId="31364" hidden="1"/>
    <cellStyle name="Eingabe 2 12" xfId="31209" hidden="1"/>
    <cellStyle name="Eingabe 2 12" xfId="31410" hidden="1"/>
    <cellStyle name="Eingabe 2 12" xfId="31460" hidden="1"/>
    <cellStyle name="Eingabe 2 12" xfId="31473" hidden="1"/>
    <cellStyle name="Eingabe 2 12" xfId="31508" hidden="1"/>
    <cellStyle name="Eingabe 2 12" xfId="30857" hidden="1"/>
    <cellStyle name="Eingabe 2 12" xfId="31567" hidden="1"/>
    <cellStyle name="Eingabe 2 12" xfId="31617" hidden="1"/>
    <cellStyle name="Eingabe 2 12" xfId="31630" hidden="1"/>
    <cellStyle name="Eingabe 2 12" xfId="31665" hidden="1"/>
    <cellStyle name="Eingabe 2 12" xfId="31762" hidden="1"/>
    <cellStyle name="Eingabe 2 12" xfId="31937" hidden="1"/>
    <cellStyle name="Eingabe 2 12" xfId="31987" hidden="1"/>
    <cellStyle name="Eingabe 2 12" xfId="32000" hidden="1"/>
    <cellStyle name="Eingabe 2 12" xfId="32035" hidden="1"/>
    <cellStyle name="Eingabe 2 12" xfId="31856" hidden="1"/>
    <cellStyle name="Eingabe 2 12" xfId="32086" hidden="1"/>
    <cellStyle name="Eingabe 2 12" xfId="32136" hidden="1"/>
    <cellStyle name="Eingabe 2 12" xfId="32149" hidden="1"/>
    <cellStyle name="Eingabe 2 12" xfId="32184" hidden="1"/>
    <cellStyle name="Eingabe 2 12" xfId="31752" hidden="1"/>
    <cellStyle name="Eingabe 2 12" xfId="32229" hidden="1"/>
    <cellStyle name="Eingabe 2 12" xfId="32279" hidden="1"/>
    <cellStyle name="Eingabe 2 12" xfId="32292" hidden="1"/>
    <cellStyle name="Eingabe 2 12" xfId="32327" hidden="1"/>
    <cellStyle name="Eingabe 2 12" xfId="32376" hidden="1"/>
    <cellStyle name="Eingabe 2 12" xfId="32448" hidden="1"/>
    <cellStyle name="Eingabe 2 12" xfId="32498" hidden="1"/>
    <cellStyle name="Eingabe 2 12" xfId="32511" hidden="1"/>
    <cellStyle name="Eingabe 2 12" xfId="32546" hidden="1"/>
    <cellStyle name="Eingabe 2 12" xfId="32608" hidden="1"/>
    <cellStyle name="Eingabe 2 12" xfId="32740" hidden="1"/>
    <cellStyle name="Eingabe 2 12" xfId="32790" hidden="1"/>
    <cellStyle name="Eingabe 2 12" xfId="32803" hidden="1"/>
    <cellStyle name="Eingabe 2 12" xfId="32838" hidden="1"/>
    <cellStyle name="Eingabe 2 12" xfId="32683" hidden="1"/>
    <cellStyle name="Eingabe 2 12" xfId="32882" hidden="1"/>
    <cellStyle name="Eingabe 2 12" xfId="32932" hidden="1"/>
    <cellStyle name="Eingabe 2 12" xfId="32945" hidden="1"/>
    <cellStyle name="Eingabe 2 12" xfId="32980" hidden="1"/>
    <cellStyle name="Eingabe 2 12" xfId="30913" hidden="1"/>
    <cellStyle name="Eingabe 2 12" xfId="33022" hidden="1"/>
    <cellStyle name="Eingabe 2 12" xfId="33072" hidden="1"/>
    <cellStyle name="Eingabe 2 12" xfId="33085" hidden="1"/>
    <cellStyle name="Eingabe 2 12" xfId="33120" hidden="1"/>
    <cellStyle name="Eingabe 2 12" xfId="33214" hidden="1"/>
    <cellStyle name="Eingabe 2 12" xfId="33388" hidden="1"/>
    <cellStyle name="Eingabe 2 12" xfId="33438" hidden="1"/>
    <cellStyle name="Eingabe 2 12" xfId="33451" hidden="1"/>
    <cellStyle name="Eingabe 2 12" xfId="33486" hidden="1"/>
    <cellStyle name="Eingabe 2 12" xfId="33308" hidden="1"/>
    <cellStyle name="Eingabe 2 12" xfId="33537" hidden="1"/>
    <cellStyle name="Eingabe 2 12" xfId="33587" hidden="1"/>
    <cellStyle name="Eingabe 2 12" xfId="33600" hidden="1"/>
    <cellStyle name="Eingabe 2 12" xfId="33635" hidden="1"/>
    <cellStyle name="Eingabe 2 12" xfId="33204" hidden="1"/>
    <cellStyle name="Eingabe 2 12" xfId="33680" hidden="1"/>
    <cellStyle name="Eingabe 2 12" xfId="33730" hidden="1"/>
    <cellStyle name="Eingabe 2 12" xfId="33743" hidden="1"/>
    <cellStyle name="Eingabe 2 12" xfId="33778" hidden="1"/>
    <cellStyle name="Eingabe 2 12" xfId="33826" hidden="1"/>
    <cellStyle name="Eingabe 2 12" xfId="33898" hidden="1"/>
    <cellStyle name="Eingabe 2 12" xfId="33948" hidden="1"/>
    <cellStyle name="Eingabe 2 12" xfId="33961" hidden="1"/>
    <cellStyle name="Eingabe 2 12" xfId="33996" hidden="1"/>
    <cellStyle name="Eingabe 2 12" xfId="34058" hidden="1"/>
    <cellStyle name="Eingabe 2 12" xfId="34190" hidden="1"/>
    <cellStyle name="Eingabe 2 12" xfId="34240" hidden="1"/>
    <cellStyle name="Eingabe 2 12" xfId="34253" hidden="1"/>
    <cellStyle name="Eingabe 2 12" xfId="34288" hidden="1"/>
    <cellStyle name="Eingabe 2 12" xfId="34133" hidden="1"/>
    <cellStyle name="Eingabe 2 12" xfId="34332" hidden="1"/>
    <cellStyle name="Eingabe 2 12" xfId="34382" hidden="1"/>
    <cellStyle name="Eingabe 2 12" xfId="34395" hidden="1"/>
    <cellStyle name="Eingabe 2 12" xfId="34430" hidden="1"/>
    <cellStyle name="Eingabe 2 12" xfId="30838" hidden="1"/>
    <cellStyle name="Eingabe 2 12" xfId="34472" hidden="1"/>
    <cellStyle name="Eingabe 2 12" xfId="34522" hidden="1"/>
    <cellStyle name="Eingabe 2 12" xfId="34535" hidden="1"/>
    <cellStyle name="Eingabe 2 12" xfId="34570" hidden="1"/>
    <cellStyle name="Eingabe 2 12" xfId="34661" hidden="1"/>
    <cellStyle name="Eingabe 2 12" xfId="34835" hidden="1"/>
    <cellStyle name="Eingabe 2 12" xfId="34885" hidden="1"/>
    <cellStyle name="Eingabe 2 12" xfId="34898" hidden="1"/>
    <cellStyle name="Eingabe 2 12" xfId="34933" hidden="1"/>
    <cellStyle name="Eingabe 2 12" xfId="34755" hidden="1"/>
    <cellStyle name="Eingabe 2 12" xfId="34982" hidden="1"/>
    <cellStyle name="Eingabe 2 12" xfId="35032" hidden="1"/>
    <cellStyle name="Eingabe 2 12" xfId="35045" hidden="1"/>
    <cellStyle name="Eingabe 2 12" xfId="35080" hidden="1"/>
    <cellStyle name="Eingabe 2 12" xfId="34651" hidden="1"/>
    <cellStyle name="Eingabe 2 12" xfId="35123" hidden="1"/>
    <cellStyle name="Eingabe 2 12" xfId="35173" hidden="1"/>
    <cellStyle name="Eingabe 2 12" xfId="35186" hidden="1"/>
    <cellStyle name="Eingabe 2 12" xfId="35221" hidden="1"/>
    <cellStyle name="Eingabe 2 12" xfId="35268" hidden="1"/>
    <cellStyle name="Eingabe 2 12" xfId="35340" hidden="1"/>
    <cellStyle name="Eingabe 2 12" xfId="35390" hidden="1"/>
    <cellStyle name="Eingabe 2 12" xfId="35403" hidden="1"/>
    <cellStyle name="Eingabe 2 12" xfId="35438" hidden="1"/>
    <cellStyle name="Eingabe 2 12" xfId="35500" hidden="1"/>
    <cellStyle name="Eingabe 2 12" xfId="35632" hidden="1"/>
    <cellStyle name="Eingabe 2 12" xfId="35682" hidden="1"/>
    <cellStyle name="Eingabe 2 12" xfId="35695" hidden="1"/>
    <cellStyle name="Eingabe 2 12" xfId="35730" hidden="1"/>
    <cellStyle name="Eingabe 2 12" xfId="35575" hidden="1"/>
    <cellStyle name="Eingabe 2 12" xfId="35774" hidden="1"/>
    <cellStyle name="Eingabe 2 12" xfId="35824" hidden="1"/>
    <cellStyle name="Eingabe 2 12" xfId="35837" hidden="1"/>
    <cellStyle name="Eingabe 2 12" xfId="35872" hidden="1"/>
    <cellStyle name="Eingabe 2 12" xfId="35921" hidden="1"/>
    <cellStyle name="Eingabe 2 12" xfId="36067" hidden="1"/>
    <cellStyle name="Eingabe 2 12" xfId="36117" hidden="1"/>
    <cellStyle name="Eingabe 2 12" xfId="36130" hidden="1"/>
    <cellStyle name="Eingabe 2 12" xfId="36165" hidden="1"/>
    <cellStyle name="Eingabe 2 12" xfId="36257" hidden="1"/>
    <cellStyle name="Eingabe 2 12" xfId="36431" hidden="1"/>
    <cellStyle name="Eingabe 2 12" xfId="36481" hidden="1"/>
    <cellStyle name="Eingabe 2 12" xfId="36494" hidden="1"/>
    <cellStyle name="Eingabe 2 12" xfId="36529" hidden="1"/>
    <cellStyle name="Eingabe 2 12" xfId="36351" hidden="1"/>
    <cellStyle name="Eingabe 2 12" xfId="36578" hidden="1"/>
    <cellStyle name="Eingabe 2 12" xfId="36628" hidden="1"/>
    <cellStyle name="Eingabe 2 12" xfId="36641" hidden="1"/>
    <cellStyle name="Eingabe 2 12" xfId="36676" hidden="1"/>
    <cellStyle name="Eingabe 2 12" xfId="36247" hidden="1"/>
    <cellStyle name="Eingabe 2 12" xfId="36719" hidden="1"/>
    <cellStyle name="Eingabe 2 12" xfId="36769" hidden="1"/>
    <cellStyle name="Eingabe 2 12" xfId="36782" hidden="1"/>
    <cellStyle name="Eingabe 2 12" xfId="36817" hidden="1"/>
    <cellStyle name="Eingabe 2 12" xfId="36864" hidden="1"/>
    <cellStyle name="Eingabe 2 12" xfId="36936" hidden="1"/>
    <cellStyle name="Eingabe 2 12" xfId="36986" hidden="1"/>
    <cellStyle name="Eingabe 2 12" xfId="36999" hidden="1"/>
    <cellStyle name="Eingabe 2 12" xfId="37034" hidden="1"/>
    <cellStyle name="Eingabe 2 12" xfId="37096" hidden="1"/>
    <cellStyle name="Eingabe 2 12" xfId="37228" hidden="1"/>
    <cellStyle name="Eingabe 2 12" xfId="37278" hidden="1"/>
    <cellStyle name="Eingabe 2 12" xfId="37291" hidden="1"/>
    <cellStyle name="Eingabe 2 12" xfId="37326" hidden="1"/>
    <cellStyle name="Eingabe 2 12" xfId="37171" hidden="1"/>
    <cellStyle name="Eingabe 2 12" xfId="37370" hidden="1"/>
    <cellStyle name="Eingabe 2 12" xfId="37420" hidden="1"/>
    <cellStyle name="Eingabe 2 12" xfId="37433" hidden="1"/>
    <cellStyle name="Eingabe 2 12" xfId="37468" hidden="1"/>
    <cellStyle name="Eingabe 2 12" xfId="35999" hidden="1"/>
    <cellStyle name="Eingabe 2 12" xfId="37510" hidden="1"/>
    <cellStyle name="Eingabe 2 12" xfId="37560" hidden="1"/>
    <cellStyle name="Eingabe 2 12" xfId="37573" hidden="1"/>
    <cellStyle name="Eingabe 2 12" xfId="37608" hidden="1"/>
    <cellStyle name="Eingabe 2 12" xfId="37699" hidden="1"/>
    <cellStyle name="Eingabe 2 12" xfId="37873" hidden="1"/>
    <cellStyle name="Eingabe 2 12" xfId="37923" hidden="1"/>
    <cellStyle name="Eingabe 2 12" xfId="37936" hidden="1"/>
    <cellStyle name="Eingabe 2 12" xfId="37971" hidden="1"/>
    <cellStyle name="Eingabe 2 12" xfId="37793" hidden="1"/>
    <cellStyle name="Eingabe 2 12" xfId="38020" hidden="1"/>
    <cellStyle name="Eingabe 2 12" xfId="38070" hidden="1"/>
    <cellStyle name="Eingabe 2 12" xfId="38083" hidden="1"/>
    <cellStyle name="Eingabe 2 12" xfId="38118" hidden="1"/>
    <cellStyle name="Eingabe 2 12" xfId="37689" hidden="1"/>
    <cellStyle name="Eingabe 2 12" xfId="38161" hidden="1"/>
    <cellStyle name="Eingabe 2 12" xfId="38211" hidden="1"/>
    <cellStyle name="Eingabe 2 12" xfId="38224" hidden="1"/>
    <cellStyle name="Eingabe 2 12" xfId="38259" hidden="1"/>
    <cellStyle name="Eingabe 2 12" xfId="38306" hidden="1"/>
    <cellStyle name="Eingabe 2 12" xfId="38378" hidden="1"/>
    <cellStyle name="Eingabe 2 12" xfId="38428" hidden="1"/>
    <cellStyle name="Eingabe 2 12" xfId="38441" hidden="1"/>
    <cellStyle name="Eingabe 2 12" xfId="38476" hidden="1"/>
    <cellStyle name="Eingabe 2 12" xfId="38538" hidden="1"/>
    <cellStyle name="Eingabe 2 12" xfId="38670" hidden="1"/>
    <cellStyle name="Eingabe 2 12" xfId="38720" hidden="1"/>
    <cellStyle name="Eingabe 2 12" xfId="38733" hidden="1"/>
    <cellStyle name="Eingabe 2 12" xfId="38768" hidden="1"/>
    <cellStyle name="Eingabe 2 12" xfId="38613" hidden="1"/>
    <cellStyle name="Eingabe 2 12" xfId="38812" hidden="1"/>
    <cellStyle name="Eingabe 2 12" xfId="38862" hidden="1"/>
    <cellStyle name="Eingabe 2 12" xfId="38875" hidden="1"/>
    <cellStyle name="Eingabe 2 12" xfId="38910" hidden="1"/>
    <cellStyle name="Eingabe 2 12" xfId="38964" hidden="1"/>
    <cellStyle name="Eingabe 2 12" xfId="39050" hidden="1"/>
    <cellStyle name="Eingabe 2 12" xfId="39100" hidden="1"/>
    <cellStyle name="Eingabe 2 12" xfId="39113" hidden="1"/>
    <cellStyle name="Eingabe 2 12" xfId="39148" hidden="1"/>
    <cellStyle name="Eingabe 2 12" xfId="39239" hidden="1"/>
    <cellStyle name="Eingabe 2 12" xfId="39413" hidden="1"/>
    <cellStyle name="Eingabe 2 12" xfId="39463" hidden="1"/>
    <cellStyle name="Eingabe 2 12" xfId="39476" hidden="1"/>
    <cellStyle name="Eingabe 2 12" xfId="39511" hidden="1"/>
    <cellStyle name="Eingabe 2 12" xfId="39333" hidden="1"/>
    <cellStyle name="Eingabe 2 12" xfId="39560" hidden="1"/>
    <cellStyle name="Eingabe 2 12" xfId="39610" hidden="1"/>
    <cellStyle name="Eingabe 2 12" xfId="39623" hidden="1"/>
    <cellStyle name="Eingabe 2 12" xfId="39658" hidden="1"/>
    <cellStyle name="Eingabe 2 12" xfId="39229" hidden="1"/>
    <cellStyle name="Eingabe 2 12" xfId="39701" hidden="1"/>
    <cellStyle name="Eingabe 2 12" xfId="39751" hidden="1"/>
    <cellStyle name="Eingabe 2 12" xfId="39764" hidden="1"/>
    <cellStyle name="Eingabe 2 12" xfId="39799" hidden="1"/>
    <cellStyle name="Eingabe 2 12" xfId="39846" hidden="1"/>
    <cellStyle name="Eingabe 2 12" xfId="39918" hidden="1"/>
    <cellStyle name="Eingabe 2 12" xfId="39968" hidden="1"/>
    <cellStyle name="Eingabe 2 12" xfId="39981" hidden="1"/>
    <cellStyle name="Eingabe 2 12" xfId="40016" hidden="1"/>
    <cellStyle name="Eingabe 2 12" xfId="40078" hidden="1"/>
    <cellStyle name="Eingabe 2 12" xfId="40210" hidden="1"/>
    <cellStyle name="Eingabe 2 12" xfId="40260" hidden="1"/>
    <cellStyle name="Eingabe 2 12" xfId="40273" hidden="1"/>
    <cellStyle name="Eingabe 2 12" xfId="40308" hidden="1"/>
    <cellStyle name="Eingabe 2 12" xfId="40153" hidden="1"/>
    <cellStyle name="Eingabe 2 12" xfId="40352" hidden="1"/>
    <cellStyle name="Eingabe 2 12" xfId="40402" hidden="1"/>
    <cellStyle name="Eingabe 2 12" xfId="40415" hidden="1"/>
    <cellStyle name="Eingabe 2 12" xfId="40450" hidden="1"/>
    <cellStyle name="Eingabe 2 12" xfId="40497" hidden="1"/>
    <cellStyle name="Eingabe 2 12" xfId="40569" hidden="1"/>
    <cellStyle name="Eingabe 2 12" xfId="40619" hidden="1"/>
    <cellStyle name="Eingabe 2 12" xfId="40632" hidden="1"/>
    <cellStyle name="Eingabe 2 12" xfId="40667" hidden="1"/>
    <cellStyle name="Eingabe 2 12" xfId="40747" hidden="1"/>
    <cellStyle name="Eingabe 2 12" xfId="40960" hidden="1"/>
    <cellStyle name="Eingabe 2 12" xfId="41010" hidden="1"/>
    <cellStyle name="Eingabe 2 12" xfId="41023" hidden="1"/>
    <cellStyle name="Eingabe 2 12" xfId="41058" hidden="1"/>
    <cellStyle name="Eingabe 2 12" xfId="41137" hidden="1"/>
    <cellStyle name="Eingabe 2 12" xfId="41269" hidden="1"/>
    <cellStyle name="Eingabe 2 12" xfId="41319" hidden="1"/>
    <cellStyle name="Eingabe 2 12" xfId="41332" hidden="1"/>
    <cellStyle name="Eingabe 2 12" xfId="41367" hidden="1"/>
    <cellStyle name="Eingabe 2 12" xfId="41212" hidden="1"/>
    <cellStyle name="Eingabe 2 12" xfId="41413" hidden="1"/>
    <cellStyle name="Eingabe 2 12" xfId="41463" hidden="1"/>
    <cellStyle name="Eingabe 2 12" xfId="41476" hidden="1"/>
    <cellStyle name="Eingabe 2 12" xfId="41511" hidden="1"/>
    <cellStyle name="Eingabe 2 12" xfId="40860" hidden="1"/>
    <cellStyle name="Eingabe 2 12" xfId="41570" hidden="1"/>
    <cellStyle name="Eingabe 2 12" xfId="41620" hidden="1"/>
    <cellStyle name="Eingabe 2 12" xfId="41633" hidden="1"/>
    <cellStyle name="Eingabe 2 12" xfId="41668" hidden="1"/>
    <cellStyle name="Eingabe 2 12" xfId="41765" hidden="1"/>
    <cellStyle name="Eingabe 2 12" xfId="41940" hidden="1"/>
    <cellStyle name="Eingabe 2 12" xfId="41990" hidden="1"/>
    <cellStyle name="Eingabe 2 12" xfId="42003" hidden="1"/>
    <cellStyle name="Eingabe 2 12" xfId="42038" hidden="1"/>
    <cellStyle name="Eingabe 2 12" xfId="41859" hidden="1"/>
    <cellStyle name="Eingabe 2 12" xfId="42089" hidden="1"/>
    <cellStyle name="Eingabe 2 12" xfId="42139" hidden="1"/>
    <cellStyle name="Eingabe 2 12" xfId="42152" hidden="1"/>
    <cellStyle name="Eingabe 2 12" xfId="42187" hidden="1"/>
    <cellStyle name="Eingabe 2 12" xfId="41755" hidden="1"/>
    <cellStyle name="Eingabe 2 12" xfId="42232" hidden="1"/>
    <cellStyle name="Eingabe 2 12" xfId="42282" hidden="1"/>
    <cellStyle name="Eingabe 2 12" xfId="42295" hidden="1"/>
    <cellStyle name="Eingabe 2 12" xfId="42330" hidden="1"/>
    <cellStyle name="Eingabe 2 12" xfId="42379" hidden="1"/>
    <cellStyle name="Eingabe 2 12" xfId="42451" hidden="1"/>
    <cellStyle name="Eingabe 2 12" xfId="42501" hidden="1"/>
    <cellStyle name="Eingabe 2 12" xfId="42514" hidden="1"/>
    <cellStyle name="Eingabe 2 12" xfId="42549" hidden="1"/>
    <cellStyle name="Eingabe 2 12" xfId="42611" hidden="1"/>
    <cellStyle name="Eingabe 2 12" xfId="42743" hidden="1"/>
    <cellStyle name="Eingabe 2 12" xfId="42793" hidden="1"/>
    <cellStyle name="Eingabe 2 12" xfId="42806" hidden="1"/>
    <cellStyle name="Eingabe 2 12" xfId="42841" hidden="1"/>
    <cellStyle name="Eingabe 2 12" xfId="42686" hidden="1"/>
    <cellStyle name="Eingabe 2 12" xfId="42885" hidden="1"/>
    <cellStyle name="Eingabe 2 12" xfId="42935" hidden="1"/>
    <cellStyle name="Eingabe 2 12" xfId="42948" hidden="1"/>
    <cellStyle name="Eingabe 2 12" xfId="42983" hidden="1"/>
    <cellStyle name="Eingabe 2 12" xfId="40916" hidden="1"/>
    <cellStyle name="Eingabe 2 12" xfId="43025" hidden="1"/>
    <cellStyle name="Eingabe 2 12" xfId="43075" hidden="1"/>
    <cellStyle name="Eingabe 2 12" xfId="43088" hidden="1"/>
    <cellStyle name="Eingabe 2 12" xfId="43123" hidden="1"/>
    <cellStyle name="Eingabe 2 12" xfId="43217" hidden="1"/>
    <cellStyle name="Eingabe 2 12" xfId="43391" hidden="1"/>
    <cellStyle name="Eingabe 2 12" xfId="43441" hidden="1"/>
    <cellStyle name="Eingabe 2 12" xfId="43454" hidden="1"/>
    <cellStyle name="Eingabe 2 12" xfId="43489" hidden="1"/>
    <cellStyle name="Eingabe 2 12" xfId="43311" hidden="1"/>
    <cellStyle name="Eingabe 2 12" xfId="43540" hidden="1"/>
    <cellStyle name="Eingabe 2 12" xfId="43590" hidden="1"/>
    <cellStyle name="Eingabe 2 12" xfId="43603" hidden="1"/>
    <cellStyle name="Eingabe 2 12" xfId="43638" hidden="1"/>
    <cellStyle name="Eingabe 2 12" xfId="43207" hidden="1"/>
    <cellStyle name="Eingabe 2 12" xfId="43683" hidden="1"/>
    <cellStyle name="Eingabe 2 12" xfId="43733" hidden="1"/>
    <cellStyle name="Eingabe 2 12" xfId="43746" hidden="1"/>
    <cellStyle name="Eingabe 2 12" xfId="43781" hidden="1"/>
    <cellStyle name="Eingabe 2 12" xfId="43829" hidden="1"/>
    <cellStyle name="Eingabe 2 12" xfId="43901" hidden="1"/>
    <cellStyle name="Eingabe 2 12" xfId="43951" hidden="1"/>
    <cellStyle name="Eingabe 2 12" xfId="43964" hidden="1"/>
    <cellStyle name="Eingabe 2 12" xfId="43999" hidden="1"/>
    <cellStyle name="Eingabe 2 12" xfId="44061" hidden="1"/>
    <cellStyle name="Eingabe 2 12" xfId="44193" hidden="1"/>
    <cellStyle name="Eingabe 2 12" xfId="44243" hidden="1"/>
    <cellStyle name="Eingabe 2 12" xfId="44256" hidden="1"/>
    <cellStyle name="Eingabe 2 12" xfId="44291" hidden="1"/>
    <cellStyle name="Eingabe 2 12" xfId="44136" hidden="1"/>
    <cellStyle name="Eingabe 2 12" xfId="44335" hidden="1"/>
    <cellStyle name="Eingabe 2 12" xfId="44385" hidden="1"/>
    <cellStyle name="Eingabe 2 12" xfId="44398" hidden="1"/>
    <cellStyle name="Eingabe 2 12" xfId="44433" hidden="1"/>
    <cellStyle name="Eingabe 2 12" xfId="40841" hidden="1"/>
    <cellStyle name="Eingabe 2 12" xfId="44475" hidden="1"/>
    <cellStyle name="Eingabe 2 12" xfId="44525" hidden="1"/>
    <cellStyle name="Eingabe 2 12" xfId="44538" hidden="1"/>
    <cellStyle name="Eingabe 2 12" xfId="44573" hidden="1"/>
    <cellStyle name="Eingabe 2 12" xfId="44664" hidden="1"/>
    <cellStyle name="Eingabe 2 12" xfId="44838" hidden="1"/>
    <cellStyle name="Eingabe 2 12" xfId="44888" hidden="1"/>
    <cellStyle name="Eingabe 2 12" xfId="44901" hidden="1"/>
    <cellStyle name="Eingabe 2 12" xfId="44936" hidden="1"/>
    <cellStyle name="Eingabe 2 12" xfId="44758" hidden="1"/>
    <cellStyle name="Eingabe 2 12" xfId="44985" hidden="1"/>
    <cellStyle name="Eingabe 2 12" xfId="45035" hidden="1"/>
    <cellStyle name="Eingabe 2 12" xfId="45048" hidden="1"/>
    <cellStyle name="Eingabe 2 12" xfId="45083" hidden="1"/>
    <cellStyle name="Eingabe 2 12" xfId="44654" hidden="1"/>
    <cellStyle name="Eingabe 2 12" xfId="45126" hidden="1"/>
    <cellStyle name="Eingabe 2 12" xfId="45176" hidden="1"/>
    <cellStyle name="Eingabe 2 12" xfId="45189" hidden="1"/>
    <cellStyle name="Eingabe 2 12" xfId="45224" hidden="1"/>
    <cellStyle name="Eingabe 2 12" xfId="45271" hidden="1"/>
    <cellStyle name="Eingabe 2 12" xfId="45343" hidden="1"/>
    <cellStyle name="Eingabe 2 12" xfId="45393" hidden="1"/>
    <cellStyle name="Eingabe 2 12" xfId="45406" hidden="1"/>
    <cellStyle name="Eingabe 2 12" xfId="45441" hidden="1"/>
    <cellStyle name="Eingabe 2 12" xfId="45503" hidden="1"/>
    <cellStyle name="Eingabe 2 12" xfId="45635" hidden="1"/>
    <cellStyle name="Eingabe 2 12" xfId="45685" hidden="1"/>
    <cellStyle name="Eingabe 2 12" xfId="45698" hidden="1"/>
    <cellStyle name="Eingabe 2 12" xfId="45733" hidden="1"/>
    <cellStyle name="Eingabe 2 12" xfId="45578" hidden="1"/>
    <cellStyle name="Eingabe 2 12" xfId="45777" hidden="1"/>
    <cellStyle name="Eingabe 2 12" xfId="45827" hidden="1"/>
    <cellStyle name="Eingabe 2 12" xfId="45840" hidden="1"/>
    <cellStyle name="Eingabe 2 12" xfId="45875" hidden="1"/>
    <cellStyle name="Eingabe 2 12" xfId="45924" hidden="1"/>
    <cellStyle name="Eingabe 2 12" xfId="46070" hidden="1"/>
    <cellStyle name="Eingabe 2 12" xfId="46120" hidden="1"/>
    <cellStyle name="Eingabe 2 12" xfId="46133" hidden="1"/>
    <cellStyle name="Eingabe 2 12" xfId="46168" hidden="1"/>
    <cellStyle name="Eingabe 2 12" xfId="46260" hidden="1"/>
    <cellStyle name="Eingabe 2 12" xfId="46434" hidden="1"/>
    <cellStyle name="Eingabe 2 12" xfId="46484" hidden="1"/>
    <cellStyle name="Eingabe 2 12" xfId="46497" hidden="1"/>
    <cellStyle name="Eingabe 2 12" xfId="46532" hidden="1"/>
    <cellStyle name="Eingabe 2 12" xfId="46354" hidden="1"/>
    <cellStyle name="Eingabe 2 12" xfId="46581" hidden="1"/>
    <cellStyle name="Eingabe 2 12" xfId="46631" hidden="1"/>
    <cellStyle name="Eingabe 2 12" xfId="46644" hidden="1"/>
    <cellStyle name="Eingabe 2 12" xfId="46679" hidden="1"/>
    <cellStyle name="Eingabe 2 12" xfId="46250" hidden="1"/>
    <cellStyle name="Eingabe 2 12" xfId="46722" hidden="1"/>
    <cellStyle name="Eingabe 2 12" xfId="46772" hidden="1"/>
    <cellStyle name="Eingabe 2 12" xfId="46785" hidden="1"/>
    <cellStyle name="Eingabe 2 12" xfId="46820" hidden="1"/>
    <cellStyle name="Eingabe 2 12" xfId="46867" hidden="1"/>
    <cellStyle name="Eingabe 2 12" xfId="46939" hidden="1"/>
    <cellStyle name="Eingabe 2 12" xfId="46989" hidden="1"/>
    <cellStyle name="Eingabe 2 12" xfId="47002" hidden="1"/>
    <cellStyle name="Eingabe 2 12" xfId="47037" hidden="1"/>
    <cellStyle name="Eingabe 2 12" xfId="47099" hidden="1"/>
    <cellStyle name="Eingabe 2 12" xfId="47231" hidden="1"/>
    <cellStyle name="Eingabe 2 12" xfId="47281" hidden="1"/>
    <cellStyle name="Eingabe 2 12" xfId="47294" hidden="1"/>
    <cellStyle name="Eingabe 2 12" xfId="47329" hidden="1"/>
    <cellStyle name="Eingabe 2 12" xfId="47174" hidden="1"/>
    <cellStyle name="Eingabe 2 12" xfId="47373" hidden="1"/>
    <cellStyle name="Eingabe 2 12" xfId="47423" hidden="1"/>
    <cellStyle name="Eingabe 2 12" xfId="47436" hidden="1"/>
    <cellStyle name="Eingabe 2 12" xfId="47471" hidden="1"/>
    <cellStyle name="Eingabe 2 12" xfId="46002" hidden="1"/>
    <cellStyle name="Eingabe 2 12" xfId="47513" hidden="1"/>
    <cellStyle name="Eingabe 2 12" xfId="47563" hidden="1"/>
    <cellStyle name="Eingabe 2 12" xfId="47576" hidden="1"/>
    <cellStyle name="Eingabe 2 12" xfId="47611" hidden="1"/>
    <cellStyle name="Eingabe 2 12" xfId="47702" hidden="1"/>
    <cellStyle name="Eingabe 2 12" xfId="47876" hidden="1"/>
    <cellStyle name="Eingabe 2 12" xfId="47926" hidden="1"/>
    <cellStyle name="Eingabe 2 12" xfId="47939" hidden="1"/>
    <cellStyle name="Eingabe 2 12" xfId="47974" hidden="1"/>
    <cellStyle name="Eingabe 2 12" xfId="47796" hidden="1"/>
    <cellStyle name="Eingabe 2 12" xfId="48023" hidden="1"/>
    <cellStyle name="Eingabe 2 12" xfId="48073" hidden="1"/>
    <cellStyle name="Eingabe 2 12" xfId="48086" hidden="1"/>
    <cellStyle name="Eingabe 2 12" xfId="48121" hidden="1"/>
    <cellStyle name="Eingabe 2 12" xfId="47692" hidden="1"/>
    <cellStyle name="Eingabe 2 12" xfId="48164" hidden="1"/>
    <cellStyle name="Eingabe 2 12" xfId="48214" hidden="1"/>
    <cellStyle name="Eingabe 2 12" xfId="48227" hidden="1"/>
    <cellStyle name="Eingabe 2 12" xfId="48262" hidden="1"/>
    <cellStyle name="Eingabe 2 12" xfId="48309" hidden="1"/>
    <cellStyle name="Eingabe 2 12" xfId="48381" hidden="1"/>
    <cellStyle name="Eingabe 2 12" xfId="48431" hidden="1"/>
    <cellStyle name="Eingabe 2 12" xfId="48444" hidden="1"/>
    <cellStyle name="Eingabe 2 12" xfId="48479" hidden="1"/>
    <cellStyle name="Eingabe 2 12" xfId="48541" hidden="1"/>
    <cellStyle name="Eingabe 2 12" xfId="48673" hidden="1"/>
    <cellStyle name="Eingabe 2 12" xfId="48723" hidden="1"/>
    <cellStyle name="Eingabe 2 12" xfId="48736" hidden="1"/>
    <cellStyle name="Eingabe 2 12" xfId="48771" hidden="1"/>
    <cellStyle name="Eingabe 2 12" xfId="48616" hidden="1"/>
    <cellStyle name="Eingabe 2 12" xfId="48815" hidden="1"/>
    <cellStyle name="Eingabe 2 12" xfId="48865" hidden="1"/>
    <cellStyle name="Eingabe 2 12" xfId="48878" hidden="1"/>
    <cellStyle name="Eingabe 2 12" xfId="48913" hidden="1"/>
    <cellStyle name="Eingabe 2 12" xfId="48960" hidden="1"/>
    <cellStyle name="Eingabe 2 12" xfId="49032" hidden="1"/>
    <cellStyle name="Eingabe 2 12" xfId="49082" hidden="1"/>
    <cellStyle name="Eingabe 2 12" xfId="49095" hidden="1"/>
    <cellStyle name="Eingabe 2 12" xfId="49130" hidden="1"/>
    <cellStyle name="Eingabe 2 12" xfId="49221" hidden="1"/>
    <cellStyle name="Eingabe 2 12" xfId="49395" hidden="1"/>
    <cellStyle name="Eingabe 2 12" xfId="49445" hidden="1"/>
    <cellStyle name="Eingabe 2 12" xfId="49458" hidden="1"/>
    <cellStyle name="Eingabe 2 12" xfId="49493" hidden="1"/>
    <cellStyle name="Eingabe 2 12" xfId="49315" hidden="1"/>
    <cellStyle name="Eingabe 2 12" xfId="49542" hidden="1"/>
    <cellStyle name="Eingabe 2 12" xfId="49592" hidden="1"/>
    <cellStyle name="Eingabe 2 12" xfId="49605" hidden="1"/>
    <cellStyle name="Eingabe 2 12" xfId="49640" hidden="1"/>
    <cellStyle name="Eingabe 2 12" xfId="49211" hidden="1"/>
    <cellStyle name="Eingabe 2 12" xfId="49683" hidden="1"/>
    <cellStyle name="Eingabe 2 12" xfId="49733" hidden="1"/>
    <cellStyle name="Eingabe 2 12" xfId="49746" hidden="1"/>
    <cellStyle name="Eingabe 2 12" xfId="49781" hidden="1"/>
    <cellStyle name="Eingabe 2 12" xfId="49828" hidden="1"/>
    <cellStyle name="Eingabe 2 12" xfId="49900" hidden="1"/>
    <cellStyle name="Eingabe 2 12" xfId="49950" hidden="1"/>
    <cellStyle name="Eingabe 2 12" xfId="49963" hidden="1"/>
    <cellStyle name="Eingabe 2 12" xfId="49998" hidden="1"/>
    <cellStyle name="Eingabe 2 12" xfId="50060" hidden="1"/>
    <cellStyle name="Eingabe 2 12" xfId="50192" hidden="1"/>
    <cellStyle name="Eingabe 2 12" xfId="50242" hidden="1"/>
    <cellStyle name="Eingabe 2 12" xfId="50255" hidden="1"/>
    <cellStyle name="Eingabe 2 12" xfId="50290" hidden="1"/>
    <cellStyle name="Eingabe 2 12" xfId="50135" hidden="1"/>
    <cellStyle name="Eingabe 2 12" xfId="50334" hidden="1"/>
    <cellStyle name="Eingabe 2 12" xfId="50384" hidden="1"/>
    <cellStyle name="Eingabe 2 12" xfId="50397" hidden="1"/>
    <cellStyle name="Eingabe 2 12" xfId="50432" hidden="1"/>
    <cellStyle name="Eingabe 2 12" xfId="50479" hidden="1"/>
    <cellStyle name="Eingabe 2 12" xfId="50551" hidden="1"/>
    <cellStyle name="Eingabe 2 12" xfId="50601" hidden="1"/>
    <cellStyle name="Eingabe 2 12" xfId="50614" hidden="1"/>
    <cellStyle name="Eingabe 2 12" xfId="50649" hidden="1"/>
    <cellStyle name="Eingabe 2 12" xfId="50729" hidden="1"/>
    <cellStyle name="Eingabe 2 12" xfId="50942" hidden="1"/>
    <cellStyle name="Eingabe 2 12" xfId="50992" hidden="1"/>
    <cellStyle name="Eingabe 2 12" xfId="51005" hidden="1"/>
    <cellStyle name="Eingabe 2 12" xfId="51040" hidden="1"/>
    <cellStyle name="Eingabe 2 12" xfId="51119" hidden="1"/>
    <cellStyle name="Eingabe 2 12" xfId="51251" hidden="1"/>
    <cellStyle name="Eingabe 2 12" xfId="51301" hidden="1"/>
    <cellStyle name="Eingabe 2 12" xfId="51314" hidden="1"/>
    <cellStyle name="Eingabe 2 12" xfId="51349" hidden="1"/>
    <cellStyle name="Eingabe 2 12" xfId="51194" hidden="1"/>
    <cellStyle name="Eingabe 2 12" xfId="51395" hidden="1"/>
    <cellStyle name="Eingabe 2 12" xfId="51445" hidden="1"/>
    <cellStyle name="Eingabe 2 12" xfId="51458" hidden="1"/>
    <cellStyle name="Eingabe 2 12" xfId="51493" hidden="1"/>
    <cellStyle name="Eingabe 2 12" xfId="50842" hidden="1"/>
    <cellStyle name="Eingabe 2 12" xfId="51552" hidden="1"/>
    <cellStyle name="Eingabe 2 12" xfId="51602" hidden="1"/>
    <cellStyle name="Eingabe 2 12" xfId="51615" hidden="1"/>
    <cellStyle name="Eingabe 2 12" xfId="51650" hidden="1"/>
    <cellStyle name="Eingabe 2 12" xfId="51747" hidden="1"/>
    <cellStyle name="Eingabe 2 12" xfId="51922" hidden="1"/>
    <cellStyle name="Eingabe 2 12" xfId="51972" hidden="1"/>
    <cellStyle name="Eingabe 2 12" xfId="51985" hidden="1"/>
    <cellStyle name="Eingabe 2 12" xfId="52020" hidden="1"/>
    <cellStyle name="Eingabe 2 12" xfId="51841" hidden="1"/>
    <cellStyle name="Eingabe 2 12" xfId="52071" hidden="1"/>
    <cellStyle name="Eingabe 2 12" xfId="52121" hidden="1"/>
    <cellStyle name="Eingabe 2 12" xfId="52134" hidden="1"/>
    <cellStyle name="Eingabe 2 12" xfId="52169" hidden="1"/>
    <cellStyle name="Eingabe 2 12" xfId="51737" hidden="1"/>
    <cellStyle name="Eingabe 2 12" xfId="52214" hidden="1"/>
    <cellStyle name="Eingabe 2 12" xfId="52264" hidden="1"/>
    <cellStyle name="Eingabe 2 12" xfId="52277" hidden="1"/>
    <cellStyle name="Eingabe 2 12" xfId="52312" hidden="1"/>
    <cellStyle name="Eingabe 2 12" xfId="52361" hidden="1"/>
    <cellStyle name="Eingabe 2 12" xfId="52433" hidden="1"/>
    <cellStyle name="Eingabe 2 12" xfId="52483" hidden="1"/>
    <cellStyle name="Eingabe 2 12" xfId="52496" hidden="1"/>
    <cellStyle name="Eingabe 2 12" xfId="52531" hidden="1"/>
    <cellStyle name="Eingabe 2 12" xfId="52593" hidden="1"/>
    <cellStyle name="Eingabe 2 12" xfId="52725" hidden="1"/>
    <cellStyle name="Eingabe 2 12" xfId="52775" hidden="1"/>
    <cellStyle name="Eingabe 2 12" xfId="52788" hidden="1"/>
    <cellStyle name="Eingabe 2 12" xfId="52823" hidden="1"/>
    <cellStyle name="Eingabe 2 12" xfId="52668" hidden="1"/>
    <cellStyle name="Eingabe 2 12" xfId="52867" hidden="1"/>
    <cellStyle name="Eingabe 2 12" xfId="52917" hidden="1"/>
    <cellStyle name="Eingabe 2 12" xfId="52930" hidden="1"/>
    <cellStyle name="Eingabe 2 12" xfId="52965" hidden="1"/>
    <cellStyle name="Eingabe 2 12" xfId="50898" hidden="1"/>
    <cellStyle name="Eingabe 2 12" xfId="53007" hidden="1"/>
    <cellStyle name="Eingabe 2 12" xfId="53057" hidden="1"/>
    <cellStyle name="Eingabe 2 12" xfId="53070" hidden="1"/>
    <cellStyle name="Eingabe 2 12" xfId="53105" hidden="1"/>
    <cellStyle name="Eingabe 2 12" xfId="53199" hidden="1"/>
    <cellStyle name="Eingabe 2 12" xfId="53373" hidden="1"/>
    <cellStyle name="Eingabe 2 12" xfId="53423" hidden="1"/>
    <cellStyle name="Eingabe 2 12" xfId="53436" hidden="1"/>
    <cellStyle name="Eingabe 2 12" xfId="53471" hidden="1"/>
    <cellStyle name="Eingabe 2 12" xfId="53293" hidden="1"/>
    <cellStyle name="Eingabe 2 12" xfId="53522" hidden="1"/>
    <cellStyle name="Eingabe 2 12" xfId="53572" hidden="1"/>
    <cellStyle name="Eingabe 2 12" xfId="53585" hidden="1"/>
    <cellStyle name="Eingabe 2 12" xfId="53620" hidden="1"/>
    <cellStyle name="Eingabe 2 12" xfId="53189" hidden="1"/>
    <cellStyle name="Eingabe 2 12" xfId="53665" hidden="1"/>
    <cellStyle name="Eingabe 2 12" xfId="53715" hidden="1"/>
    <cellStyle name="Eingabe 2 12" xfId="53728" hidden="1"/>
    <cellStyle name="Eingabe 2 12" xfId="53763" hidden="1"/>
    <cellStyle name="Eingabe 2 12" xfId="53811" hidden="1"/>
    <cellStyle name="Eingabe 2 12" xfId="53883" hidden="1"/>
    <cellStyle name="Eingabe 2 12" xfId="53933" hidden="1"/>
    <cellStyle name="Eingabe 2 12" xfId="53946" hidden="1"/>
    <cellStyle name="Eingabe 2 12" xfId="53981" hidden="1"/>
    <cellStyle name="Eingabe 2 12" xfId="54043" hidden="1"/>
    <cellStyle name="Eingabe 2 12" xfId="54175" hidden="1"/>
    <cellStyle name="Eingabe 2 12" xfId="54225" hidden="1"/>
    <cellStyle name="Eingabe 2 12" xfId="54238" hidden="1"/>
    <cellStyle name="Eingabe 2 12" xfId="54273" hidden="1"/>
    <cellStyle name="Eingabe 2 12" xfId="54118" hidden="1"/>
    <cellStyle name="Eingabe 2 12" xfId="54317" hidden="1"/>
    <cellStyle name="Eingabe 2 12" xfId="54367" hidden="1"/>
    <cellStyle name="Eingabe 2 12" xfId="54380" hidden="1"/>
    <cellStyle name="Eingabe 2 12" xfId="54415" hidden="1"/>
    <cellStyle name="Eingabe 2 12" xfId="50823" hidden="1"/>
    <cellStyle name="Eingabe 2 12" xfId="54457" hidden="1"/>
    <cellStyle name="Eingabe 2 12" xfId="54507" hidden="1"/>
    <cellStyle name="Eingabe 2 12" xfId="54520" hidden="1"/>
    <cellStyle name="Eingabe 2 12" xfId="54555" hidden="1"/>
    <cellStyle name="Eingabe 2 12" xfId="54646" hidden="1"/>
    <cellStyle name="Eingabe 2 12" xfId="54820" hidden="1"/>
    <cellStyle name="Eingabe 2 12" xfId="54870" hidden="1"/>
    <cellStyle name="Eingabe 2 12" xfId="54883" hidden="1"/>
    <cellStyle name="Eingabe 2 12" xfId="54918" hidden="1"/>
    <cellStyle name="Eingabe 2 12" xfId="54740" hidden="1"/>
    <cellStyle name="Eingabe 2 12" xfId="54967" hidden="1"/>
    <cellStyle name="Eingabe 2 12" xfId="55017" hidden="1"/>
    <cellStyle name="Eingabe 2 12" xfId="55030" hidden="1"/>
    <cellStyle name="Eingabe 2 12" xfId="55065" hidden="1"/>
    <cellStyle name="Eingabe 2 12" xfId="54636" hidden="1"/>
    <cellStyle name="Eingabe 2 12" xfId="55108" hidden="1"/>
    <cellStyle name="Eingabe 2 12" xfId="55158" hidden="1"/>
    <cellStyle name="Eingabe 2 12" xfId="55171" hidden="1"/>
    <cellStyle name="Eingabe 2 12" xfId="55206" hidden="1"/>
    <cellStyle name="Eingabe 2 12" xfId="55253" hidden="1"/>
    <cellStyle name="Eingabe 2 12" xfId="55325" hidden="1"/>
    <cellStyle name="Eingabe 2 12" xfId="55375" hidden="1"/>
    <cellStyle name="Eingabe 2 12" xfId="55388" hidden="1"/>
    <cellStyle name="Eingabe 2 12" xfId="55423" hidden="1"/>
    <cellStyle name="Eingabe 2 12" xfId="55485" hidden="1"/>
    <cellStyle name="Eingabe 2 12" xfId="55617" hidden="1"/>
    <cellStyle name="Eingabe 2 12" xfId="55667" hidden="1"/>
    <cellStyle name="Eingabe 2 12" xfId="55680" hidden="1"/>
    <cellStyle name="Eingabe 2 12" xfId="55715" hidden="1"/>
    <cellStyle name="Eingabe 2 12" xfId="55560" hidden="1"/>
    <cellStyle name="Eingabe 2 12" xfId="55759" hidden="1"/>
    <cellStyle name="Eingabe 2 12" xfId="55809" hidden="1"/>
    <cellStyle name="Eingabe 2 12" xfId="55822" hidden="1"/>
    <cellStyle name="Eingabe 2 12" xfId="55857" hidden="1"/>
    <cellStyle name="Eingabe 2 12" xfId="55906" hidden="1"/>
    <cellStyle name="Eingabe 2 12" xfId="56052" hidden="1"/>
    <cellStyle name="Eingabe 2 12" xfId="56102" hidden="1"/>
    <cellStyle name="Eingabe 2 12" xfId="56115" hidden="1"/>
    <cellStyle name="Eingabe 2 12" xfId="56150" hidden="1"/>
    <cellStyle name="Eingabe 2 12" xfId="56242" hidden="1"/>
    <cellStyle name="Eingabe 2 12" xfId="56416" hidden="1"/>
    <cellStyle name="Eingabe 2 12" xfId="56466" hidden="1"/>
    <cellStyle name="Eingabe 2 12" xfId="56479" hidden="1"/>
    <cellStyle name="Eingabe 2 12" xfId="56514" hidden="1"/>
    <cellStyle name="Eingabe 2 12" xfId="56336" hidden="1"/>
    <cellStyle name="Eingabe 2 12" xfId="56563" hidden="1"/>
    <cellStyle name="Eingabe 2 12" xfId="56613" hidden="1"/>
    <cellStyle name="Eingabe 2 12" xfId="56626" hidden="1"/>
    <cellStyle name="Eingabe 2 12" xfId="56661" hidden="1"/>
    <cellStyle name="Eingabe 2 12" xfId="56232" hidden="1"/>
    <cellStyle name="Eingabe 2 12" xfId="56704" hidden="1"/>
    <cellStyle name="Eingabe 2 12" xfId="56754" hidden="1"/>
    <cellStyle name="Eingabe 2 12" xfId="56767" hidden="1"/>
    <cellStyle name="Eingabe 2 12" xfId="56802" hidden="1"/>
    <cellStyle name="Eingabe 2 12" xfId="56849" hidden="1"/>
    <cellStyle name="Eingabe 2 12" xfId="56921" hidden="1"/>
    <cellStyle name="Eingabe 2 12" xfId="56971" hidden="1"/>
    <cellStyle name="Eingabe 2 12" xfId="56984" hidden="1"/>
    <cellStyle name="Eingabe 2 12" xfId="57019" hidden="1"/>
    <cellStyle name="Eingabe 2 12" xfId="57081" hidden="1"/>
    <cellStyle name="Eingabe 2 12" xfId="57213" hidden="1"/>
    <cellStyle name="Eingabe 2 12" xfId="57263" hidden="1"/>
    <cellStyle name="Eingabe 2 12" xfId="57276" hidden="1"/>
    <cellStyle name="Eingabe 2 12" xfId="57311" hidden="1"/>
    <cellStyle name="Eingabe 2 12" xfId="57156" hidden="1"/>
    <cellStyle name="Eingabe 2 12" xfId="57355" hidden="1"/>
    <cellStyle name="Eingabe 2 12" xfId="57405" hidden="1"/>
    <cellStyle name="Eingabe 2 12" xfId="57418" hidden="1"/>
    <cellStyle name="Eingabe 2 12" xfId="57453" hidden="1"/>
    <cellStyle name="Eingabe 2 12" xfId="55984" hidden="1"/>
    <cellStyle name="Eingabe 2 12" xfId="57495" hidden="1"/>
    <cellStyle name="Eingabe 2 12" xfId="57545" hidden="1"/>
    <cellStyle name="Eingabe 2 12" xfId="57558" hidden="1"/>
    <cellStyle name="Eingabe 2 12" xfId="57593" hidden="1"/>
    <cellStyle name="Eingabe 2 12" xfId="57684" hidden="1"/>
    <cellStyle name="Eingabe 2 12" xfId="57858" hidden="1"/>
    <cellStyle name="Eingabe 2 12" xfId="57908" hidden="1"/>
    <cellStyle name="Eingabe 2 12" xfId="57921" hidden="1"/>
    <cellStyle name="Eingabe 2 12" xfId="57956" hidden="1"/>
    <cellStyle name="Eingabe 2 12" xfId="57778" hidden="1"/>
    <cellStyle name="Eingabe 2 12" xfId="58005" hidden="1"/>
    <cellStyle name="Eingabe 2 12" xfId="58055" hidden="1"/>
    <cellStyle name="Eingabe 2 12" xfId="58068" hidden="1"/>
    <cellStyle name="Eingabe 2 12" xfId="58103" hidden="1"/>
    <cellStyle name="Eingabe 2 12" xfId="57674" hidden="1"/>
    <cellStyle name="Eingabe 2 12" xfId="58146" hidden="1"/>
    <cellStyle name="Eingabe 2 12" xfId="58196" hidden="1"/>
    <cellStyle name="Eingabe 2 12" xfId="58209" hidden="1"/>
    <cellStyle name="Eingabe 2 12" xfId="58244" hidden="1"/>
    <cellStyle name="Eingabe 2 12" xfId="58291" hidden="1"/>
    <cellStyle name="Eingabe 2 12" xfId="58363" hidden="1"/>
    <cellStyle name="Eingabe 2 12" xfId="58413" hidden="1"/>
    <cellStyle name="Eingabe 2 12" xfId="58426" hidden="1"/>
    <cellStyle name="Eingabe 2 12" xfId="58461" hidden="1"/>
    <cellStyle name="Eingabe 2 12" xfId="58523" hidden="1"/>
    <cellStyle name="Eingabe 2 12" xfId="58655" hidden="1"/>
    <cellStyle name="Eingabe 2 12" xfId="58705" hidden="1"/>
    <cellStyle name="Eingabe 2 12" xfId="58718" hidden="1"/>
    <cellStyle name="Eingabe 2 12" xfId="58753" hidden="1"/>
    <cellStyle name="Eingabe 2 12" xfId="58598" hidden="1"/>
    <cellStyle name="Eingabe 2 12" xfId="58797" hidden="1"/>
    <cellStyle name="Eingabe 2 12" xfId="58847" hidden="1"/>
    <cellStyle name="Eingabe 2 12" xfId="58860" hidden="1"/>
    <cellStyle name="Eingabe 2 12" xfId="58895" hidden="1"/>
    <cellStyle name="Eingabe 2 13" xfId="178" hidden="1"/>
    <cellStyle name="Eingabe 2 13" xfId="544" hidden="1"/>
    <cellStyle name="Eingabe 2 13" xfId="574" hidden="1"/>
    <cellStyle name="Eingabe 2 13" xfId="607" hidden="1"/>
    <cellStyle name="Eingabe 2 13" xfId="642" hidden="1"/>
    <cellStyle name="Eingabe 2 13" xfId="778" hidden="1"/>
    <cellStyle name="Eingabe 2 13" xfId="952" hidden="1"/>
    <cellStyle name="Eingabe 2 13" xfId="982" hidden="1"/>
    <cellStyle name="Eingabe 2 13" xfId="1015" hidden="1"/>
    <cellStyle name="Eingabe 2 13" xfId="1050" hidden="1"/>
    <cellStyle name="Eingabe 2 13" xfId="870" hidden="1"/>
    <cellStyle name="Eingabe 2 13" xfId="1099" hidden="1"/>
    <cellStyle name="Eingabe 2 13" xfId="1129" hidden="1"/>
    <cellStyle name="Eingabe 2 13" xfId="1162" hidden="1"/>
    <cellStyle name="Eingabe 2 13" xfId="1197" hidden="1"/>
    <cellStyle name="Eingabe 2 13" xfId="768" hidden="1"/>
    <cellStyle name="Eingabe 2 13" xfId="1240" hidden="1"/>
    <cellStyle name="Eingabe 2 13" xfId="1270" hidden="1"/>
    <cellStyle name="Eingabe 2 13" xfId="1303" hidden="1"/>
    <cellStyle name="Eingabe 2 13" xfId="1338" hidden="1"/>
    <cellStyle name="Eingabe 2 13" xfId="1385" hidden="1"/>
    <cellStyle name="Eingabe 2 13" xfId="1457" hidden="1"/>
    <cellStyle name="Eingabe 2 13" xfId="1487" hidden="1"/>
    <cellStyle name="Eingabe 2 13" xfId="1520" hidden="1"/>
    <cellStyle name="Eingabe 2 13" xfId="1555" hidden="1"/>
    <cellStyle name="Eingabe 2 13" xfId="1617" hidden="1"/>
    <cellStyle name="Eingabe 2 13" xfId="1749" hidden="1"/>
    <cellStyle name="Eingabe 2 13" xfId="1779" hidden="1"/>
    <cellStyle name="Eingabe 2 13" xfId="1812" hidden="1"/>
    <cellStyle name="Eingabe 2 13" xfId="1847" hidden="1"/>
    <cellStyle name="Eingabe 2 13" xfId="1690" hidden="1"/>
    <cellStyle name="Eingabe 2 13" xfId="1891" hidden="1"/>
    <cellStyle name="Eingabe 2 13" xfId="1921" hidden="1"/>
    <cellStyle name="Eingabe 2 13" xfId="1954" hidden="1"/>
    <cellStyle name="Eingabe 2 13" xfId="1989" hidden="1"/>
    <cellStyle name="Eingabe 2 13" xfId="2101" hidden="1"/>
    <cellStyle name="Eingabe 2 13" xfId="2422" hidden="1"/>
    <cellStyle name="Eingabe 2 13" xfId="2452" hidden="1"/>
    <cellStyle name="Eingabe 2 13" xfId="2485" hidden="1"/>
    <cellStyle name="Eingabe 2 13" xfId="2520" hidden="1"/>
    <cellStyle name="Eingabe 2 13" xfId="2648" hidden="1"/>
    <cellStyle name="Eingabe 2 13" xfId="2822" hidden="1"/>
    <cellStyle name="Eingabe 2 13" xfId="2852" hidden="1"/>
    <cellStyle name="Eingabe 2 13" xfId="2885" hidden="1"/>
    <cellStyle name="Eingabe 2 13" xfId="2920" hidden="1"/>
    <cellStyle name="Eingabe 2 13" xfId="2740" hidden="1"/>
    <cellStyle name="Eingabe 2 13" xfId="2969" hidden="1"/>
    <cellStyle name="Eingabe 2 13" xfId="2999" hidden="1"/>
    <cellStyle name="Eingabe 2 13" xfId="3032" hidden="1"/>
    <cellStyle name="Eingabe 2 13" xfId="3067" hidden="1"/>
    <cellStyle name="Eingabe 2 13" xfId="2638" hidden="1"/>
    <cellStyle name="Eingabe 2 13" xfId="3110" hidden="1"/>
    <cellStyle name="Eingabe 2 13" xfId="3140" hidden="1"/>
    <cellStyle name="Eingabe 2 13" xfId="3173" hidden="1"/>
    <cellStyle name="Eingabe 2 13" xfId="3208" hidden="1"/>
    <cellStyle name="Eingabe 2 13" xfId="3255" hidden="1"/>
    <cellStyle name="Eingabe 2 13" xfId="3327" hidden="1"/>
    <cellStyle name="Eingabe 2 13" xfId="3357" hidden="1"/>
    <cellStyle name="Eingabe 2 13" xfId="3390" hidden="1"/>
    <cellStyle name="Eingabe 2 13" xfId="3425" hidden="1"/>
    <cellStyle name="Eingabe 2 13" xfId="3487" hidden="1"/>
    <cellStyle name="Eingabe 2 13" xfId="3619" hidden="1"/>
    <cellStyle name="Eingabe 2 13" xfId="3649" hidden="1"/>
    <cellStyle name="Eingabe 2 13" xfId="3682" hidden="1"/>
    <cellStyle name="Eingabe 2 13" xfId="3717" hidden="1"/>
    <cellStyle name="Eingabe 2 13" xfId="3560" hidden="1"/>
    <cellStyle name="Eingabe 2 13" xfId="3761" hidden="1"/>
    <cellStyle name="Eingabe 2 13" xfId="3791" hidden="1"/>
    <cellStyle name="Eingabe 2 13" xfId="3824" hidden="1"/>
    <cellStyle name="Eingabe 2 13" xfId="3859" hidden="1"/>
    <cellStyle name="Eingabe 2 13" xfId="2226" hidden="1"/>
    <cellStyle name="Eingabe 2 13" xfId="3928" hidden="1"/>
    <cellStyle name="Eingabe 2 13" xfId="3958" hidden="1"/>
    <cellStyle name="Eingabe 2 13" xfId="3991" hidden="1"/>
    <cellStyle name="Eingabe 2 13" xfId="4026" hidden="1"/>
    <cellStyle name="Eingabe 2 13" xfId="4154" hidden="1"/>
    <cellStyle name="Eingabe 2 13" xfId="4328" hidden="1"/>
    <cellStyle name="Eingabe 2 13" xfId="4358" hidden="1"/>
    <cellStyle name="Eingabe 2 13" xfId="4391" hidden="1"/>
    <cellStyle name="Eingabe 2 13" xfId="4426" hidden="1"/>
    <cellStyle name="Eingabe 2 13" xfId="4246" hidden="1"/>
    <cellStyle name="Eingabe 2 13" xfId="4475" hidden="1"/>
    <cellStyle name="Eingabe 2 13" xfId="4505" hidden="1"/>
    <cellStyle name="Eingabe 2 13" xfId="4538" hidden="1"/>
    <cellStyle name="Eingabe 2 13" xfId="4573" hidden="1"/>
    <cellStyle name="Eingabe 2 13" xfId="4144" hidden="1"/>
    <cellStyle name="Eingabe 2 13" xfId="4616" hidden="1"/>
    <cellStyle name="Eingabe 2 13" xfId="4646" hidden="1"/>
    <cellStyle name="Eingabe 2 13" xfId="4679" hidden="1"/>
    <cellStyle name="Eingabe 2 13" xfId="4714" hidden="1"/>
    <cellStyle name="Eingabe 2 13" xfId="4761" hidden="1"/>
    <cellStyle name="Eingabe 2 13" xfId="4833" hidden="1"/>
    <cellStyle name="Eingabe 2 13" xfId="4863" hidden="1"/>
    <cellStyle name="Eingabe 2 13" xfId="4896" hidden="1"/>
    <cellStyle name="Eingabe 2 13" xfId="4931" hidden="1"/>
    <cellStyle name="Eingabe 2 13" xfId="4993" hidden="1"/>
    <cellStyle name="Eingabe 2 13" xfId="5125" hidden="1"/>
    <cellStyle name="Eingabe 2 13" xfId="5155" hidden="1"/>
    <cellStyle name="Eingabe 2 13" xfId="5188" hidden="1"/>
    <cellStyle name="Eingabe 2 13" xfId="5223" hidden="1"/>
    <cellStyle name="Eingabe 2 13" xfId="5066" hidden="1"/>
    <cellStyle name="Eingabe 2 13" xfId="5267" hidden="1"/>
    <cellStyle name="Eingabe 2 13" xfId="5297" hidden="1"/>
    <cellStyle name="Eingabe 2 13" xfId="5330" hidden="1"/>
    <cellStyle name="Eingabe 2 13" xfId="5365" hidden="1"/>
    <cellStyle name="Eingabe 2 13" xfId="2089" hidden="1"/>
    <cellStyle name="Eingabe 2 13" xfId="5433" hidden="1"/>
    <cellStyle name="Eingabe 2 13" xfId="5463" hidden="1"/>
    <cellStyle name="Eingabe 2 13" xfId="5496" hidden="1"/>
    <cellStyle name="Eingabe 2 13" xfId="5531" hidden="1"/>
    <cellStyle name="Eingabe 2 13" xfId="5658" hidden="1"/>
    <cellStyle name="Eingabe 2 13" xfId="5832" hidden="1"/>
    <cellStyle name="Eingabe 2 13" xfId="5862" hidden="1"/>
    <cellStyle name="Eingabe 2 13" xfId="5895" hidden="1"/>
    <cellStyle name="Eingabe 2 13" xfId="5930" hidden="1"/>
    <cellStyle name="Eingabe 2 13" xfId="5750" hidden="1"/>
    <cellStyle name="Eingabe 2 13" xfId="5979" hidden="1"/>
    <cellStyle name="Eingabe 2 13" xfId="6009" hidden="1"/>
    <cellStyle name="Eingabe 2 13" xfId="6042" hidden="1"/>
    <cellStyle name="Eingabe 2 13" xfId="6077" hidden="1"/>
    <cellStyle name="Eingabe 2 13" xfId="5648" hidden="1"/>
    <cellStyle name="Eingabe 2 13" xfId="6120" hidden="1"/>
    <cellStyle name="Eingabe 2 13" xfId="6150" hidden="1"/>
    <cellStyle name="Eingabe 2 13" xfId="6183" hidden="1"/>
    <cellStyle name="Eingabe 2 13" xfId="6218" hidden="1"/>
    <cellStyle name="Eingabe 2 13" xfId="6265" hidden="1"/>
    <cellStyle name="Eingabe 2 13" xfId="6337" hidden="1"/>
    <cellStyle name="Eingabe 2 13" xfId="6367" hidden="1"/>
    <cellStyle name="Eingabe 2 13" xfId="6400" hidden="1"/>
    <cellStyle name="Eingabe 2 13" xfId="6435" hidden="1"/>
    <cellStyle name="Eingabe 2 13" xfId="6497" hidden="1"/>
    <cellStyle name="Eingabe 2 13" xfId="6629" hidden="1"/>
    <cellStyle name="Eingabe 2 13" xfId="6659" hidden="1"/>
    <cellStyle name="Eingabe 2 13" xfId="6692" hidden="1"/>
    <cellStyle name="Eingabe 2 13" xfId="6727" hidden="1"/>
    <cellStyle name="Eingabe 2 13" xfId="6570" hidden="1"/>
    <cellStyle name="Eingabe 2 13" xfId="6771" hidden="1"/>
    <cellStyle name="Eingabe 2 13" xfId="6801" hidden="1"/>
    <cellStyle name="Eingabe 2 13" xfId="6834" hidden="1"/>
    <cellStyle name="Eingabe 2 13" xfId="6869" hidden="1"/>
    <cellStyle name="Eingabe 2 13" xfId="2237" hidden="1"/>
    <cellStyle name="Eingabe 2 13" xfId="6935" hidden="1"/>
    <cellStyle name="Eingabe 2 13" xfId="6965" hidden="1"/>
    <cellStyle name="Eingabe 2 13" xfId="6998" hidden="1"/>
    <cellStyle name="Eingabe 2 13" xfId="7033" hidden="1"/>
    <cellStyle name="Eingabe 2 13" xfId="7156" hidden="1"/>
    <cellStyle name="Eingabe 2 13" xfId="7330" hidden="1"/>
    <cellStyle name="Eingabe 2 13" xfId="7360" hidden="1"/>
    <cellStyle name="Eingabe 2 13" xfId="7393" hidden="1"/>
    <cellStyle name="Eingabe 2 13" xfId="7428" hidden="1"/>
    <cellStyle name="Eingabe 2 13" xfId="7248" hidden="1"/>
    <cellStyle name="Eingabe 2 13" xfId="7477" hidden="1"/>
    <cellStyle name="Eingabe 2 13" xfId="7507" hidden="1"/>
    <cellStyle name="Eingabe 2 13" xfId="7540" hidden="1"/>
    <cellStyle name="Eingabe 2 13" xfId="7575" hidden="1"/>
    <cellStyle name="Eingabe 2 13" xfId="7146" hidden="1"/>
    <cellStyle name="Eingabe 2 13" xfId="7618" hidden="1"/>
    <cellStyle name="Eingabe 2 13" xfId="7648" hidden="1"/>
    <cellStyle name="Eingabe 2 13" xfId="7681" hidden="1"/>
    <cellStyle name="Eingabe 2 13" xfId="7716" hidden="1"/>
    <cellStyle name="Eingabe 2 13" xfId="7763" hidden="1"/>
    <cellStyle name="Eingabe 2 13" xfId="7835" hidden="1"/>
    <cellStyle name="Eingabe 2 13" xfId="7865" hidden="1"/>
    <cellStyle name="Eingabe 2 13" xfId="7898" hidden="1"/>
    <cellStyle name="Eingabe 2 13" xfId="7933" hidden="1"/>
    <cellStyle name="Eingabe 2 13" xfId="7995" hidden="1"/>
    <cellStyle name="Eingabe 2 13" xfId="8127" hidden="1"/>
    <cellStyle name="Eingabe 2 13" xfId="8157" hidden="1"/>
    <cellStyle name="Eingabe 2 13" xfId="8190" hidden="1"/>
    <cellStyle name="Eingabe 2 13" xfId="8225" hidden="1"/>
    <cellStyle name="Eingabe 2 13" xfId="8068" hidden="1"/>
    <cellStyle name="Eingabe 2 13" xfId="8269" hidden="1"/>
    <cellStyle name="Eingabe 2 13" xfId="8299" hidden="1"/>
    <cellStyle name="Eingabe 2 13" xfId="8332" hidden="1"/>
    <cellStyle name="Eingabe 2 13" xfId="8367" hidden="1"/>
    <cellStyle name="Eingabe 2 13" xfId="2299" hidden="1"/>
    <cellStyle name="Eingabe 2 13" xfId="8430" hidden="1"/>
    <cellStyle name="Eingabe 2 13" xfId="8460" hidden="1"/>
    <cellStyle name="Eingabe 2 13" xfId="8493" hidden="1"/>
    <cellStyle name="Eingabe 2 13" xfId="8528" hidden="1"/>
    <cellStyle name="Eingabe 2 13" xfId="8649" hidden="1"/>
    <cellStyle name="Eingabe 2 13" xfId="8823" hidden="1"/>
    <cellStyle name="Eingabe 2 13" xfId="8853" hidden="1"/>
    <cellStyle name="Eingabe 2 13" xfId="8886" hidden="1"/>
    <cellStyle name="Eingabe 2 13" xfId="8921" hidden="1"/>
    <cellStyle name="Eingabe 2 13" xfId="8741" hidden="1"/>
    <cellStyle name="Eingabe 2 13" xfId="8970" hidden="1"/>
    <cellStyle name="Eingabe 2 13" xfId="9000" hidden="1"/>
    <cellStyle name="Eingabe 2 13" xfId="9033" hidden="1"/>
    <cellStyle name="Eingabe 2 13" xfId="9068" hidden="1"/>
    <cellStyle name="Eingabe 2 13" xfId="8639" hidden="1"/>
    <cellStyle name="Eingabe 2 13" xfId="9111" hidden="1"/>
    <cellStyle name="Eingabe 2 13" xfId="9141" hidden="1"/>
    <cellStyle name="Eingabe 2 13" xfId="9174" hidden="1"/>
    <cellStyle name="Eingabe 2 13" xfId="9209" hidden="1"/>
    <cellStyle name="Eingabe 2 13" xfId="9256" hidden="1"/>
    <cellStyle name="Eingabe 2 13" xfId="9328" hidden="1"/>
    <cellStyle name="Eingabe 2 13" xfId="9358" hidden="1"/>
    <cellStyle name="Eingabe 2 13" xfId="9391" hidden="1"/>
    <cellStyle name="Eingabe 2 13" xfId="9426" hidden="1"/>
    <cellStyle name="Eingabe 2 13" xfId="9488" hidden="1"/>
    <cellStyle name="Eingabe 2 13" xfId="9620" hidden="1"/>
    <cellStyle name="Eingabe 2 13" xfId="9650" hidden="1"/>
    <cellStyle name="Eingabe 2 13" xfId="9683" hidden="1"/>
    <cellStyle name="Eingabe 2 13" xfId="9718" hidden="1"/>
    <cellStyle name="Eingabe 2 13" xfId="9561" hidden="1"/>
    <cellStyle name="Eingabe 2 13" xfId="9762" hidden="1"/>
    <cellStyle name="Eingabe 2 13" xfId="9792" hidden="1"/>
    <cellStyle name="Eingabe 2 13" xfId="9825" hidden="1"/>
    <cellStyle name="Eingabe 2 13" xfId="9860" hidden="1"/>
    <cellStyle name="Eingabe 2 13" xfId="437" hidden="1"/>
    <cellStyle name="Eingabe 2 13" xfId="9921" hidden="1"/>
    <cellStyle name="Eingabe 2 13" xfId="9951" hidden="1"/>
    <cellStyle name="Eingabe 2 13" xfId="9984" hidden="1"/>
    <cellStyle name="Eingabe 2 13" xfId="10019" hidden="1"/>
    <cellStyle name="Eingabe 2 13" xfId="10135" hidden="1"/>
    <cellStyle name="Eingabe 2 13" xfId="10309" hidden="1"/>
    <cellStyle name="Eingabe 2 13" xfId="10339" hidden="1"/>
    <cellStyle name="Eingabe 2 13" xfId="10372" hidden="1"/>
    <cellStyle name="Eingabe 2 13" xfId="10407" hidden="1"/>
    <cellStyle name="Eingabe 2 13" xfId="10227" hidden="1"/>
    <cellStyle name="Eingabe 2 13" xfId="10456" hidden="1"/>
    <cellStyle name="Eingabe 2 13" xfId="10486" hidden="1"/>
    <cellStyle name="Eingabe 2 13" xfId="10519" hidden="1"/>
    <cellStyle name="Eingabe 2 13" xfId="10554" hidden="1"/>
    <cellStyle name="Eingabe 2 13" xfId="10125" hidden="1"/>
    <cellStyle name="Eingabe 2 13" xfId="10597" hidden="1"/>
    <cellStyle name="Eingabe 2 13" xfId="10627" hidden="1"/>
    <cellStyle name="Eingabe 2 13" xfId="10660" hidden="1"/>
    <cellStyle name="Eingabe 2 13" xfId="10695" hidden="1"/>
    <cellStyle name="Eingabe 2 13" xfId="10742" hidden="1"/>
    <cellStyle name="Eingabe 2 13" xfId="10814" hidden="1"/>
    <cellStyle name="Eingabe 2 13" xfId="10844" hidden="1"/>
    <cellStyle name="Eingabe 2 13" xfId="10877" hidden="1"/>
    <cellStyle name="Eingabe 2 13" xfId="10912" hidden="1"/>
    <cellStyle name="Eingabe 2 13" xfId="10974" hidden="1"/>
    <cellStyle name="Eingabe 2 13" xfId="11106" hidden="1"/>
    <cellStyle name="Eingabe 2 13" xfId="11136" hidden="1"/>
    <cellStyle name="Eingabe 2 13" xfId="11169" hidden="1"/>
    <cellStyle name="Eingabe 2 13" xfId="11204" hidden="1"/>
    <cellStyle name="Eingabe 2 13" xfId="11047" hidden="1"/>
    <cellStyle name="Eingabe 2 13" xfId="11248" hidden="1"/>
    <cellStyle name="Eingabe 2 13" xfId="11278" hidden="1"/>
    <cellStyle name="Eingabe 2 13" xfId="11311" hidden="1"/>
    <cellStyle name="Eingabe 2 13" xfId="11346" hidden="1"/>
    <cellStyle name="Eingabe 2 13" xfId="438" hidden="1"/>
    <cellStyle name="Eingabe 2 13" xfId="11404" hidden="1"/>
    <cellStyle name="Eingabe 2 13" xfId="11434" hidden="1"/>
    <cellStyle name="Eingabe 2 13" xfId="11467" hidden="1"/>
    <cellStyle name="Eingabe 2 13" xfId="11502" hidden="1"/>
    <cellStyle name="Eingabe 2 13" xfId="11615" hidden="1"/>
    <cellStyle name="Eingabe 2 13" xfId="11789" hidden="1"/>
    <cellStyle name="Eingabe 2 13" xfId="11819" hidden="1"/>
    <cellStyle name="Eingabe 2 13" xfId="11852" hidden="1"/>
    <cellStyle name="Eingabe 2 13" xfId="11887" hidden="1"/>
    <cellStyle name="Eingabe 2 13" xfId="11707" hidden="1"/>
    <cellStyle name="Eingabe 2 13" xfId="11936" hidden="1"/>
    <cellStyle name="Eingabe 2 13" xfId="11966" hidden="1"/>
    <cellStyle name="Eingabe 2 13" xfId="11999" hidden="1"/>
    <cellStyle name="Eingabe 2 13" xfId="12034" hidden="1"/>
    <cellStyle name="Eingabe 2 13" xfId="11605" hidden="1"/>
    <cellStyle name="Eingabe 2 13" xfId="12077" hidden="1"/>
    <cellStyle name="Eingabe 2 13" xfId="12107" hidden="1"/>
    <cellStyle name="Eingabe 2 13" xfId="12140" hidden="1"/>
    <cellStyle name="Eingabe 2 13" xfId="12175" hidden="1"/>
    <cellStyle name="Eingabe 2 13" xfId="12222" hidden="1"/>
    <cellStyle name="Eingabe 2 13" xfId="12294" hidden="1"/>
    <cellStyle name="Eingabe 2 13" xfId="12324" hidden="1"/>
    <cellStyle name="Eingabe 2 13" xfId="12357" hidden="1"/>
    <cellStyle name="Eingabe 2 13" xfId="12392" hidden="1"/>
    <cellStyle name="Eingabe 2 13" xfId="12454" hidden="1"/>
    <cellStyle name="Eingabe 2 13" xfId="12586" hidden="1"/>
    <cellStyle name="Eingabe 2 13" xfId="12616" hidden="1"/>
    <cellStyle name="Eingabe 2 13" xfId="12649" hidden="1"/>
    <cellStyle name="Eingabe 2 13" xfId="12684" hidden="1"/>
    <cellStyle name="Eingabe 2 13" xfId="12527" hidden="1"/>
    <cellStyle name="Eingabe 2 13" xfId="12728" hidden="1"/>
    <cellStyle name="Eingabe 2 13" xfId="12758" hidden="1"/>
    <cellStyle name="Eingabe 2 13" xfId="12791" hidden="1"/>
    <cellStyle name="Eingabe 2 13" xfId="12826" hidden="1"/>
    <cellStyle name="Eingabe 2 13" xfId="2268" hidden="1"/>
    <cellStyle name="Eingabe 2 13" xfId="12883" hidden="1"/>
    <cellStyle name="Eingabe 2 13" xfId="12913" hidden="1"/>
    <cellStyle name="Eingabe 2 13" xfId="12946" hidden="1"/>
    <cellStyle name="Eingabe 2 13" xfId="12981" hidden="1"/>
    <cellStyle name="Eingabe 2 13" xfId="13086" hidden="1"/>
    <cellStyle name="Eingabe 2 13" xfId="13260" hidden="1"/>
    <cellStyle name="Eingabe 2 13" xfId="13290" hidden="1"/>
    <cellStyle name="Eingabe 2 13" xfId="13323" hidden="1"/>
    <cellStyle name="Eingabe 2 13" xfId="13358" hidden="1"/>
    <cellStyle name="Eingabe 2 13" xfId="13178" hidden="1"/>
    <cellStyle name="Eingabe 2 13" xfId="13407" hidden="1"/>
    <cellStyle name="Eingabe 2 13" xfId="13437" hidden="1"/>
    <cellStyle name="Eingabe 2 13" xfId="13470" hidden="1"/>
    <cellStyle name="Eingabe 2 13" xfId="13505" hidden="1"/>
    <cellStyle name="Eingabe 2 13" xfId="13076" hidden="1"/>
    <cellStyle name="Eingabe 2 13" xfId="13548" hidden="1"/>
    <cellStyle name="Eingabe 2 13" xfId="13578" hidden="1"/>
    <cellStyle name="Eingabe 2 13" xfId="13611" hidden="1"/>
    <cellStyle name="Eingabe 2 13" xfId="13646" hidden="1"/>
    <cellStyle name="Eingabe 2 13" xfId="13693" hidden="1"/>
    <cellStyle name="Eingabe 2 13" xfId="13765" hidden="1"/>
    <cellStyle name="Eingabe 2 13" xfId="13795" hidden="1"/>
    <cellStyle name="Eingabe 2 13" xfId="13828" hidden="1"/>
    <cellStyle name="Eingabe 2 13" xfId="13863" hidden="1"/>
    <cellStyle name="Eingabe 2 13" xfId="13925" hidden="1"/>
    <cellStyle name="Eingabe 2 13" xfId="14057" hidden="1"/>
    <cellStyle name="Eingabe 2 13" xfId="14087" hidden="1"/>
    <cellStyle name="Eingabe 2 13" xfId="14120" hidden="1"/>
    <cellStyle name="Eingabe 2 13" xfId="14155" hidden="1"/>
    <cellStyle name="Eingabe 2 13" xfId="13998" hidden="1"/>
    <cellStyle name="Eingabe 2 13" xfId="14199" hidden="1"/>
    <cellStyle name="Eingabe 2 13" xfId="14229" hidden="1"/>
    <cellStyle name="Eingabe 2 13" xfId="14262" hidden="1"/>
    <cellStyle name="Eingabe 2 13" xfId="14297" hidden="1"/>
    <cellStyle name="Eingabe 2 13" xfId="2575" hidden="1"/>
    <cellStyle name="Eingabe 2 13" xfId="14350" hidden="1"/>
    <cellStyle name="Eingabe 2 13" xfId="14380" hidden="1"/>
    <cellStyle name="Eingabe 2 13" xfId="14413" hidden="1"/>
    <cellStyle name="Eingabe 2 13" xfId="14448" hidden="1"/>
    <cellStyle name="Eingabe 2 13" xfId="14548" hidden="1"/>
    <cellStyle name="Eingabe 2 13" xfId="14722" hidden="1"/>
    <cellStyle name="Eingabe 2 13" xfId="14752" hidden="1"/>
    <cellStyle name="Eingabe 2 13" xfId="14785" hidden="1"/>
    <cellStyle name="Eingabe 2 13" xfId="14820" hidden="1"/>
    <cellStyle name="Eingabe 2 13" xfId="14640" hidden="1"/>
    <cellStyle name="Eingabe 2 13" xfId="14869" hidden="1"/>
    <cellStyle name="Eingabe 2 13" xfId="14899" hidden="1"/>
    <cellStyle name="Eingabe 2 13" xfId="14932" hidden="1"/>
    <cellStyle name="Eingabe 2 13" xfId="14967" hidden="1"/>
    <cellStyle name="Eingabe 2 13" xfId="14538" hidden="1"/>
    <cellStyle name="Eingabe 2 13" xfId="15010" hidden="1"/>
    <cellStyle name="Eingabe 2 13" xfId="15040" hidden="1"/>
    <cellStyle name="Eingabe 2 13" xfId="15073" hidden="1"/>
    <cellStyle name="Eingabe 2 13" xfId="15108" hidden="1"/>
    <cellStyle name="Eingabe 2 13" xfId="15155" hidden="1"/>
    <cellStyle name="Eingabe 2 13" xfId="15227" hidden="1"/>
    <cellStyle name="Eingabe 2 13" xfId="15257" hidden="1"/>
    <cellStyle name="Eingabe 2 13" xfId="15290" hidden="1"/>
    <cellStyle name="Eingabe 2 13" xfId="15325" hidden="1"/>
    <cellStyle name="Eingabe 2 13" xfId="15387" hidden="1"/>
    <cellStyle name="Eingabe 2 13" xfId="15519" hidden="1"/>
    <cellStyle name="Eingabe 2 13" xfId="15549" hidden="1"/>
    <cellStyle name="Eingabe 2 13" xfId="15582" hidden="1"/>
    <cellStyle name="Eingabe 2 13" xfId="15617" hidden="1"/>
    <cellStyle name="Eingabe 2 13" xfId="15460" hidden="1"/>
    <cellStyle name="Eingabe 2 13" xfId="15661" hidden="1"/>
    <cellStyle name="Eingabe 2 13" xfId="15691" hidden="1"/>
    <cellStyle name="Eingabe 2 13" xfId="15724" hidden="1"/>
    <cellStyle name="Eingabe 2 13" xfId="15759" hidden="1"/>
    <cellStyle name="Eingabe 2 13" xfId="4081" hidden="1"/>
    <cellStyle name="Eingabe 2 13" xfId="15812" hidden="1"/>
    <cellStyle name="Eingabe 2 13" xfId="15842" hidden="1"/>
    <cellStyle name="Eingabe 2 13" xfId="15875" hidden="1"/>
    <cellStyle name="Eingabe 2 13" xfId="15910" hidden="1"/>
    <cellStyle name="Eingabe 2 13" xfId="16004" hidden="1"/>
    <cellStyle name="Eingabe 2 13" xfId="16178" hidden="1"/>
    <cellStyle name="Eingabe 2 13" xfId="16208" hidden="1"/>
    <cellStyle name="Eingabe 2 13" xfId="16241" hidden="1"/>
    <cellStyle name="Eingabe 2 13" xfId="16276" hidden="1"/>
    <cellStyle name="Eingabe 2 13" xfId="16096" hidden="1"/>
    <cellStyle name="Eingabe 2 13" xfId="16325" hidden="1"/>
    <cellStyle name="Eingabe 2 13" xfId="16355" hidden="1"/>
    <cellStyle name="Eingabe 2 13" xfId="16388" hidden="1"/>
    <cellStyle name="Eingabe 2 13" xfId="16423" hidden="1"/>
    <cellStyle name="Eingabe 2 13" xfId="15994" hidden="1"/>
    <cellStyle name="Eingabe 2 13" xfId="16466" hidden="1"/>
    <cellStyle name="Eingabe 2 13" xfId="16496" hidden="1"/>
    <cellStyle name="Eingabe 2 13" xfId="16529" hidden="1"/>
    <cellStyle name="Eingabe 2 13" xfId="16564" hidden="1"/>
    <cellStyle name="Eingabe 2 13" xfId="16611" hidden="1"/>
    <cellStyle name="Eingabe 2 13" xfId="16683" hidden="1"/>
    <cellStyle name="Eingabe 2 13" xfId="16713" hidden="1"/>
    <cellStyle name="Eingabe 2 13" xfId="16746" hidden="1"/>
    <cellStyle name="Eingabe 2 13" xfId="16781" hidden="1"/>
    <cellStyle name="Eingabe 2 13" xfId="16843" hidden="1"/>
    <cellStyle name="Eingabe 2 13" xfId="16975" hidden="1"/>
    <cellStyle name="Eingabe 2 13" xfId="17005" hidden="1"/>
    <cellStyle name="Eingabe 2 13" xfId="17038" hidden="1"/>
    <cellStyle name="Eingabe 2 13" xfId="17073" hidden="1"/>
    <cellStyle name="Eingabe 2 13" xfId="16916" hidden="1"/>
    <cellStyle name="Eingabe 2 13" xfId="17117" hidden="1"/>
    <cellStyle name="Eingabe 2 13" xfId="17147" hidden="1"/>
    <cellStyle name="Eingabe 2 13" xfId="17180" hidden="1"/>
    <cellStyle name="Eingabe 2 13" xfId="17215" hidden="1"/>
    <cellStyle name="Eingabe 2 13" xfId="5585" hidden="1"/>
    <cellStyle name="Eingabe 2 13" xfId="17257" hidden="1"/>
    <cellStyle name="Eingabe 2 13" xfId="17287" hidden="1"/>
    <cellStyle name="Eingabe 2 13" xfId="17320" hidden="1"/>
    <cellStyle name="Eingabe 2 13" xfId="17355" hidden="1"/>
    <cellStyle name="Eingabe 2 13" xfId="17446" hidden="1"/>
    <cellStyle name="Eingabe 2 13" xfId="17620" hidden="1"/>
    <cellStyle name="Eingabe 2 13" xfId="17650" hidden="1"/>
    <cellStyle name="Eingabe 2 13" xfId="17683" hidden="1"/>
    <cellStyle name="Eingabe 2 13" xfId="17718" hidden="1"/>
    <cellStyle name="Eingabe 2 13" xfId="17538" hidden="1"/>
    <cellStyle name="Eingabe 2 13" xfId="17767" hidden="1"/>
    <cellStyle name="Eingabe 2 13" xfId="17797" hidden="1"/>
    <cellStyle name="Eingabe 2 13" xfId="17830" hidden="1"/>
    <cellStyle name="Eingabe 2 13" xfId="17865" hidden="1"/>
    <cellStyle name="Eingabe 2 13" xfId="17436" hidden="1"/>
    <cellStyle name="Eingabe 2 13" xfId="17908" hidden="1"/>
    <cellStyle name="Eingabe 2 13" xfId="17938" hidden="1"/>
    <cellStyle name="Eingabe 2 13" xfId="17971" hidden="1"/>
    <cellStyle name="Eingabe 2 13" xfId="18006" hidden="1"/>
    <cellStyle name="Eingabe 2 13" xfId="18053" hidden="1"/>
    <cellStyle name="Eingabe 2 13" xfId="18125" hidden="1"/>
    <cellStyle name="Eingabe 2 13" xfId="18155" hidden="1"/>
    <cellStyle name="Eingabe 2 13" xfId="18188" hidden="1"/>
    <cellStyle name="Eingabe 2 13" xfId="18223" hidden="1"/>
    <cellStyle name="Eingabe 2 13" xfId="18285" hidden="1"/>
    <cellStyle name="Eingabe 2 13" xfId="18417" hidden="1"/>
    <cellStyle name="Eingabe 2 13" xfId="18447" hidden="1"/>
    <cellStyle name="Eingabe 2 13" xfId="18480" hidden="1"/>
    <cellStyle name="Eingabe 2 13" xfId="18515" hidden="1"/>
    <cellStyle name="Eingabe 2 13" xfId="18358" hidden="1"/>
    <cellStyle name="Eingabe 2 13" xfId="18559" hidden="1"/>
    <cellStyle name="Eingabe 2 13" xfId="18589" hidden="1"/>
    <cellStyle name="Eingabe 2 13" xfId="18622" hidden="1"/>
    <cellStyle name="Eingabe 2 13" xfId="18657" hidden="1"/>
    <cellStyle name="Eingabe 2 13" xfId="18918" hidden="1"/>
    <cellStyle name="Eingabe 2 13" xfId="19057" hidden="1"/>
    <cellStyle name="Eingabe 2 13" xfId="19087" hidden="1"/>
    <cellStyle name="Eingabe 2 13" xfId="19120" hidden="1"/>
    <cellStyle name="Eingabe 2 13" xfId="19155" hidden="1"/>
    <cellStyle name="Eingabe 2 13" xfId="19253" hidden="1"/>
    <cellStyle name="Eingabe 2 13" xfId="19427" hidden="1"/>
    <cellStyle name="Eingabe 2 13" xfId="19457" hidden="1"/>
    <cellStyle name="Eingabe 2 13" xfId="19490" hidden="1"/>
    <cellStyle name="Eingabe 2 13" xfId="19525" hidden="1"/>
    <cellStyle name="Eingabe 2 13" xfId="19345" hidden="1"/>
    <cellStyle name="Eingabe 2 13" xfId="19574" hidden="1"/>
    <cellStyle name="Eingabe 2 13" xfId="19604" hidden="1"/>
    <cellStyle name="Eingabe 2 13" xfId="19637" hidden="1"/>
    <cellStyle name="Eingabe 2 13" xfId="19672" hidden="1"/>
    <cellStyle name="Eingabe 2 13" xfId="19243" hidden="1"/>
    <cellStyle name="Eingabe 2 13" xfId="19715" hidden="1"/>
    <cellStyle name="Eingabe 2 13" xfId="19745" hidden="1"/>
    <cellStyle name="Eingabe 2 13" xfId="19778" hidden="1"/>
    <cellStyle name="Eingabe 2 13" xfId="19813" hidden="1"/>
    <cellStyle name="Eingabe 2 13" xfId="19860" hidden="1"/>
    <cellStyle name="Eingabe 2 13" xfId="19932" hidden="1"/>
    <cellStyle name="Eingabe 2 13" xfId="19962" hidden="1"/>
    <cellStyle name="Eingabe 2 13" xfId="19995" hidden="1"/>
    <cellStyle name="Eingabe 2 13" xfId="20030" hidden="1"/>
    <cellStyle name="Eingabe 2 13" xfId="20092" hidden="1"/>
    <cellStyle name="Eingabe 2 13" xfId="20224" hidden="1"/>
    <cellStyle name="Eingabe 2 13" xfId="20254" hidden="1"/>
    <cellStyle name="Eingabe 2 13" xfId="20287" hidden="1"/>
    <cellStyle name="Eingabe 2 13" xfId="20322" hidden="1"/>
    <cellStyle name="Eingabe 2 13" xfId="20165" hidden="1"/>
    <cellStyle name="Eingabe 2 13" xfId="20366" hidden="1"/>
    <cellStyle name="Eingabe 2 13" xfId="20396" hidden="1"/>
    <cellStyle name="Eingabe 2 13" xfId="20429" hidden="1"/>
    <cellStyle name="Eingabe 2 13" xfId="20464" hidden="1"/>
    <cellStyle name="Eingabe 2 13" xfId="20511" hidden="1"/>
    <cellStyle name="Eingabe 2 13" xfId="20583" hidden="1"/>
    <cellStyle name="Eingabe 2 13" xfId="20613" hidden="1"/>
    <cellStyle name="Eingabe 2 13" xfId="20646" hidden="1"/>
    <cellStyle name="Eingabe 2 13" xfId="20681" hidden="1"/>
    <cellStyle name="Eingabe 2 13" xfId="20761" hidden="1"/>
    <cellStyle name="Eingabe 2 13" xfId="20974" hidden="1"/>
    <cellStyle name="Eingabe 2 13" xfId="21004" hidden="1"/>
    <cellStyle name="Eingabe 2 13" xfId="21037" hidden="1"/>
    <cellStyle name="Eingabe 2 13" xfId="21072" hidden="1"/>
    <cellStyle name="Eingabe 2 13" xfId="21151" hidden="1"/>
    <cellStyle name="Eingabe 2 13" xfId="21283" hidden="1"/>
    <cellStyle name="Eingabe 2 13" xfId="21313" hidden="1"/>
    <cellStyle name="Eingabe 2 13" xfId="21346" hidden="1"/>
    <cellStyle name="Eingabe 2 13" xfId="21381" hidden="1"/>
    <cellStyle name="Eingabe 2 13" xfId="21224" hidden="1"/>
    <cellStyle name="Eingabe 2 13" xfId="21427" hidden="1"/>
    <cellStyle name="Eingabe 2 13" xfId="21457" hidden="1"/>
    <cellStyle name="Eingabe 2 13" xfId="21490" hidden="1"/>
    <cellStyle name="Eingabe 2 13" xfId="21525" hidden="1"/>
    <cellStyle name="Eingabe 2 13" xfId="20872" hidden="1"/>
    <cellStyle name="Eingabe 2 13" xfId="21584" hidden="1"/>
    <cellStyle name="Eingabe 2 13" xfId="21614" hidden="1"/>
    <cellStyle name="Eingabe 2 13" xfId="21647" hidden="1"/>
    <cellStyle name="Eingabe 2 13" xfId="21682" hidden="1"/>
    <cellStyle name="Eingabe 2 13" xfId="21779" hidden="1"/>
    <cellStyle name="Eingabe 2 13" xfId="21954" hidden="1"/>
    <cellStyle name="Eingabe 2 13" xfId="21984" hidden="1"/>
    <cellStyle name="Eingabe 2 13" xfId="22017" hidden="1"/>
    <cellStyle name="Eingabe 2 13" xfId="22052" hidden="1"/>
    <cellStyle name="Eingabe 2 13" xfId="21871" hidden="1"/>
    <cellStyle name="Eingabe 2 13" xfId="22103" hidden="1"/>
    <cellStyle name="Eingabe 2 13" xfId="22133" hidden="1"/>
    <cellStyle name="Eingabe 2 13" xfId="22166" hidden="1"/>
    <cellStyle name="Eingabe 2 13" xfId="22201" hidden="1"/>
    <cellStyle name="Eingabe 2 13" xfId="21769" hidden="1"/>
    <cellStyle name="Eingabe 2 13" xfId="22246" hidden="1"/>
    <cellStyle name="Eingabe 2 13" xfId="22276" hidden="1"/>
    <cellStyle name="Eingabe 2 13" xfId="22309" hidden="1"/>
    <cellStyle name="Eingabe 2 13" xfId="22344" hidden="1"/>
    <cellStyle name="Eingabe 2 13" xfId="22393" hidden="1"/>
    <cellStyle name="Eingabe 2 13" xfId="22465" hidden="1"/>
    <cellStyle name="Eingabe 2 13" xfId="22495" hidden="1"/>
    <cellStyle name="Eingabe 2 13" xfId="22528" hidden="1"/>
    <cellStyle name="Eingabe 2 13" xfId="22563" hidden="1"/>
    <cellStyle name="Eingabe 2 13" xfId="22625" hidden="1"/>
    <cellStyle name="Eingabe 2 13" xfId="22757" hidden="1"/>
    <cellStyle name="Eingabe 2 13" xfId="22787" hidden="1"/>
    <cellStyle name="Eingabe 2 13" xfId="22820" hidden="1"/>
    <cellStyle name="Eingabe 2 13" xfId="22855" hidden="1"/>
    <cellStyle name="Eingabe 2 13" xfId="22698" hidden="1"/>
    <cellStyle name="Eingabe 2 13" xfId="22899" hidden="1"/>
    <cellStyle name="Eingabe 2 13" xfId="22929" hidden="1"/>
    <cellStyle name="Eingabe 2 13" xfId="22962" hidden="1"/>
    <cellStyle name="Eingabe 2 13" xfId="22997" hidden="1"/>
    <cellStyle name="Eingabe 2 13" xfId="20752" hidden="1"/>
    <cellStyle name="Eingabe 2 13" xfId="23039" hidden="1"/>
    <cellStyle name="Eingabe 2 13" xfId="23069" hidden="1"/>
    <cellStyle name="Eingabe 2 13" xfId="23102" hidden="1"/>
    <cellStyle name="Eingabe 2 13" xfId="23137" hidden="1"/>
    <cellStyle name="Eingabe 2 13" xfId="23232" hidden="1"/>
    <cellStyle name="Eingabe 2 13" xfId="23406" hidden="1"/>
    <cellStyle name="Eingabe 2 13" xfId="23436" hidden="1"/>
    <cellStyle name="Eingabe 2 13" xfId="23469" hidden="1"/>
    <cellStyle name="Eingabe 2 13" xfId="23504" hidden="1"/>
    <cellStyle name="Eingabe 2 13" xfId="23324" hidden="1"/>
    <cellStyle name="Eingabe 2 13" xfId="23555" hidden="1"/>
    <cellStyle name="Eingabe 2 13" xfId="23585" hidden="1"/>
    <cellStyle name="Eingabe 2 13" xfId="23618" hidden="1"/>
    <cellStyle name="Eingabe 2 13" xfId="23653" hidden="1"/>
    <cellStyle name="Eingabe 2 13" xfId="23222" hidden="1"/>
    <cellStyle name="Eingabe 2 13" xfId="23698" hidden="1"/>
    <cellStyle name="Eingabe 2 13" xfId="23728" hidden="1"/>
    <cellStyle name="Eingabe 2 13" xfId="23761" hidden="1"/>
    <cellStyle name="Eingabe 2 13" xfId="23796" hidden="1"/>
    <cellStyle name="Eingabe 2 13" xfId="23844" hidden="1"/>
    <cellStyle name="Eingabe 2 13" xfId="23916" hidden="1"/>
    <cellStyle name="Eingabe 2 13" xfId="23946" hidden="1"/>
    <cellStyle name="Eingabe 2 13" xfId="23979" hidden="1"/>
    <cellStyle name="Eingabe 2 13" xfId="24014" hidden="1"/>
    <cellStyle name="Eingabe 2 13" xfId="24076" hidden="1"/>
    <cellStyle name="Eingabe 2 13" xfId="24208" hidden="1"/>
    <cellStyle name="Eingabe 2 13" xfId="24238" hidden="1"/>
    <cellStyle name="Eingabe 2 13" xfId="24271" hidden="1"/>
    <cellStyle name="Eingabe 2 13" xfId="24306" hidden="1"/>
    <cellStyle name="Eingabe 2 13" xfId="24149" hidden="1"/>
    <cellStyle name="Eingabe 2 13" xfId="24350" hidden="1"/>
    <cellStyle name="Eingabe 2 13" xfId="24380" hidden="1"/>
    <cellStyle name="Eingabe 2 13" xfId="24413" hidden="1"/>
    <cellStyle name="Eingabe 2 13" xfId="24448" hidden="1"/>
    <cellStyle name="Eingabe 2 13" xfId="20852" hidden="1"/>
    <cellStyle name="Eingabe 2 13" xfId="24490" hidden="1"/>
    <cellStyle name="Eingabe 2 13" xfId="24520" hidden="1"/>
    <cellStyle name="Eingabe 2 13" xfId="24553" hidden="1"/>
    <cellStyle name="Eingabe 2 13" xfId="24588" hidden="1"/>
    <cellStyle name="Eingabe 2 13" xfId="24679" hidden="1"/>
    <cellStyle name="Eingabe 2 13" xfId="24853" hidden="1"/>
    <cellStyle name="Eingabe 2 13" xfId="24883" hidden="1"/>
    <cellStyle name="Eingabe 2 13" xfId="24916" hidden="1"/>
    <cellStyle name="Eingabe 2 13" xfId="24951" hidden="1"/>
    <cellStyle name="Eingabe 2 13" xfId="24771" hidden="1"/>
    <cellStyle name="Eingabe 2 13" xfId="25000" hidden="1"/>
    <cellStyle name="Eingabe 2 13" xfId="25030" hidden="1"/>
    <cellStyle name="Eingabe 2 13" xfId="25063" hidden="1"/>
    <cellStyle name="Eingabe 2 13" xfId="25098" hidden="1"/>
    <cellStyle name="Eingabe 2 13" xfId="24669" hidden="1"/>
    <cellStyle name="Eingabe 2 13" xfId="25141" hidden="1"/>
    <cellStyle name="Eingabe 2 13" xfId="25171" hidden="1"/>
    <cellStyle name="Eingabe 2 13" xfId="25204" hidden="1"/>
    <cellStyle name="Eingabe 2 13" xfId="25239" hidden="1"/>
    <cellStyle name="Eingabe 2 13" xfId="25286" hidden="1"/>
    <cellStyle name="Eingabe 2 13" xfId="25358" hidden="1"/>
    <cellStyle name="Eingabe 2 13" xfId="25388" hidden="1"/>
    <cellStyle name="Eingabe 2 13" xfId="25421" hidden="1"/>
    <cellStyle name="Eingabe 2 13" xfId="25456" hidden="1"/>
    <cellStyle name="Eingabe 2 13" xfId="25518" hidden="1"/>
    <cellStyle name="Eingabe 2 13" xfId="25650" hidden="1"/>
    <cellStyle name="Eingabe 2 13" xfId="25680" hidden="1"/>
    <cellStyle name="Eingabe 2 13" xfId="25713" hidden="1"/>
    <cellStyle name="Eingabe 2 13" xfId="25748" hidden="1"/>
    <cellStyle name="Eingabe 2 13" xfId="25591" hidden="1"/>
    <cellStyle name="Eingabe 2 13" xfId="25792" hidden="1"/>
    <cellStyle name="Eingabe 2 13" xfId="25822" hidden="1"/>
    <cellStyle name="Eingabe 2 13" xfId="25855" hidden="1"/>
    <cellStyle name="Eingabe 2 13" xfId="25890" hidden="1"/>
    <cellStyle name="Eingabe 2 13" xfId="25939" hidden="1"/>
    <cellStyle name="Eingabe 2 13" xfId="26085" hidden="1"/>
    <cellStyle name="Eingabe 2 13" xfId="26115" hidden="1"/>
    <cellStyle name="Eingabe 2 13" xfId="26148" hidden="1"/>
    <cellStyle name="Eingabe 2 13" xfId="26183" hidden="1"/>
    <cellStyle name="Eingabe 2 13" xfId="26275" hidden="1"/>
    <cellStyle name="Eingabe 2 13" xfId="26449" hidden="1"/>
    <cellStyle name="Eingabe 2 13" xfId="26479" hidden="1"/>
    <cellStyle name="Eingabe 2 13" xfId="26512" hidden="1"/>
    <cellStyle name="Eingabe 2 13" xfId="26547" hidden="1"/>
    <cellStyle name="Eingabe 2 13" xfId="26367" hidden="1"/>
    <cellStyle name="Eingabe 2 13" xfId="26596" hidden="1"/>
    <cellStyle name="Eingabe 2 13" xfId="26626" hidden="1"/>
    <cellStyle name="Eingabe 2 13" xfId="26659" hidden="1"/>
    <cellStyle name="Eingabe 2 13" xfId="26694" hidden="1"/>
    <cellStyle name="Eingabe 2 13" xfId="26265" hidden="1"/>
    <cellStyle name="Eingabe 2 13" xfId="26737" hidden="1"/>
    <cellStyle name="Eingabe 2 13" xfId="26767" hidden="1"/>
    <cellStyle name="Eingabe 2 13" xfId="26800" hidden="1"/>
    <cellStyle name="Eingabe 2 13" xfId="26835" hidden="1"/>
    <cellStyle name="Eingabe 2 13" xfId="26882" hidden="1"/>
    <cellStyle name="Eingabe 2 13" xfId="26954" hidden="1"/>
    <cellStyle name="Eingabe 2 13" xfId="26984" hidden="1"/>
    <cellStyle name="Eingabe 2 13" xfId="27017" hidden="1"/>
    <cellStyle name="Eingabe 2 13" xfId="27052" hidden="1"/>
    <cellStyle name="Eingabe 2 13" xfId="27114" hidden="1"/>
    <cellStyle name="Eingabe 2 13" xfId="27246" hidden="1"/>
    <cellStyle name="Eingabe 2 13" xfId="27276" hidden="1"/>
    <cellStyle name="Eingabe 2 13" xfId="27309" hidden="1"/>
    <cellStyle name="Eingabe 2 13" xfId="27344" hidden="1"/>
    <cellStyle name="Eingabe 2 13" xfId="27187" hidden="1"/>
    <cellStyle name="Eingabe 2 13" xfId="27388" hidden="1"/>
    <cellStyle name="Eingabe 2 13" xfId="27418" hidden="1"/>
    <cellStyle name="Eingabe 2 13" xfId="27451" hidden="1"/>
    <cellStyle name="Eingabe 2 13" xfId="27486" hidden="1"/>
    <cellStyle name="Eingabe 2 13" xfId="26015" hidden="1"/>
    <cellStyle name="Eingabe 2 13" xfId="27528" hidden="1"/>
    <cellStyle name="Eingabe 2 13" xfId="27558" hidden="1"/>
    <cellStyle name="Eingabe 2 13" xfId="27591" hidden="1"/>
    <cellStyle name="Eingabe 2 13" xfId="27626" hidden="1"/>
    <cellStyle name="Eingabe 2 13" xfId="27717" hidden="1"/>
    <cellStyle name="Eingabe 2 13" xfId="27891" hidden="1"/>
    <cellStyle name="Eingabe 2 13" xfId="27921" hidden="1"/>
    <cellStyle name="Eingabe 2 13" xfId="27954" hidden="1"/>
    <cellStyle name="Eingabe 2 13" xfId="27989" hidden="1"/>
    <cellStyle name="Eingabe 2 13" xfId="27809" hidden="1"/>
    <cellStyle name="Eingabe 2 13" xfId="28038" hidden="1"/>
    <cellStyle name="Eingabe 2 13" xfId="28068" hidden="1"/>
    <cellStyle name="Eingabe 2 13" xfId="28101" hidden="1"/>
    <cellStyle name="Eingabe 2 13" xfId="28136" hidden="1"/>
    <cellStyle name="Eingabe 2 13" xfId="27707" hidden="1"/>
    <cellStyle name="Eingabe 2 13" xfId="28179" hidden="1"/>
    <cellStyle name="Eingabe 2 13" xfId="28209" hidden="1"/>
    <cellStyle name="Eingabe 2 13" xfId="28242" hidden="1"/>
    <cellStyle name="Eingabe 2 13" xfId="28277" hidden="1"/>
    <cellStyle name="Eingabe 2 13" xfId="28324" hidden="1"/>
    <cellStyle name="Eingabe 2 13" xfId="28396" hidden="1"/>
    <cellStyle name="Eingabe 2 13" xfId="28426" hidden="1"/>
    <cellStyle name="Eingabe 2 13" xfId="28459" hidden="1"/>
    <cellStyle name="Eingabe 2 13" xfId="28494" hidden="1"/>
    <cellStyle name="Eingabe 2 13" xfId="28556" hidden="1"/>
    <cellStyle name="Eingabe 2 13" xfId="28688" hidden="1"/>
    <cellStyle name="Eingabe 2 13" xfId="28718" hidden="1"/>
    <cellStyle name="Eingabe 2 13" xfId="28751" hidden="1"/>
    <cellStyle name="Eingabe 2 13" xfId="28786" hidden="1"/>
    <cellStyle name="Eingabe 2 13" xfId="28629" hidden="1"/>
    <cellStyle name="Eingabe 2 13" xfId="28830" hidden="1"/>
    <cellStyle name="Eingabe 2 13" xfId="28860" hidden="1"/>
    <cellStyle name="Eingabe 2 13" xfId="28893" hidden="1"/>
    <cellStyle name="Eingabe 2 13" xfId="28928" hidden="1"/>
    <cellStyle name="Eingabe 2 13" xfId="28976" hidden="1"/>
    <cellStyle name="Eingabe 2 13" xfId="29048" hidden="1"/>
    <cellStyle name="Eingabe 2 13" xfId="29078" hidden="1"/>
    <cellStyle name="Eingabe 2 13" xfId="29111" hidden="1"/>
    <cellStyle name="Eingabe 2 13" xfId="29146" hidden="1"/>
    <cellStyle name="Eingabe 2 13" xfId="29237" hidden="1"/>
    <cellStyle name="Eingabe 2 13" xfId="29411" hidden="1"/>
    <cellStyle name="Eingabe 2 13" xfId="29441" hidden="1"/>
    <cellStyle name="Eingabe 2 13" xfId="29474" hidden="1"/>
    <cellStyle name="Eingabe 2 13" xfId="29509" hidden="1"/>
    <cellStyle name="Eingabe 2 13" xfId="29329" hidden="1"/>
    <cellStyle name="Eingabe 2 13" xfId="29558" hidden="1"/>
    <cellStyle name="Eingabe 2 13" xfId="29588" hidden="1"/>
    <cellStyle name="Eingabe 2 13" xfId="29621" hidden="1"/>
    <cellStyle name="Eingabe 2 13" xfId="29656" hidden="1"/>
    <cellStyle name="Eingabe 2 13" xfId="29227" hidden="1"/>
    <cellStyle name="Eingabe 2 13" xfId="29699" hidden="1"/>
    <cellStyle name="Eingabe 2 13" xfId="29729" hidden="1"/>
    <cellStyle name="Eingabe 2 13" xfId="29762" hidden="1"/>
    <cellStyle name="Eingabe 2 13" xfId="29797" hidden="1"/>
    <cellStyle name="Eingabe 2 13" xfId="29844" hidden="1"/>
    <cellStyle name="Eingabe 2 13" xfId="29916" hidden="1"/>
    <cellStyle name="Eingabe 2 13" xfId="29946" hidden="1"/>
    <cellStyle name="Eingabe 2 13" xfId="29979" hidden="1"/>
    <cellStyle name="Eingabe 2 13" xfId="30014" hidden="1"/>
    <cellStyle name="Eingabe 2 13" xfId="30076" hidden="1"/>
    <cellStyle name="Eingabe 2 13" xfId="30208" hidden="1"/>
    <cellStyle name="Eingabe 2 13" xfId="30238" hidden="1"/>
    <cellStyle name="Eingabe 2 13" xfId="30271" hidden="1"/>
    <cellStyle name="Eingabe 2 13" xfId="30306" hidden="1"/>
    <cellStyle name="Eingabe 2 13" xfId="30149" hidden="1"/>
    <cellStyle name="Eingabe 2 13" xfId="30350" hidden="1"/>
    <cellStyle name="Eingabe 2 13" xfId="30380" hidden="1"/>
    <cellStyle name="Eingabe 2 13" xfId="30413" hidden="1"/>
    <cellStyle name="Eingabe 2 13" xfId="30448" hidden="1"/>
    <cellStyle name="Eingabe 2 13" xfId="30495" hidden="1"/>
    <cellStyle name="Eingabe 2 13" xfId="30567" hidden="1"/>
    <cellStyle name="Eingabe 2 13" xfId="30597" hidden="1"/>
    <cellStyle name="Eingabe 2 13" xfId="30630" hidden="1"/>
    <cellStyle name="Eingabe 2 13" xfId="30665" hidden="1"/>
    <cellStyle name="Eingabe 2 13" xfId="30745" hidden="1"/>
    <cellStyle name="Eingabe 2 13" xfId="30958" hidden="1"/>
    <cellStyle name="Eingabe 2 13" xfId="30988" hidden="1"/>
    <cellStyle name="Eingabe 2 13" xfId="31021" hidden="1"/>
    <cellStyle name="Eingabe 2 13" xfId="31056" hidden="1"/>
    <cellStyle name="Eingabe 2 13" xfId="31135" hidden="1"/>
    <cellStyle name="Eingabe 2 13" xfId="31267" hidden="1"/>
    <cellStyle name="Eingabe 2 13" xfId="31297" hidden="1"/>
    <cellStyle name="Eingabe 2 13" xfId="31330" hidden="1"/>
    <cellStyle name="Eingabe 2 13" xfId="31365" hidden="1"/>
    <cellStyle name="Eingabe 2 13" xfId="31208" hidden="1"/>
    <cellStyle name="Eingabe 2 13" xfId="31411" hidden="1"/>
    <cellStyle name="Eingabe 2 13" xfId="31441" hidden="1"/>
    <cellStyle name="Eingabe 2 13" xfId="31474" hidden="1"/>
    <cellStyle name="Eingabe 2 13" xfId="31509" hidden="1"/>
    <cellStyle name="Eingabe 2 13" xfId="30856" hidden="1"/>
    <cellStyle name="Eingabe 2 13" xfId="31568" hidden="1"/>
    <cellStyle name="Eingabe 2 13" xfId="31598" hidden="1"/>
    <cellStyle name="Eingabe 2 13" xfId="31631" hidden="1"/>
    <cellStyle name="Eingabe 2 13" xfId="31666" hidden="1"/>
    <cellStyle name="Eingabe 2 13" xfId="31763" hidden="1"/>
    <cellStyle name="Eingabe 2 13" xfId="31938" hidden="1"/>
    <cellStyle name="Eingabe 2 13" xfId="31968" hidden="1"/>
    <cellStyle name="Eingabe 2 13" xfId="32001" hidden="1"/>
    <cellStyle name="Eingabe 2 13" xfId="32036" hidden="1"/>
    <cellStyle name="Eingabe 2 13" xfId="31855" hidden="1"/>
    <cellStyle name="Eingabe 2 13" xfId="32087" hidden="1"/>
    <cellStyle name="Eingabe 2 13" xfId="32117" hidden="1"/>
    <cellStyle name="Eingabe 2 13" xfId="32150" hidden="1"/>
    <cellStyle name="Eingabe 2 13" xfId="32185" hidden="1"/>
    <cellStyle name="Eingabe 2 13" xfId="31753" hidden="1"/>
    <cellStyle name="Eingabe 2 13" xfId="32230" hidden="1"/>
    <cellStyle name="Eingabe 2 13" xfId="32260" hidden="1"/>
    <cellStyle name="Eingabe 2 13" xfId="32293" hidden="1"/>
    <cellStyle name="Eingabe 2 13" xfId="32328" hidden="1"/>
    <cellStyle name="Eingabe 2 13" xfId="32377" hidden="1"/>
    <cellStyle name="Eingabe 2 13" xfId="32449" hidden="1"/>
    <cellStyle name="Eingabe 2 13" xfId="32479" hidden="1"/>
    <cellStyle name="Eingabe 2 13" xfId="32512" hidden="1"/>
    <cellStyle name="Eingabe 2 13" xfId="32547" hidden="1"/>
    <cellStyle name="Eingabe 2 13" xfId="32609" hidden="1"/>
    <cellStyle name="Eingabe 2 13" xfId="32741" hidden="1"/>
    <cellStyle name="Eingabe 2 13" xfId="32771" hidden="1"/>
    <cellStyle name="Eingabe 2 13" xfId="32804" hidden="1"/>
    <cellStyle name="Eingabe 2 13" xfId="32839" hidden="1"/>
    <cellStyle name="Eingabe 2 13" xfId="32682" hidden="1"/>
    <cellStyle name="Eingabe 2 13" xfId="32883" hidden="1"/>
    <cellStyle name="Eingabe 2 13" xfId="32913" hidden="1"/>
    <cellStyle name="Eingabe 2 13" xfId="32946" hidden="1"/>
    <cellStyle name="Eingabe 2 13" xfId="32981" hidden="1"/>
    <cellStyle name="Eingabe 2 13" xfId="30736" hidden="1"/>
    <cellStyle name="Eingabe 2 13" xfId="33023" hidden="1"/>
    <cellStyle name="Eingabe 2 13" xfId="33053" hidden="1"/>
    <cellStyle name="Eingabe 2 13" xfId="33086" hidden="1"/>
    <cellStyle name="Eingabe 2 13" xfId="33121" hidden="1"/>
    <cellStyle name="Eingabe 2 13" xfId="33215" hidden="1"/>
    <cellStyle name="Eingabe 2 13" xfId="33389" hidden="1"/>
    <cellStyle name="Eingabe 2 13" xfId="33419" hidden="1"/>
    <cellStyle name="Eingabe 2 13" xfId="33452" hidden="1"/>
    <cellStyle name="Eingabe 2 13" xfId="33487" hidden="1"/>
    <cellStyle name="Eingabe 2 13" xfId="33307" hidden="1"/>
    <cellStyle name="Eingabe 2 13" xfId="33538" hidden="1"/>
    <cellStyle name="Eingabe 2 13" xfId="33568" hidden="1"/>
    <cellStyle name="Eingabe 2 13" xfId="33601" hidden="1"/>
    <cellStyle name="Eingabe 2 13" xfId="33636" hidden="1"/>
    <cellStyle name="Eingabe 2 13" xfId="33205" hidden="1"/>
    <cellStyle name="Eingabe 2 13" xfId="33681" hidden="1"/>
    <cellStyle name="Eingabe 2 13" xfId="33711" hidden="1"/>
    <cellStyle name="Eingabe 2 13" xfId="33744" hidden="1"/>
    <cellStyle name="Eingabe 2 13" xfId="33779" hidden="1"/>
    <cellStyle name="Eingabe 2 13" xfId="33827" hidden="1"/>
    <cellStyle name="Eingabe 2 13" xfId="33899" hidden="1"/>
    <cellStyle name="Eingabe 2 13" xfId="33929" hidden="1"/>
    <cellStyle name="Eingabe 2 13" xfId="33962" hidden="1"/>
    <cellStyle name="Eingabe 2 13" xfId="33997" hidden="1"/>
    <cellStyle name="Eingabe 2 13" xfId="34059" hidden="1"/>
    <cellStyle name="Eingabe 2 13" xfId="34191" hidden="1"/>
    <cellStyle name="Eingabe 2 13" xfId="34221" hidden="1"/>
    <cellStyle name="Eingabe 2 13" xfId="34254" hidden="1"/>
    <cellStyle name="Eingabe 2 13" xfId="34289" hidden="1"/>
    <cellStyle name="Eingabe 2 13" xfId="34132" hidden="1"/>
    <cellStyle name="Eingabe 2 13" xfId="34333" hidden="1"/>
    <cellStyle name="Eingabe 2 13" xfId="34363" hidden="1"/>
    <cellStyle name="Eingabe 2 13" xfId="34396" hidden="1"/>
    <cellStyle name="Eingabe 2 13" xfId="34431" hidden="1"/>
    <cellStyle name="Eingabe 2 13" xfId="30836" hidden="1"/>
    <cellStyle name="Eingabe 2 13" xfId="34473" hidden="1"/>
    <cellStyle name="Eingabe 2 13" xfId="34503" hidden="1"/>
    <cellStyle name="Eingabe 2 13" xfId="34536" hidden="1"/>
    <cellStyle name="Eingabe 2 13" xfId="34571" hidden="1"/>
    <cellStyle name="Eingabe 2 13" xfId="34662" hidden="1"/>
    <cellStyle name="Eingabe 2 13" xfId="34836" hidden="1"/>
    <cellStyle name="Eingabe 2 13" xfId="34866" hidden="1"/>
    <cellStyle name="Eingabe 2 13" xfId="34899" hidden="1"/>
    <cellStyle name="Eingabe 2 13" xfId="34934" hidden="1"/>
    <cellStyle name="Eingabe 2 13" xfId="34754" hidden="1"/>
    <cellStyle name="Eingabe 2 13" xfId="34983" hidden="1"/>
    <cellStyle name="Eingabe 2 13" xfId="35013" hidden="1"/>
    <cellStyle name="Eingabe 2 13" xfId="35046" hidden="1"/>
    <cellStyle name="Eingabe 2 13" xfId="35081" hidden="1"/>
    <cellStyle name="Eingabe 2 13" xfId="34652" hidden="1"/>
    <cellStyle name="Eingabe 2 13" xfId="35124" hidden="1"/>
    <cellStyle name="Eingabe 2 13" xfId="35154" hidden="1"/>
    <cellStyle name="Eingabe 2 13" xfId="35187" hidden="1"/>
    <cellStyle name="Eingabe 2 13" xfId="35222" hidden="1"/>
    <cellStyle name="Eingabe 2 13" xfId="35269" hidden="1"/>
    <cellStyle name="Eingabe 2 13" xfId="35341" hidden="1"/>
    <cellStyle name="Eingabe 2 13" xfId="35371" hidden="1"/>
    <cellStyle name="Eingabe 2 13" xfId="35404" hidden="1"/>
    <cellStyle name="Eingabe 2 13" xfId="35439" hidden="1"/>
    <cellStyle name="Eingabe 2 13" xfId="35501" hidden="1"/>
    <cellStyle name="Eingabe 2 13" xfId="35633" hidden="1"/>
    <cellStyle name="Eingabe 2 13" xfId="35663" hidden="1"/>
    <cellStyle name="Eingabe 2 13" xfId="35696" hidden="1"/>
    <cellStyle name="Eingabe 2 13" xfId="35731" hidden="1"/>
    <cellStyle name="Eingabe 2 13" xfId="35574" hidden="1"/>
    <cellStyle name="Eingabe 2 13" xfId="35775" hidden="1"/>
    <cellStyle name="Eingabe 2 13" xfId="35805" hidden="1"/>
    <cellStyle name="Eingabe 2 13" xfId="35838" hidden="1"/>
    <cellStyle name="Eingabe 2 13" xfId="35873" hidden="1"/>
    <cellStyle name="Eingabe 2 13" xfId="35922" hidden="1"/>
    <cellStyle name="Eingabe 2 13" xfId="36068" hidden="1"/>
    <cellStyle name="Eingabe 2 13" xfId="36098" hidden="1"/>
    <cellStyle name="Eingabe 2 13" xfId="36131" hidden="1"/>
    <cellStyle name="Eingabe 2 13" xfId="36166" hidden="1"/>
    <cellStyle name="Eingabe 2 13" xfId="36258" hidden="1"/>
    <cellStyle name="Eingabe 2 13" xfId="36432" hidden="1"/>
    <cellStyle name="Eingabe 2 13" xfId="36462" hidden="1"/>
    <cellStyle name="Eingabe 2 13" xfId="36495" hidden="1"/>
    <cellStyle name="Eingabe 2 13" xfId="36530" hidden="1"/>
    <cellStyle name="Eingabe 2 13" xfId="36350" hidden="1"/>
    <cellStyle name="Eingabe 2 13" xfId="36579" hidden="1"/>
    <cellStyle name="Eingabe 2 13" xfId="36609" hidden="1"/>
    <cellStyle name="Eingabe 2 13" xfId="36642" hidden="1"/>
    <cellStyle name="Eingabe 2 13" xfId="36677" hidden="1"/>
    <cellStyle name="Eingabe 2 13" xfId="36248" hidden="1"/>
    <cellStyle name="Eingabe 2 13" xfId="36720" hidden="1"/>
    <cellStyle name="Eingabe 2 13" xfId="36750" hidden="1"/>
    <cellStyle name="Eingabe 2 13" xfId="36783" hidden="1"/>
    <cellStyle name="Eingabe 2 13" xfId="36818" hidden="1"/>
    <cellStyle name="Eingabe 2 13" xfId="36865" hidden="1"/>
    <cellStyle name="Eingabe 2 13" xfId="36937" hidden="1"/>
    <cellStyle name="Eingabe 2 13" xfId="36967" hidden="1"/>
    <cellStyle name="Eingabe 2 13" xfId="37000" hidden="1"/>
    <cellStyle name="Eingabe 2 13" xfId="37035" hidden="1"/>
    <cellStyle name="Eingabe 2 13" xfId="37097" hidden="1"/>
    <cellStyle name="Eingabe 2 13" xfId="37229" hidden="1"/>
    <cellStyle name="Eingabe 2 13" xfId="37259" hidden="1"/>
    <cellStyle name="Eingabe 2 13" xfId="37292" hidden="1"/>
    <cellStyle name="Eingabe 2 13" xfId="37327" hidden="1"/>
    <cellStyle name="Eingabe 2 13" xfId="37170" hidden="1"/>
    <cellStyle name="Eingabe 2 13" xfId="37371" hidden="1"/>
    <cellStyle name="Eingabe 2 13" xfId="37401" hidden="1"/>
    <cellStyle name="Eingabe 2 13" xfId="37434" hidden="1"/>
    <cellStyle name="Eingabe 2 13" xfId="37469" hidden="1"/>
    <cellStyle name="Eingabe 2 13" xfId="35998" hidden="1"/>
    <cellStyle name="Eingabe 2 13" xfId="37511" hidden="1"/>
    <cellStyle name="Eingabe 2 13" xfId="37541" hidden="1"/>
    <cellStyle name="Eingabe 2 13" xfId="37574" hidden="1"/>
    <cellStyle name="Eingabe 2 13" xfId="37609" hidden="1"/>
    <cellStyle name="Eingabe 2 13" xfId="37700" hidden="1"/>
    <cellStyle name="Eingabe 2 13" xfId="37874" hidden="1"/>
    <cellStyle name="Eingabe 2 13" xfId="37904" hidden="1"/>
    <cellStyle name="Eingabe 2 13" xfId="37937" hidden="1"/>
    <cellStyle name="Eingabe 2 13" xfId="37972" hidden="1"/>
    <cellStyle name="Eingabe 2 13" xfId="37792" hidden="1"/>
    <cellStyle name="Eingabe 2 13" xfId="38021" hidden="1"/>
    <cellStyle name="Eingabe 2 13" xfId="38051" hidden="1"/>
    <cellStyle name="Eingabe 2 13" xfId="38084" hidden="1"/>
    <cellStyle name="Eingabe 2 13" xfId="38119" hidden="1"/>
    <cellStyle name="Eingabe 2 13" xfId="37690" hidden="1"/>
    <cellStyle name="Eingabe 2 13" xfId="38162" hidden="1"/>
    <cellStyle name="Eingabe 2 13" xfId="38192" hidden="1"/>
    <cellStyle name="Eingabe 2 13" xfId="38225" hidden="1"/>
    <cellStyle name="Eingabe 2 13" xfId="38260" hidden="1"/>
    <cellStyle name="Eingabe 2 13" xfId="38307" hidden="1"/>
    <cellStyle name="Eingabe 2 13" xfId="38379" hidden="1"/>
    <cellStyle name="Eingabe 2 13" xfId="38409" hidden="1"/>
    <cellStyle name="Eingabe 2 13" xfId="38442" hidden="1"/>
    <cellStyle name="Eingabe 2 13" xfId="38477" hidden="1"/>
    <cellStyle name="Eingabe 2 13" xfId="38539" hidden="1"/>
    <cellStyle name="Eingabe 2 13" xfId="38671" hidden="1"/>
    <cellStyle name="Eingabe 2 13" xfId="38701" hidden="1"/>
    <cellStyle name="Eingabe 2 13" xfId="38734" hidden="1"/>
    <cellStyle name="Eingabe 2 13" xfId="38769" hidden="1"/>
    <cellStyle name="Eingabe 2 13" xfId="38612" hidden="1"/>
    <cellStyle name="Eingabe 2 13" xfId="38813" hidden="1"/>
    <cellStyle name="Eingabe 2 13" xfId="38843" hidden="1"/>
    <cellStyle name="Eingabe 2 13" xfId="38876" hidden="1"/>
    <cellStyle name="Eingabe 2 13" xfId="38911" hidden="1"/>
    <cellStyle name="Eingabe 2 13" xfId="38965" hidden="1"/>
    <cellStyle name="Eingabe 2 13" xfId="39051" hidden="1"/>
    <cellStyle name="Eingabe 2 13" xfId="39081" hidden="1"/>
    <cellStyle name="Eingabe 2 13" xfId="39114" hidden="1"/>
    <cellStyle name="Eingabe 2 13" xfId="39149" hidden="1"/>
    <cellStyle name="Eingabe 2 13" xfId="39240" hidden="1"/>
    <cellStyle name="Eingabe 2 13" xfId="39414" hidden="1"/>
    <cellStyle name="Eingabe 2 13" xfId="39444" hidden="1"/>
    <cellStyle name="Eingabe 2 13" xfId="39477" hidden="1"/>
    <cellStyle name="Eingabe 2 13" xfId="39512" hidden="1"/>
    <cellStyle name="Eingabe 2 13" xfId="39332" hidden="1"/>
    <cellStyle name="Eingabe 2 13" xfId="39561" hidden="1"/>
    <cellStyle name="Eingabe 2 13" xfId="39591" hidden="1"/>
    <cellStyle name="Eingabe 2 13" xfId="39624" hidden="1"/>
    <cellStyle name="Eingabe 2 13" xfId="39659" hidden="1"/>
    <cellStyle name="Eingabe 2 13" xfId="39230" hidden="1"/>
    <cellStyle name="Eingabe 2 13" xfId="39702" hidden="1"/>
    <cellStyle name="Eingabe 2 13" xfId="39732" hidden="1"/>
    <cellStyle name="Eingabe 2 13" xfId="39765" hidden="1"/>
    <cellStyle name="Eingabe 2 13" xfId="39800" hidden="1"/>
    <cellStyle name="Eingabe 2 13" xfId="39847" hidden="1"/>
    <cellStyle name="Eingabe 2 13" xfId="39919" hidden="1"/>
    <cellStyle name="Eingabe 2 13" xfId="39949" hidden="1"/>
    <cellStyle name="Eingabe 2 13" xfId="39982" hidden="1"/>
    <cellStyle name="Eingabe 2 13" xfId="40017" hidden="1"/>
    <cellStyle name="Eingabe 2 13" xfId="40079" hidden="1"/>
    <cellStyle name="Eingabe 2 13" xfId="40211" hidden="1"/>
    <cellStyle name="Eingabe 2 13" xfId="40241" hidden="1"/>
    <cellStyle name="Eingabe 2 13" xfId="40274" hidden="1"/>
    <cellStyle name="Eingabe 2 13" xfId="40309" hidden="1"/>
    <cellStyle name="Eingabe 2 13" xfId="40152" hidden="1"/>
    <cellStyle name="Eingabe 2 13" xfId="40353" hidden="1"/>
    <cellStyle name="Eingabe 2 13" xfId="40383" hidden="1"/>
    <cellStyle name="Eingabe 2 13" xfId="40416" hidden="1"/>
    <cellStyle name="Eingabe 2 13" xfId="40451" hidden="1"/>
    <cellStyle name="Eingabe 2 13" xfId="40498" hidden="1"/>
    <cellStyle name="Eingabe 2 13" xfId="40570" hidden="1"/>
    <cellStyle name="Eingabe 2 13" xfId="40600" hidden="1"/>
    <cellStyle name="Eingabe 2 13" xfId="40633" hidden="1"/>
    <cellStyle name="Eingabe 2 13" xfId="40668" hidden="1"/>
    <cellStyle name="Eingabe 2 13" xfId="40748" hidden="1"/>
    <cellStyle name="Eingabe 2 13" xfId="40961" hidden="1"/>
    <cellStyle name="Eingabe 2 13" xfId="40991" hidden="1"/>
    <cellStyle name="Eingabe 2 13" xfId="41024" hidden="1"/>
    <cellStyle name="Eingabe 2 13" xfId="41059" hidden="1"/>
    <cellStyle name="Eingabe 2 13" xfId="41138" hidden="1"/>
    <cellStyle name="Eingabe 2 13" xfId="41270" hidden="1"/>
    <cellStyle name="Eingabe 2 13" xfId="41300" hidden="1"/>
    <cellStyle name="Eingabe 2 13" xfId="41333" hidden="1"/>
    <cellStyle name="Eingabe 2 13" xfId="41368" hidden="1"/>
    <cellStyle name="Eingabe 2 13" xfId="41211" hidden="1"/>
    <cellStyle name="Eingabe 2 13" xfId="41414" hidden="1"/>
    <cellStyle name="Eingabe 2 13" xfId="41444" hidden="1"/>
    <cellStyle name="Eingabe 2 13" xfId="41477" hidden="1"/>
    <cellStyle name="Eingabe 2 13" xfId="41512" hidden="1"/>
    <cellStyle name="Eingabe 2 13" xfId="40859" hidden="1"/>
    <cellStyle name="Eingabe 2 13" xfId="41571" hidden="1"/>
    <cellStyle name="Eingabe 2 13" xfId="41601" hidden="1"/>
    <cellStyle name="Eingabe 2 13" xfId="41634" hidden="1"/>
    <cellStyle name="Eingabe 2 13" xfId="41669" hidden="1"/>
    <cellStyle name="Eingabe 2 13" xfId="41766" hidden="1"/>
    <cellStyle name="Eingabe 2 13" xfId="41941" hidden="1"/>
    <cellStyle name="Eingabe 2 13" xfId="41971" hidden="1"/>
    <cellStyle name="Eingabe 2 13" xfId="42004" hidden="1"/>
    <cellStyle name="Eingabe 2 13" xfId="42039" hidden="1"/>
    <cellStyle name="Eingabe 2 13" xfId="41858" hidden="1"/>
    <cellStyle name="Eingabe 2 13" xfId="42090" hidden="1"/>
    <cellStyle name="Eingabe 2 13" xfId="42120" hidden="1"/>
    <cellStyle name="Eingabe 2 13" xfId="42153" hidden="1"/>
    <cellStyle name="Eingabe 2 13" xfId="42188" hidden="1"/>
    <cellStyle name="Eingabe 2 13" xfId="41756" hidden="1"/>
    <cellStyle name="Eingabe 2 13" xfId="42233" hidden="1"/>
    <cellStyle name="Eingabe 2 13" xfId="42263" hidden="1"/>
    <cellStyle name="Eingabe 2 13" xfId="42296" hidden="1"/>
    <cellStyle name="Eingabe 2 13" xfId="42331" hidden="1"/>
    <cellStyle name="Eingabe 2 13" xfId="42380" hidden="1"/>
    <cellStyle name="Eingabe 2 13" xfId="42452" hidden="1"/>
    <cellStyle name="Eingabe 2 13" xfId="42482" hidden="1"/>
    <cellStyle name="Eingabe 2 13" xfId="42515" hidden="1"/>
    <cellStyle name="Eingabe 2 13" xfId="42550" hidden="1"/>
    <cellStyle name="Eingabe 2 13" xfId="42612" hidden="1"/>
    <cellStyle name="Eingabe 2 13" xfId="42744" hidden="1"/>
    <cellStyle name="Eingabe 2 13" xfId="42774" hidden="1"/>
    <cellStyle name="Eingabe 2 13" xfId="42807" hidden="1"/>
    <cellStyle name="Eingabe 2 13" xfId="42842" hidden="1"/>
    <cellStyle name="Eingabe 2 13" xfId="42685" hidden="1"/>
    <cellStyle name="Eingabe 2 13" xfId="42886" hidden="1"/>
    <cellStyle name="Eingabe 2 13" xfId="42916" hidden="1"/>
    <cellStyle name="Eingabe 2 13" xfId="42949" hidden="1"/>
    <cellStyle name="Eingabe 2 13" xfId="42984" hidden="1"/>
    <cellStyle name="Eingabe 2 13" xfId="40739" hidden="1"/>
    <cellStyle name="Eingabe 2 13" xfId="43026" hidden="1"/>
    <cellStyle name="Eingabe 2 13" xfId="43056" hidden="1"/>
    <cellStyle name="Eingabe 2 13" xfId="43089" hidden="1"/>
    <cellStyle name="Eingabe 2 13" xfId="43124" hidden="1"/>
    <cellStyle name="Eingabe 2 13" xfId="43218" hidden="1"/>
    <cellStyle name="Eingabe 2 13" xfId="43392" hidden="1"/>
    <cellStyle name="Eingabe 2 13" xfId="43422" hidden="1"/>
    <cellStyle name="Eingabe 2 13" xfId="43455" hidden="1"/>
    <cellStyle name="Eingabe 2 13" xfId="43490" hidden="1"/>
    <cellStyle name="Eingabe 2 13" xfId="43310" hidden="1"/>
    <cellStyle name="Eingabe 2 13" xfId="43541" hidden="1"/>
    <cellStyle name="Eingabe 2 13" xfId="43571" hidden="1"/>
    <cellStyle name="Eingabe 2 13" xfId="43604" hidden="1"/>
    <cellStyle name="Eingabe 2 13" xfId="43639" hidden="1"/>
    <cellStyle name="Eingabe 2 13" xfId="43208" hidden="1"/>
    <cellStyle name="Eingabe 2 13" xfId="43684" hidden="1"/>
    <cellStyle name="Eingabe 2 13" xfId="43714" hidden="1"/>
    <cellStyle name="Eingabe 2 13" xfId="43747" hidden="1"/>
    <cellStyle name="Eingabe 2 13" xfId="43782" hidden="1"/>
    <cellStyle name="Eingabe 2 13" xfId="43830" hidden="1"/>
    <cellStyle name="Eingabe 2 13" xfId="43902" hidden="1"/>
    <cellStyle name="Eingabe 2 13" xfId="43932" hidden="1"/>
    <cellStyle name="Eingabe 2 13" xfId="43965" hidden="1"/>
    <cellStyle name="Eingabe 2 13" xfId="44000" hidden="1"/>
    <cellStyle name="Eingabe 2 13" xfId="44062" hidden="1"/>
    <cellStyle name="Eingabe 2 13" xfId="44194" hidden="1"/>
    <cellStyle name="Eingabe 2 13" xfId="44224" hidden="1"/>
    <cellStyle name="Eingabe 2 13" xfId="44257" hidden="1"/>
    <cellStyle name="Eingabe 2 13" xfId="44292" hidden="1"/>
    <cellStyle name="Eingabe 2 13" xfId="44135" hidden="1"/>
    <cellStyle name="Eingabe 2 13" xfId="44336" hidden="1"/>
    <cellStyle name="Eingabe 2 13" xfId="44366" hidden="1"/>
    <cellStyle name="Eingabe 2 13" xfId="44399" hidden="1"/>
    <cellStyle name="Eingabe 2 13" xfId="44434" hidden="1"/>
    <cellStyle name="Eingabe 2 13" xfId="40839" hidden="1"/>
    <cellStyle name="Eingabe 2 13" xfId="44476" hidden="1"/>
    <cellStyle name="Eingabe 2 13" xfId="44506" hidden="1"/>
    <cellStyle name="Eingabe 2 13" xfId="44539" hidden="1"/>
    <cellStyle name="Eingabe 2 13" xfId="44574" hidden="1"/>
    <cellStyle name="Eingabe 2 13" xfId="44665" hidden="1"/>
    <cellStyle name="Eingabe 2 13" xfId="44839" hidden="1"/>
    <cellStyle name="Eingabe 2 13" xfId="44869" hidden="1"/>
    <cellStyle name="Eingabe 2 13" xfId="44902" hidden="1"/>
    <cellStyle name="Eingabe 2 13" xfId="44937" hidden="1"/>
    <cellStyle name="Eingabe 2 13" xfId="44757" hidden="1"/>
    <cellStyle name="Eingabe 2 13" xfId="44986" hidden="1"/>
    <cellStyle name="Eingabe 2 13" xfId="45016" hidden="1"/>
    <cellStyle name="Eingabe 2 13" xfId="45049" hidden="1"/>
    <cellStyle name="Eingabe 2 13" xfId="45084" hidden="1"/>
    <cellStyle name="Eingabe 2 13" xfId="44655" hidden="1"/>
    <cellStyle name="Eingabe 2 13" xfId="45127" hidden="1"/>
    <cellStyle name="Eingabe 2 13" xfId="45157" hidden="1"/>
    <cellStyle name="Eingabe 2 13" xfId="45190" hidden="1"/>
    <cellStyle name="Eingabe 2 13" xfId="45225" hidden="1"/>
    <cellStyle name="Eingabe 2 13" xfId="45272" hidden="1"/>
    <cellStyle name="Eingabe 2 13" xfId="45344" hidden="1"/>
    <cellStyle name="Eingabe 2 13" xfId="45374" hidden="1"/>
    <cellStyle name="Eingabe 2 13" xfId="45407" hidden="1"/>
    <cellStyle name="Eingabe 2 13" xfId="45442" hidden="1"/>
    <cellStyle name="Eingabe 2 13" xfId="45504" hidden="1"/>
    <cellStyle name="Eingabe 2 13" xfId="45636" hidden="1"/>
    <cellStyle name="Eingabe 2 13" xfId="45666" hidden="1"/>
    <cellStyle name="Eingabe 2 13" xfId="45699" hidden="1"/>
    <cellStyle name="Eingabe 2 13" xfId="45734" hidden="1"/>
    <cellStyle name="Eingabe 2 13" xfId="45577" hidden="1"/>
    <cellStyle name="Eingabe 2 13" xfId="45778" hidden="1"/>
    <cellStyle name="Eingabe 2 13" xfId="45808" hidden="1"/>
    <cellStyle name="Eingabe 2 13" xfId="45841" hidden="1"/>
    <cellStyle name="Eingabe 2 13" xfId="45876" hidden="1"/>
    <cellStyle name="Eingabe 2 13" xfId="45925" hidden="1"/>
    <cellStyle name="Eingabe 2 13" xfId="46071" hidden="1"/>
    <cellStyle name="Eingabe 2 13" xfId="46101" hidden="1"/>
    <cellStyle name="Eingabe 2 13" xfId="46134" hidden="1"/>
    <cellStyle name="Eingabe 2 13" xfId="46169" hidden="1"/>
    <cellStyle name="Eingabe 2 13" xfId="46261" hidden="1"/>
    <cellStyle name="Eingabe 2 13" xfId="46435" hidden="1"/>
    <cellStyle name="Eingabe 2 13" xfId="46465" hidden="1"/>
    <cellStyle name="Eingabe 2 13" xfId="46498" hidden="1"/>
    <cellStyle name="Eingabe 2 13" xfId="46533" hidden="1"/>
    <cellStyle name="Eingabe 2 13" xfId="46353" hidden="1"/>
    <cellStyle name="Eingabe 2 13" xfId="46582" hidden="1"/>
    <cellStyle name="Eingabe 2 13" xfId="46612" hidden="1"/>
    <cellStyle name="Eingabe 2 13" xfId="46645" hidden="1"/>
    <cellStyle name="Eingabe 2 13" xfId="46680" hidden="1"/>
    <cellStyle name="Eingabe 2 13" xfId="46251" hidden="1"/>
    <cellStyle name="Eingabe 2 13" xfId="46723" hidden="1"/>
    <cellStyle name="Eingabe 2 13" xfId="46753" hidden="1"/>
    <cellStyle name="Eingabe 2 13" xfId="46786" hidden="1"/>
    <cellStyle name="Eingabe 2 13" xfId="46821" hidden="1"/>
    <cellStyle name="Eingabe 2 13" xfId="46868" hidden="1"/>
    <cellStyle name="Eingabe 2 13" xfId="46940" hidden="1"/>
    <cellStyle name="Eingabe 2 13" xfId="46970" hidden="1"/>
    <cellStyle name="Eingabe 2 13" xfId="47003" hidden="1"/>
    <cellStyle name="Eingabe 2 13" xfId="47038" hidden="1"/>
    <cellStyle name="Eingabe 2 13" xfId="47100" hidden="1"/>
    <cellStyle name="Eingabe 2 13" xfId="47232" hidden="1"/>
    <cellStyle name="Eingabe 2 13" xfId="47262" hidden="1"/>
    <cellStyle name="Eingabe 2 13" xfId="47295" hidden="1"/>
    <cellStyle name="Eingabe 2 13" xfId="47330" hidden="1"/>
    <cellStyle name="Eingabe 2 13" xfId="47173" hidden="1"/>
    <cellStyle name="Eingabe 2 13" xfId="47374" hidden="1"/>
    <cellStyle name="Eingabe 2 13" xfId="47404" hidden="1"/>
    <cellStyle name="Eingabe 2 13" xfId="47437" hidden="1"/>
    <cellStyle name="Eingabe 2 13" xfId="47472" hidden="1"/>
    <cellStyle name="Eingabe 2 13" xfId="46001" hidden="1"/>
    <cellStyle name="Eingabe 2 13" xfId="47514" hidden="1"/>
    <cellStyle name="Eingabe 2 13" xfId="47544" hidden="1"/>
    <cellStyle name="Eingabe 2 13" xfId="47577" hidden="1"/>
    <cellStyle name="Eingabe 2 13" xfId="47612" hidden="1"/>
    <cellStyle name="Eingabe 2 13" xfId="47703" hidden="1"/>
    <cellStyle name="Eingabe 2 13" xfId="47877" hidden="1"/>
    <cellStyle name="Eingabe 2 13" xfId="47907" hidden="1"/>
    <cellStyle name="Eingabe 2 13" xfId="47940" hidden="1"/>
    <cellStyle name="Eingabe 2 13" xfId="47975" hidden="1"/>
    <cellStyle name="Eingabe 2 13" xfId="47795" hidden="1"/>
    <cellStyle name="Eingabe 2 13" xfId="48024" hidden="1"/>
    <cellStyle name="Eingabe 2 13" xfId="48054" hidden="1"/>
    <cellStyle name="Eingabe 2 13" xfId="48087" hidden="1"/>
    <cellStyle name="Eingabe 2 13" xfId="48122" hidden="1"/>
    <cellStyle name="Eingabe 2 13" xfId="47693" hidden="1"/>
    <cellStyle name="Eingabe 2 13" xfId="48165" hidden="1"/>
    <cellStyle name="Eingabe 2 13" xfId="48195" hidden="1"/>
    <cellStyle name="Eingabe 2 13" xfId="48228" hidden="1"/>
    <cellStyle name="Eingabe 2 13" xfId="48263" hidden="1"/>
    <cellStyle name="Eingabe 2 13" xfId="48310" hidden="1"/>
    <cellStyle name="Eingabe 2 13" xfId="48382" hidden="1"/>
    <cellStyle name="Eingabe 2 13" xfId="48412" hidden="1"/>
    <cellStyle name="Eingabe 2 13" xfId="48445" hidden="1"/>
    <cellStyle name="Eingabe 2 13" xfId="48480" hidden="1"/>
    <cellStyle name="Eingabe 2 13" xfId="48542" hidden="1"/>
    <cellStyle name="Eingabe 2 13" xfId="48674" hidden="1"/>
    <cellStyle name="Eingabe 2 13" xfId="48704" hidden="1"/>
    <cellStyle name="Eingabe 2 13" xfId="48737" hidden="1"/>
    <cellStyle name="Eingabe 2 13" xfId="48772" hidden="1"/>
    <cellStyle name="Eingabe 2 13" xfId="48615" hidden="1"/>
    <cellStyle name="Eingabe 2 13" xfId="48816" hidden="1"/>
    <cellStyle name="Eingabe 2 13" xfId="48846" hidden="1"/>
    <cellStyle name="Eingabe 2 13" xfId="48879" hidden="1"/>
    <cellStyle name="Eingabe 2 13" xfId="48914" hidden="1"/>
    <cellStyle name="Eingabe 2 13" xfId="48961" hidden="1"/>
    <cellStyle name="Eingabe 2 13" xfId="49033" hidden="1"/>
    <cellStyle name="Eingabe 2 13" xfId="49063" hidden="1"/>
    <cellStyle name="Eingabe 2 13" xfId="49096" hidden="1"/>
    <cellStyle name="Eingabe 2 13" xfId="49131" hidden="1"/>
    <cellStyle name="Eingabe 2 13" xfId="49222" hidden="1"/>
    <cellStyle name="Eingabe 2 13" xfId="49396" hidden="1"/>
    <cellStyle name="Eingabe 2 13" xfId="49426" hidden="1"/>
    <cellStyle name="Eingabe 2 13" xfId="49459" hidden="1"/>
    <cellStyle name="Eingabe 2 13" xfId="49494" hidden="1"/>
    <cellStyle name="Eingabe 2 13" xfId="49314" hidden="1"/>
    <cellStyle name="Eingabe 2 13" xfId="49543" hidden="1"/>
    <cellStyle name="Eingabe 2 13" xfId="49573" hidden="1"/>
    <cellStyle name="Eingabe 2 13" xfId="49606" hidden="1"/>
    <cellStyle name="Eingabe 2 13" xfId="49641" hidden="1"/>
    <cellStyle name="Eingabe 2 13" xfId="49212" hidden="1"/>
    <cellStyle name="Eingabe 2 13" xfId="49684" hidden="1"/>
    <cellStyle name="Eingabe 2 13" xfId="49714" hidden="1"/>
    <cellStyle name="Eingabe 2 13" xfId="49747" hidden="1"/>
    <cellStyle name="Eingabe 2 13" xfId="49782" hidden="1"/>
    <cellStyle name="Eingabe 2 13" xfId="49829" hidden="1"/>
    <cellStyle name="Eingabe 2 13" xfId="49901" hidden="1"/>
    <cellStyle name="Eingabe 2 13" xfId="49931" hidden="1"/>
    <cellStyle name="Eingabe 2 13" xfId="49964" hidden="1"/>
    <cellStyle name="Eingabe 2 13" xfId="49999" hidden="1"/>
    <cellStyle name="Eingabe 2 13" xfId="50061" hidden="1"/>
    <cellStyle name="Eingabe 2 13" xfId="50193" hidden="1"/>
    <cellStyle name="Eingabe 2 13" xfId="50223" hidden="1"/>
    <cellStyle name="Eingabe 2 13" xfId="50256" hidden="1"/>
    <cellStyle name="Eingabe 2 13" xfId="50291" hidden="1"/>
    <cellStyle name="Eingabe 2 13" xfId="50134" hidden="1"/>
    <cellStyle name="Eingabe 2 13" xfId="50335" hidden="1"/>
    <cellStyle name="Eingabe 2 13" xfId="50365" hidden="1"/>
    <cellStyle name="Eingabe 2 13" xfId="50398" hidden="1"/>
    <cellStyle name="Eingabe 2 13" xfId="50433" hidden="1"/>
    <cellStyle name="Eingabe 2 13" xfId="50480" hidden="1"/>
    <cellStyle name="Eingabe 2 13" xfId="50552" hidden="1"/>
    <cellStyle name="Eingabe 2 13" xfId="50582" hidden="1"/>
    <cellStyle name="Eingabe 2 13" xfId="50615" hidden="1"/>
    <cellStyle name="Eingabe 2 13" xfId="50650" hidden="1"/>
    <cellStyle name="Eingabe 2 13" xfId="50730" hidden="1"/>
    <cellStyle name="Eingabe 2 13" xfId="50943" hidden="1"/>
    <cellStyle name="Eingabe 2 13" xfId="50973" hidden="1"/>
    <cellStyle name="Eingabe 2 13" xfId="51006" hidden="1"/>
    <cellStyle name="Eingabe 2 13" xfId="51041" hidden="1"/>
    <cellStyle name="Eingabe 2 13" xfId="51120" hidden="1"/>
    <cellStyle name="Eingabe 2 13" xfId="51252" hidden="1"/>
    <cellStyle name="Eingabe 2 13" xfId="51282" hidden="1"/>
    <cellStyle name="Eingabe 2 13" xfId="51315" hidden="1"/>
    <cellStyle name="Eingabe 2 13" xfId="51350" hidden="1"/>
    <cellStyle name="Eingabe 2 13" xfId="51193" hidden="1"/>
    <cellStyle name="Eingabe 2 13" xfId="51396" hidden="1"/>
    <cellStyle name="Eingabe 2 13" xfId="51426" hidden="1"/>
    <cellStyle name="Eingabe 2 13" xfId="51459" hidden="1"/>
    <cellStyle name="Eingabe 2 13" xfId="51494" hidden="1"/>
    <cellStyle name="Eingabe 2 13" xfId="50841" hidden="1"/>
    <cellStyle name="Eingabe 2 13" xfId="51553" hidden="1"/>
    <cellStyle name="Eingabe 2 13" xfId="51583" hidden="1"/>
    <cellStyle name="Eingabe 2 13" xfId="51616" hidden="1"/>
    <cellStyle name="Eingabe 2 13" xfId="51651" hidden="1"/>
    <cellStyle name="Eingabe 2 13" xfId="51748" hidden="1"/>
    <cellStyle name="Eingabe 2 13" xfId="51923" hidden="1"/>
    <cellStyle name="Eingabe 2 13" xfId="51953" hidden="1"/>
    <cellStyle name="Eingabe 2 13" xfId="51986" hidden="1"/>
    <cellStyle name="Eingabe 2 13" xfId="52021" hidden="1"/>
    <cellStyle name="Eingabe 2 13" xfId="51840" hidden="1"/>
    <cellStyle name="Eingabe 2 13" xfId="52072" hidden="1"/>
    <cellStyle name="Eingabe 2 13" xfId="52102" hidden="1"/>
    <cellStyle name="Eingabe 2 13" xfId="52135" hidden="1"/>
    <cellStyle name="Eingabe 2 13" xfId="52170" hidden="1"/>
    <cellStyle name="Eingabe 2 13" xfId="51738" hidden="1"/>
    <cellStyle name="Eingabe 2 13" xfId="52215" hidden="1"/>
    <cellStyle name="Eingabe 2 13" xfId="52245" hidden="1"/>
    <cellStyle name="Eingabe 2 13" xfId="52278" hidden="1"/>
    <cellStyle name="Eingabe 2 13" xfId="52313" hidden="1"/>
    <cellStyle name="Eingabe 2 13" xfId="52362" hidden="1"/>
    <cellStyle name="Eingabe 2 13" xfId="52434" hidden="1"/>
    <cellStyle name="Eingabe 2 13" xfId="52464" hidden="1"/>
    <cellStyle name="Eingabe 2 13" xfId="52497" hidden="1"/>
    <cellStyle name="Eingabe 2 13" xfId="52532" hidden="1"/>
    <cellStyle name="Eingabe 2 13" xfId="52594" hidden="1"/>
    <cellStyle name="Eingabe 2 13" xfId="52726" hidden="1"/>
    <cellStyle name="Eingabe 2 13" xfId="52756" hidden="1"/>
    <cellStyle name="Eingabe 2 13" xfId="52789" hidden="1"/>
    <cellStyle name="Eingabe 2 13" xfId="52824" hidden="1"/>
    <cellStyle name="Eingabe 2 13" xfId="52667" hidden="1"/>
    <cellStyle name="Eingabe 2 13" xfId="52868" hidden="1"/>
    <cellStyle name="Eingabe 2 13" xfId="52898" hidden="1"/>
    <cellStyle name="Eingabe 2 13" xfId="52931" hidden="1"/>
    <cellStyle name="Eingabe 2 13" xfId="52966" hidden="1"/>
    <cellStyle name="Eingabe 2 13" xfId="50721" hidden="1"/>
    <cellStyle name="Eingabe 2 13" xfId="53008" hidden="1"/>
    <cellStyle name="Eingabe 2 13" xfId="53038" hidden="1"/>
    <cellStyle name="Eingabe 2 13" xfId="53071" hidden="1"/>
    <cellStyle name="Eingabe 2 13" xfId="53106" hidden="1"/>
    <cellStyle name="Eingabe 2 13" xfId="53200" hidden="1"/>
    <cellStyle name="Eingabe 2 13" xfId="53374" hidden="1"/>
    <cellStyle name="Eingabe 2 13" xfId="53404" hidden="1"/>
    <cellStyle name="Eingabe 2 13" xfId="53437" hidden="1"/>
    <cellStyle name="Eingabe 2 13" xfId="53472" hidden="1"/>
    <cellStyle name="Eingabe 2 13" xfId="53292" hidden="1"/>
    <cellStyle name="Eingabe 2 13" xfId="53523" hidden="1"/>
    <cellStyle name="Eingabe 2 13" xfId="53553" hidden="1"/>
    <cellStyle name="Eingabe 2 13" xfId="53586" hidden="1"/>
    <cellStyle name="Eingabe 2 13" xfId="53621" hidden="1"/>
    <cellStyle name="Eingabe 2 13" xfId="53190" hidden="1"/>
    <cellStyle name="Eingabe 2 13" xfId="53666" hidden="1"/>
    <cellStyle name="Eingabe 2 13" xfId="53696" hidden="1"/>
    <cellStyle name="Eingabe 2 13" xfId="53729" hidden="1"/>
    <cellStyle name="Eingabe 2 13" xfId="53764" hidden="1"/>
    <cellStyle name="Eingabe 2 13" xfId="53812" hidden="1"/>
    <cellStyle name="Eingabe 2 13" xfId="53884" hidden="1"/>
    <cellStyle name="Eingabe 2 13" xfId="53914" hidden="1"/>
    <cellStyle name="Eingabe 2 13" xfId="53947" hidden="1"/>
    <cellStyle name="Eingabe 2 13" xfId="53982" hidden="1"/>
    <cellStyle name="Eingabe 2 13" xfId="54044" hidden="1"/>
    <cellStyle name="Eingabe 2 13" xfId="54176" hidden="1"/>
    <cellStyle name="Eingabe 2 13" xfId="54206" hidden="1"/>
    <cellStyle name="Eingabe 2 13" xfId="54239" hidden="1"/>
    <cellStyle name="Eingabe 2 13" xfId="54274" hidden="1"/>
    <cellStyle name="Eingabe 2 13" xfId="54117" hidden="1"/>
    <cellStyle name="Eingabe 2 13" xfId="54318" hidden="1"/>
    <cellStyle name="Eingabe 2 13" xfId="54348" hidden="1"/>
    <cellStyle name="Eingabe 2 13" xfId="54381" hidden="1"/>
    <cellStyle name="Eingabe 2 13" xfId="54416" hidden="1"/>
    <cellStyle name="Eingabe 2 13" xfId="50821" hidden="1"/>
    <cellStyle name="Eingabe 2 13" xfId="54458" hidden="1"/>
    <cellStyle name="Eingabe 2 13" xfId="54488" hidden="1"/>
    <cellStyle name="Eingabe 2 13" xfId="54521" hidden="1"/>
    <cellStyle name="Eingabe 2 13" xfId="54556" hidden="1"/>
    <cellStyle name="Eingabe 2 13" xfId="54647" hidden="1"/>
    <cellStyle name="Eingabe 2 13" xfId="54821" hidden="1"/>
    <cellStyle name="Eingabe 2 13" xfId="54851" hidden="1"/>
    <cellStyle name="Eingabe 2 13" xfId="54884" hidden="1"/>
    <cellStyle name="Eingabe 2 13" xfId="54919" hidden="1"/>
    <cellStyle name="Eingabe 2 13" xfId="54739" hidden="1"/>
    <cellStyle name="Eingabe 2 13" xfId="54968" hidden="1"/>
    <cellStyle name="Eingabe 2 13" xfId="54998" hidden="1"/>
    <cellStyle name="Eingabe 2 13" xfId="55031" hidden="1"/>
    <cellStyle name="Eingabe 2 13" xfId="55066" hidden="1"/>
    <cellStyle name="Eingabe 2 13" xfId="54637" hidden="1"/>
    <cellStyle name="Eingabe 2 13" xfId="55109" hidden="1"/>
    <cellStyle name="Eingabe 2 13" xfId="55139" hidden="1"/>
    <cellStyle name="Eingabe 2 13" xfId="55172" hidden="1"/>
    <cellStyle name="Eingabe 2 13" xfId="55207" hidden="1"/>
    <cellStyle name="Eingabe 2 13" xfId="55254" hidden="1"/>
    <cellStyle name="Eingabe 2 13" xfId="55326" hidden="1"/>
    <cellStyle name="Eingabe 2 13" xfId="55356" hidden="1"/>
    <cellStyle name="Eingabe 2 13" xfId="55389" hidden="1"/>
    <cellStyle name="Eingabe 2 13" xfId="55424" hidden="1"/>
    <cellStyle name="Eingabe 2 13" xfId="55486" hidden="1"/>
    <cellStyle name="Eingabe 2 13" xfId="55618" hidden="1"/>
    <cellStyle name="Eingabe 2 13" xfId="55648" hidden="1"/>
    <cellStyle name="Eingabe 2 13" xfId="55681" hidden="1"/>
    <cellStyle name="Eingabe 2 13" xfId="55716" hidden="1"/>
    <cellStyle name="Eingabe 2 13" xfId="55559" hidden="1"/>
    <cellStyle name="Eingabe 2 13" xfId="55760" hidden="1"/>
    <cellStyle name="Eingabe 2 13" xfId="55790" hidden="1"/>
    <cellStyle name="Eingabe 2 13" xfId="55823" hidden="1"/>
    <cellStyle name="Eingabe 2 13" xfId="55858" hidden="1"/>
    <cellStyle name="Eingabe 2 13" xfId="55907" hidden="1"/>
    <cellStyle name="Eingabe 2 13" xfId="56053" hidden="1"/>
    <cellStyle name="Eingabe 2 13" xfId="56083" hidden="1"/>
    <cellStyle name="Eingabe 2 13" xfId="56116" hidden="1"/>
    <cellStyle name="Eingabe 2 13" xfId="56151" hidden="1"/>
    <cellStyle name="Eingabe 2 13" xfId="56243" hidden="1"/>
    <cellStyle name="Eingabe 2 13" xfId="56417" hidden="1"/>
    <cellStyle name="Eingabe 2 13" xfId="56447" hidden="1"/>
    <cellStyle name="Eingabe 2 13" xfId="56480" hidden="1"/>
    <cellStyle name="Eingabe 2 13" xfId="56515" hidden="1"/>
    <cellStyle name="Eingabe 2 13" xfId="56335" hidden="1"/>
    <cellStyle name="Eingabe 2 13" xfId="56564" hidden="1"/>
    <cellStyle name="Eingabe 2 13" xfId="56594" hidden="1"/>
    <cellStyle name="Eingabe 2 13" xfId="56627" hidden="1"/>
    <cellStyle name="Eingabe 2 13" xfId="56662" hidden="1"/>
    <cellStyle name="Eingabe 2 13" xfId="56233" hidden="1"/>
    <cellStyle name="Eingabe 2 13" xfId="56705" hidden="1"/>
    <cellStyle name="Eingabe 2 13" xfId="56735" hidden="1"/>
    <cellStyle name="Eingabe 2 13" xfId="56768" hidden="1"/>
    <cellStyle name="Eingabe 2 13" xfId="56803" hidden="1"/>
    <cellStyle name="Eingabe 2 13" xfId="56850" hidden="1"/>
    <cellStyle name="Eingabe 2 13" xfId="56922" hidden="1"/>
    <cellStyle name="Eingabe 2 13" xfId="56952" hidden="1"/>
    <cellStyle name="Eingabe 2 13" xfId="56985" hidden="1"/>
    <cellStyle name="Eingabe 2 13" xfId="57020" hidden="1"/>
    <cellStyle name="Eingabe 2 13" xfId="57082" hidden="1"/>
    <cellStyle name="Eingabe 2 13" xfId="57214" hidden="1"/>
    <cellStyle name="Eingabe 2 13" xfId="57244" hidden="1"/>
    <cellStyle name="Eingabe 2 13" xfId="57277" hidden="1"/>
    <cellStyle name="Eingabe 2 13" xfId="57312" hidden="1"/>
    <cellStyle name="Eingabe 2 13" xfId="57155" hidden="1"/>
    <cellStyle name="Eingabe 2 13" xfId="57356" hidden="1"/>
    <cellStyle name="Eingabe 2 13" xfId="57386" hidden="1"/>
    <cellStyle name="Eingabe 2 13" xfId="57419" hidden="1"/>
    <cellStyle name="Eingabe 2 13" xfId="57454" hidden="1"/>
    <cellStyle name="Eingabe 2 13" xfId="55983" hidden="1"/>
    <cellStyle name="Eingabe 2 13" xfId="57496" hidden="1"/>
    <cellStyle name="Eingabe 2 13" xfId="57526" hidden="1"/>
    <cellStyle name="Eingabe 2 13" xfId="57559" hidden="1"/>
    <cellStyle name="Eingabe 2 13" xfId="57594" hidden="1"/>
    <cellStyle name="Eingabe 2 13" xfId="57685" hidden="1"/>
    <cellStyle name="Eingabe 2 13" xfId="57859" hidden="1"/>
    <cellStyle name="Eingabe 2 13" xfId="57889" hidden="1"/>
    <cellStyle name="Eingabe 2 13" xfId="57922" hidden="1"/>
    <cellStyle name="Eingabe 2 13" xfId="57957" hidden="1"/>
    <cellStyle name="Eingabe 2 13" xfId="57777" hidden="1"/>
    <cellStyle name="Eingabe 2 13" xfId="58006" hidden="1"/>
    <cellStyle name="Eingabe 2 13" xfId="58036" hidden="1"/>
    <cellStyle name="Eingabe 2 13" xfId="58069" hidden="1"/>
    <cellStyle name="Eingabe 2 13" xfId="58104" hidden="1"/>
    <cellStyle name="Eingabe 2 13" xfId="57675" hidden="1"/>
    <cellStyle name="Eingabe 2 13" xfId="58147" hidden="1"/>
    <cellStyle name="Eingabe 2 13" xfId="58177" hidden="1"/>
    <cellStyle name="Eingabe 2 13" xfId="58210" hidden="1"/>
    <cellStyle name="Eingabe 2 13" xfId="58245" hidden="1"/>
    <cellStyle name="Eingabe 2 13" xfId="58292" hidden="1"/>
    <cellStyle name="Eingabe 2 13" xfId="58364" hidden="1"/>
    <cellStyle name="Eingabe 2 13" xfId="58394" hidden="1"/>
    <cellStyle name="Eingabe 2 13" xfId="58427" hidden="1"/>
    <cellStyle name="Eingabe 2 13" xfId="58462" hidden="1"/>
    <cellStyle name="Eingabe 2 13" xfId="58524" hidden="1"/>
    <cellStyle name="Eingabe 2 13" xfId="58656" hidden="1"/>
    <cellStyle name="Eingabe 2 13" xfId="58686" hidden="1"/>
    <cellStyle name="Eingabe 2 13" xfId="58719" hidden="1"/>
    <cellStyle name="Eingabe 2 13" xfId="58754" hidden="1"/>
    <cellStyle name="Eingabe 2 13" xfId="58597" hidden="1"/>
    <cellStyle name="Eingabe 2 13" xfId="58798" hidden="1"/>
    <cellStyle name="Eingabe 2 13" xfId="58828" hidden="1"/>
    <cellStyle name="Eingabe 2 13" xfId="58861" hidden="1"/>
    <cellStyle name="Eingabe 2 13" xfId="58896" hidden="1"/>
    <cellStyle name="Eingabe 2 14" xfId="179" hidden="1"/>
    <cellStyle name="Eingabe 2 14" xfId="545" hidden="1"/>
    <cellStyle name="Eingabe 2 14" xfId="573" hidden="1"/>
    <cellStyle name="Eingabe 2 14" xfId="608" hidden="1"/>
    <cellStyle name="Eingabe 2 14" xfId="643" hidden="1"/>
    <cellStyle name="Eingabe 2 14" xfId="779" hidden="1"/>
    <cellStyle name="Eingabe 2 14" xfId="953" hidden="1"/>
    <cellStyle name="Eingabe 2 14" xfId="981" hidden="1"/>
    <cellStyle name="Eingabe 2 14" xfId="1016" hidden="1"/>
    <cellStyle name="Eingabe 2 14" xfId="1051" hidden="1"/>
    <cellStyle name="Eingabe 2 14" xfId="869" hidden="1"/>
    <cellStyle name="Eingabe 2 14" xfId="1100" hidden="1"/>
    <cellStyle name="Eingabe 2 14" xfId="1128" hidden="1"/>
    <cellStyle name="Eingabe 2 14" xfId="1163" hidden="1"/>
    <cellStyle name="Eingabe 2 14" xfId="1198" hidden="1"/>
    <cellStyle name="Eingabe 2 14" xfId="769" hidden="1"/>
    <cellStyle name="Eingabe 2 14" xfId="1241" hidden="1"/>
    <cellStyle name="Eingabe 2 14" xfId="1269" hidden="1"/>
    <cellStyle name="Eingabe 2 14" xfId="1304" hidden="1"/>
    <cellStyle name="Eingabe 2 14" xfId="1339" hidden="1"/>
    <cellStyle name="Eingabe 2 14" xfId="1386" hidden="1"/>
    <cellStyle name="Eingabe 2 14" xfId="1458" hidden="1"/>
    <cellStyle name="Eingabe 2 14" xfId="1486" hidden="1"/>
    <cellStyle name="Eingabe 2 14" xfId="1521" hidden="1"/>
    <cellStyle name="Eingabe 2 14" xfId="1556" hidden="1"/>
    <cellStyle name="Eingabe 2 14" xfId="1618" hidden="1"/>
    <cellStyle name="Eingabe 2 14" xfId="1750" hidden="1"/>
    <cellStyle name="Eingabe 2 14" xfId="1778" hidden="1"/>
    <cellStyle name="Eingabe 2 14" xfId="1813" hidden="1"/>
    <cellStyle name="Eingabe 2 14" xfId="1848" hidden="1"/>
    <cellStyle name="Eingabe 2 14" xfId="1689" hidden="1"/>
    <cellStyle name="Eingabe 2 14" xfId="1892" hidden="1"/>
    <cellStyle name="Eingabe 2 14" xfId="1920" hidden="1"/>
    <cellStyle name="Eingabe 2 14" xfId="1955" hidden="1"/>
    <cellStyle name="Eingabe 2 14" xfId="1990" hidden="1"/>
    <cellStyle name="Eingabe 2 14" xfId="2102" hidden="1"/>
    <cellStyle name="Eingabe 2 14" xfId="2423" hidden="1"/>
    <cellStyle name="Eingabe 2 14" xfId="2451" hidden="1"/>
    <cellStyle name="Eingabe 2 14" xfId="2486" hidden="1"/>
    <cellStyle name="Eingabe 2 14" xfId="2521" hidden="1"/>
    <cellStyle name="Eingabe 2 14" xfId="2649" hidden="1"/>
    <cellStyle name="Eingabe 2 14" xfId="2823" hidden="1"/>
    <cellStyle name="Eingabe 2 14" xfId="2851" hidden="1"/>
    <cellStyle name="Eingabe 2 14" xfId="2886" hidden="1"/>
    <cellStyle name="Eingabe 2 14" xfId="2921" hidden="1"/>
    <cellStyle name="Eingabe 2 14" xfId="2739" hidden="1"/>
    <cellStyle name="Eingabe 2 14" xfId="2970" hidden="1"/>
    <cellStyle name="Eingabe 2 14" xfId="2998" hidden="1"/>
    <cellStyle name="Eingabe 2 14" xfId="3033" hidden="1"/>
    <cellStyle name="Eingabe 2 14" xfId="3068" hidden="1"/>
    <cellStyle name="Eingabe 2 14" xfId="2639" hidden="1"/>
    <cellStyle name="Eingabe 2 14" xfId="3111" hidden="1"/>
    <cellStyle name="Eingabe 2 14" xfId="3139" hidden="1"/>
    <cellStyle name="Eingabe 2 14" xfId="3174" hidden="1"/>
    <cellStyle name="Eingabe 2 14" xfId="3209" hidden="1"/>
    <cellStyle name="Eingabe 2 14" xfId="3256" hidden="1"/>
    <cellStyle name="Eingabe 2 14" xfId="3328" hidden="1"/>
    <cellStyle name="Eingabe 2 14" xfId="3356" hidden="1"/>
    <cellStyle name="Eingabe 2 14" xfId="3391" hidden="1"/>
    <cellStyle name="Eingabe 2 14" xfId="3426" hidden="1"/>
    <cellStyle name="Eingabe 2 14" xfId="3488" hidden="1"/>
    <cellStyle name="Eingabe 2 14" xfId="3620" hidden="1"/>
    <cellStyle name="Eingabe 2 14" xfId="3648" hidden="1"/>
    <cellStyle name="Eingabe 2 14" xfId="3683" hidden="1"/>
    <cellStyle name="Eingabe 2 14" xfId="3718" hidden="1"/>
    <cellStyle name="Eingabe 2 14" xfId="3559" hidden="1"/>
    <cellStyle name="Eingabe 2 14" xfId="3762" hidden="1"/>
    <cellStyle name="Eingabe 2 14" xfId="3790" hidden="1"/>
    <cellStyle name="Eingabe 2 14" xfId="3825" hidden="1"/>
    <cellStyle name="Eingabe 2 14" xfId="3860" hidden="1"/>
    <cellStyle name="Eingabe 2 14" xfId="2225" hidden="1"/>
    <cellStyle name="Eingabe 2 14" xfId="3929" hidden="1"/>
    <cellStyle name="Eingabe 2 14" xfId="3957" hidden="1"/>
    <cellStyle name="Eingabe 2 14" xfId="3992" hidden="1"/>
    <cellStyle name="Eingabe 2 14" xfId="4027" hidden="1"/>
    <cellStyle name="Eingabe 2 14" xfId="4155" hidden="1"/>
    <cellStyle name="Eingabe 2 14" xfId="4329" hidden="1"/>
    <cellStyle name="Eingabe 2 14" xfId="4357" hidden="1"/>
    <cellStyle name="Eingabe 2 14" xfId="4392" hidden="1"/>
    <cellStyle name="Eingabe 2 14" xfId="4427" hidden="1"/>
    <cellStyle name="Eingabe 2 14" xfId="4245" hidden="1"/>
    <cellStyle name="Eingabe 2 14" xfId="4476" hidden="1"/>
    <cellStyle name="Eingabe 2 14" xfId="4504" hidden="1"/>
    <cellStyle name="Eingabe 2 14" xfId="4539" hidden="1"/>
    <cellStyle name="Eingabe 2 14" xfId="4574" hidden="1"/>
    <cellStyle name="Eingabe 2 14" xfId="4145" hidden="1"/>
    <cellStyle name="Eingabe 2 14" xfId="4617" hidden="1"/>
    <cellStyle name="Eingabe 2 14" xfId="4645" hidden="1"/>
    <cellStyle name="Eingabe 2 14" xfId="4680" hidden="1"/>
    <cellStyle name="Eingabe 2 14" xfId="4715" hidden="1"/>
    <cellStyle name="Eingabe 2 14" xfId="4762" hidden="1"/>
    <cellStyle name="Eingabe 2 14" xfId="4834" hidden="1"/>
    <cellStyle name="Eingabe 2 14" xfId="4862" hidden="1"/>
    <cellStyle name="Eingabe 2 14" xfId="4897" hidden="1"/>
    <cellStyle name="Eingabe 2 14" xfId="4932" hidden="1"/>
    <cellStyle name="Eingabe 2 14" xfId="4994" hidden="1"/>
    <cellStyle name="Eingabe 2 14" xfId="5126" hidden="1"/>
    <cellStyle name="Eingabe 2 14" xfId="5154" hidden="1"/>
    <cellStyle name="Eingabe 2 14" xfId="5189" hidden="1"/>
    <cellStyle name="Eingabe 2 14" xfId="5224" hidden="1"/>
    <cellStyle name="Eingabe 2 14" xfId="5065" hidden="1"/>
    <cellStyle name="Eingabe 2 14" xfId="5268" hidden="1"/>
    <cellStyle name="Eingabe 2 14" xfId="5296" hidden="1"/>
    <cellStyle name="Eingabe 2 14" xfId="5331" hidden="1"/>
    <cellStyle name="Eingabe 2 14" xfId="5366" hidden="1"/>
    <cellStyle name="Eingabe 2 14" xfId="2090" hidden="1"/>
    <cellStyle name="Eingabe 2 14" xfId="5434" hidden="1"/>
    <cellStyle name="Eingabe 2 14" xfId="5462" hidden="1"/>
    <cellStyle name="Eingabe 2 14" xfId="5497" hidden="1"/>
    <cellStyle name="Eingabe 2 14" xfId="5532" hidden="1"/>
    <cellStyle name="Eingabe 2 14" xfId="5659" hidden="1"/>
    <cellStyle name="Eingabe 2 14" xfId="5833" hidden="1"/>
    <cellStyle name="Eingabe 2 14" xfId="5861" hidden="1"/>
    <cellStyle name="Eingabe 2 14" xfId="5896" hidden="1"/>
    <cellStyle name="Eingabe 2 14" xfId="5931" hidden="1"/>
    <cellStyle name="Eingabe 2 14" xfId="5749" hidden="1"/>
    <cellStyle name="Eingabe 2 14" xfId="5980" hidden="1"/>
    <cellStyle name="Eingabe 2 14" xfId="6008" hidden="1"/>
    <cellStyle name="Eingabe 2 14" xfId="6043" hidden="1"/>
    <cellStyle name="Eingabe 2 14" xfId="6078" hidden="1"/>
    <cellStyle name="Eingabe 2 14" xfId="5649" hidden="1"/>
    <cellStyle name="Eingabe 2 14" xfId="6121" hidden="1"/>
    <cellStyle name="Eingabe 2 14" xfId="6149" hidden="1"/>
    <cellStyle name="Eingabe 2 14" xfId="6184" hidden="1"/>
    <cellStyle name="Eingabe 2 14" xfId="6219" hidden="1"/>
    <cellStyle name="Eingabe 2 14" xfId="6266" hidden="1"/>
    <cellStyle name="Eingabe 2 14" xfId="6338" hidden="1"/>
    <cellStyle name="Eingabe 2 14" xfId="6366" hidden="1"/>
    <cellStyle name="Eingabe 2 14" xfId="6401" hidden="1"/>
    <cellStyle name="Eingabe 2 14" xfId="6436" hidden="1"/>
    <cellStyle name="Eingabe 2 14" xfId="6498" hidden="1"/>
    <cellStyle name="Eingabe 2 14" xfId="6630" hidden="1"/>
    <cellStyle name="Eingabe 2 14" xfId="6658" hidden="1"/>
    <cellStyle name="Eingabe 2 14" xfId="6693" hidden="1"/>
    <cellStyle name="Eingabe 2 14" xfId="6728" hidden="1"/>
    <cellStyle name="Eingabe 2 14" xfId="6569" hidden="1"/>
    <cellStyle name="Eingabe 2 14" xfId="6772" hidden="1"/>
    <cellStyle name="Eingabe 2 14" xfId="6800" hidden="1"/>
    <cellStyle name="Eingabe 2 14" xfId="6835" hidden="1"/>
    <cellStyle name="Eingabe 2 14" xfId="6870" hidden="1"/>
    <cellStyle name="Eingabe 2 14" xfId="2236" hidden="1"/>
    <cellStyle name="Eingabe 2 14" xfId="6936" hidden="1"/>
    <cellStyle name="Eingabe 2 14" xfId="6964" hidden="1"/>
    <cellStyle name="Eingabe 2 14" xfId="6999" hidden="1"/>
    <cellStyle name="Eingabe 2 14" xfId="7034" hidden="1"/>
    <cellStyle name="Eingabe 2 14" xfId="7157" hidden="1"/>
    <cellStyle name="Eingabe 2 14" xfId="7331" hidden="1"/>
    <cellStyle name="Eingabe 2 14" xfId="7359" hidden="1"/>
    <cellStyle name="Eingabe 2 14" xfId="7394" hidden="1"/>
    <cellStyle name="Eingabe 2 14" xfId="7429" hidden="1"/>
    <cellStyle name="Eingabe 2 14" xfId="7247" hidden="1"/>
    <cellStyle name="Eingabe 2 14" xfId="7478" hidden="1"/>
    <cellStyle name="Eingabe 2 14" xfId="7506" hidden="1"/>
    <cellStyle name="Eingabe 2 14" xfId="7541" hidden="1"/>
    <cellStyle name="Eingabe 2 14" xfId="7576" hidden="1"/>
    <cellStyle name="Eingabe 2 14" xfId="7147" hidden="1"/>
    <cellStyle name="Eingabe 2 14" xfId="7619" hidden="1"/>
    <cellStyle name="Eingabe 2 14" xfId="7647" hidden="1"/>
    <cellStyle name="Eingabe 2 14" xfId="7682" hidden="1"/>
    <cellStyle name="Eingabe 2 14" xfId="7717" hidden="1"/>
    <cellStyle name="Eingabe 2 14" xfId="7764" hidden="1"/>
    <cellStyle name="Eingabe 2 14" xfId="7836" hidden="1"/>
    <cellStyle name="Eingabe 2 14" xfId="7864" hidden="1"/>
    <cellStyle name="Eingabe 2 14" xfId="7899" hidden="1"/>
    <cellStyle name="Eingabe 2 14" xfId="7934" hidden="1"/>
    <cellStyle name="Eingabe 2 14" xfId="7996" hidden="1"/>
    <cellStyle name="Eingabe 2 14" xfId="8128" hidden="1"/>
    <cellStyle name="Eingabe 2 14" xfId="8156" hidden="1"/>
    <cellStyle name="Eingabe 2 14" xfId="8191" hidden="1"/>
    <cellStyle name="Eingabe 2 14" xfId="8226" hidden="1"/>
    <cellStyle name="Eingabe 2 14" xfId="8067" hidden="1"/>
    <cellStyle name="Eingabe 2 14" xfId="8270" hidden="1"/>
    <cellStyle name="Eingabe 2 14" xfId="8298" hidden="1"/>
    <cellStyle name="Eingabe 2 14" xfId="8333" hidden="1"/>
    <cellStyle name="Eingabe 2 14" xfId="8368" hidden="1"/>
    <cellStyle name="Eingabe 2 14" xfId="432" hidden="1"/>
    <cellStyle name="Eingabe 2 14" xfId="8431" hidden="1"/>
    <cellStyle name="Eingabe 2 14" xfId="8459" hidden="1"/>
    <cellStyle name="Eingabe 2 14" xfId="8494" hidden="1"/>
    <cellStyle name="Eingabe 2 14" xfId="8529" hidden="1"/>
    <cellStyle name="Eingabe 2 14" xfId="8650" hidden="1"/>
    <cellStyle name="Eingabe 2 14" xfId="8824" hidden="1"/>
    <cellStyle name="Eingabe 2 14" xfId="8852" hidden="1"/>
    <cellStyle name="Eingabe 2 14" xfId="8887" hidden="1"/>
    <cellStyle name="Eingabe 2 14" xfId="8922" hidden="1"/>
    <cellStyle name="Eingabe 2 14" xfId="8740" hidden="1"/>
    <cellStyle name="Eingabe 2 14" xfId="8971" hidden="1"/>
    <cellStyle name="Eingabe 2 14" xfId="8999" hidden="1"/>
    <cellStyle name="Eingabe 2 14" xfId="9034" hidden="1"/>
    <cellStyle name="Eingabe 2 14" xfId="9069" hidden="1"/>
    <cellStyle name="Eingabe 2 14" xfId="8640" hidden="1"/>
    <cellStyle name="Eingabe 2 14" xfId="9112" hidden="1"/>
    <cellStyle name="Eingabe 2 14" xfId="9140" hidden="1"/>
    <cellStyle name="Eingabe 2 14" xfId="9175" hidden="1"/>
    <cellStyle name="Eingabe 2 14" xfId="9210" hidden="1"/>
    <cellStyle name="Eingabe 2 14" xfId="9257" hidden="1"/>
    <cellStyle name="Eingabe 2 14" xfId="9329" hidden="1"/>
    <cellStyle name="Eingabe 2 14" xfId="9357" hidden="1"/>
    <cellStyle name="Eingabe 2 14" xfId="9392" hidden="1"/>
    <cellStyle name="Eingabe 2 14" xfId="9427" hidden="1"/>
    <cellStyle name="Eingabe 2 14" xfId="9489" hidden="1"/>
    <cellStyle name="Eingabe 2 14" xfId="9621" hidden="1"/>
    <cellStyle name="Eingabe 2 14" xfId="9649" hidden="1"/>
    <cellStyle name="Eingabe 2 14" xfId="9684" hidden="1"/>
    <cellStyle name="Eingabe 2 14" xfId="9719" hidden="1"/>
    <cellStyle name="Eingabe 2 14" xfId="9560" hidden="1"/>
    <cellStyle name="Eingabe 2 14" xfId="9763" hidden="1"/>
    <cellStyle name="Eingabe 2 14" xfId="9791" hidden="1"/>
    <cellStyle name="Eingabe 2 14" xfId="9826" hidden="1"/>
    <cellStyle name="Eingabe 2 14" xfId="9861" hidden="1"/>
    <cellStyle name="Eingabe 2 14" xfId="430" hidden="1"/>
    <cellStyle name="Eingabe 2 14" xfId="9922" hidden="1"/>
    <cellStyle name="Eingabe 2 14" xfId="9950" hidden="1"/>
    <cellStyle name="Eingabe 2 14" xfId="9985" hidden="1"/>
    <cellStyle name="Eingabe 2 14" xfId="10020" hidden="1"/>
    <cellStyle name="Eingabe 2 14" xfId="10136" hidden="1"/>
    <cellStyle name="Eingabe 2 14" xfId="10310" hidden="1"/>
    <cellStyle name="Eingabe 2 14" xfId="10338" hidden="1"/>
    <cellStyle name="Eingabe 2 14" xfId="10373" hidden="1"/>
    <cellStyle name="Eingabe 2 14" xfId="10408" hidden="1"/>
    <cellStyle name="Eingabe 2 14" xfId="10226" hidden="1"/>
    <cellStyle name="Eingabe 2 14" xfId="10457" hidden="1"/>
    <cellStyle name="Eingabe 2 14" xfId="10485" hidden="1"/>
    <cellStyle name="Eingabe 2 14" xfId="10520" hidden="1"/>
    <cellStyle name="Eingabe 2 14" xfId="10555" hidden="1"/>
    <cellStyle name="Eingabe 2 14" xfId="10126" hidden="1"/>
    <cellStyle name="Eingabe 2 14" xfId="10598" hidden="1"/>
    <cellStyle name="Eingabe 2 14" xfId="10626" hidden="1"/>
    <cellStyle name="Eingabe 2 14" xfId="10661" hidden="1"/>
    <cellStyle name="Eingabe 2 14" xfId="10696" hidden="1"/>
    <cellStyle name="Eingabe 2 14" xfId="10743" hidden="1"/>
    <cellStyle name="Eingabe 2 14" xfId="10815" hidden="1"/>
    <cellStyle name="Eingabe 2 14" xfId="10843" hidden="1"/>
    <cellStyle name="Eingabe 2 14" xfId="10878" hidden="1"/>
    <cellStyle name="Eingabe 2 14" xfId="10913" hidden="1"/>
    <cellStyle name="Eingabe 2 14" xfId="10975" hidden="1"/>
    <cellStyle name="Eingabe 2 14" xfId="11107" hidden="1"/>
    <cellStyle name="Eingabe 2 14" xfId="11135" hidden="1"/>
    <cellStyle name="Eingabe 2 14" xfId="11170" hidden="1"/>
    <cellStyle name="Eingabe 2 14" xfId="11205" hidden="1"/>
    <cellStyle name="Eingabe 2 14" xfId="11046" hidden="1"/>
    <cellStyle name="Eingabe 2 14" xfId="11249" hidden="1"/>
    <cellStyle name="Eingabe 2 14" xfId="11277" hidden="1"/>
    <cellStyle name="Eingabe 2 14" xfId="11312" hidden="1"/>
    <cellStyle name="Eingabe 2 14" xfId="11347" hidden="1"/>
    <cellStyle name="Eingabe 2 14" xfId="2338" hidden="1"/>
    <cellStyle name="Eingabe 2 14" xfId="11405" hidden="1"/>
    <cellStyle name="Eingabe 2 14" xfId="11433" hidden="1"/>
    <cellStyle name="Eingabe 2 14" xfId="11468" hidden="1"/>
    <cellStyle name="Eingabe 2 14" xfId="11503" hidden="1"/>
    <cellStyle name="Eingabe 2 14" xfId="11616" hidden="1"/>
    <cellStyle name="Eingabe 2 14" xfId="11790" hidden="1"/>
    <cellStyle name="Eingabe 2 14" xfId="11818" hidden="1"/>
    <cellStyle name="Eingabe 2 14" xfId="11853" hidden="1"/>
    <cellStyle name="Eingabe 2 14" xfId="11888" hidden="1"/>
    <cellStyle name="Eingabe 2 14" xfId="11706" hidden="1"/>
    <cellStyle name="Eingabe 2 14" xfId="11937" hidden="1"/>
    <cellStyle name="Eingabe 2 14" xfId="11965" hidden="1"/>
    <cellStyle name="Eingabe 2 14" xfId="12000" hidden="1"/>
    <cellStyle name="Eingabe 2 14" xfId="12035" hidden="1"/>
    <cellStyle name="Eingabe 2 14" xfId="11606" hidden="1"/>
    <cellStyle name="Eingabe 2 14" xfId="12078" hidden="1"/>
    <cellStyle name="Eingabe 2 14" xfId="12106" hidden="1"/>
    <cellStyle name="Eingabe 2 14" xfId="12141" hidden="1"/>
    <cellStyle name="Eingabe 2 14" xfId="12176" hidden="1"/>
    <cellStyle name="Eingabe 2 14" xfId="12223" hidden="1"/>
    <cellStyle name="Eingabe 2 14" xfId="12295" hidden="1"/>
    <cellStyle name="Eingabe 2 14" xfId="12323" hidden="1"/>
    <cellStyle name="Eingabe 2 14" xfId="12358" hidden="1"/>
    <cellStyle name="Eingabe 2 14" xfId="12393" hidden="1"/>
    <cellStyle name="Eingabe 2 14" xfId="12455" hidden="1"/>
    <cellStyle name="Eingabe 2 14" xfId="12587" hidden="1"/>
    <cellStyle name="Eingabe 2 14" xfId="12615" hidden="1"/>
    <cellStyle name="Eingabe 2 14" xfId="12650" hidden="1"/>
    <cellStyle name="Eingabe 2 14" xfId="12685" hidden="1"/>
    <cellStyle name="Eingabe 2 14" xfId="12526" hidden="1"/>
    <cellStyle name="Eingabe 2 14" xfId="12729" hidden="1"/>
    <cellStyle name="Eingabe 2 14" xfId="12757" hidden="1"/>
    <cellStyle name="Eingabe 2 14" xfId="12792" hidden="1"/>
    <cellStyle name="Eingabe 2 14" xfId="12827" hidden="1"/>
    <cellStyle name="Eingabe 2 14" xfId="2549" hidden="1"/>
    <cellStyle name="Eingabe 2 14" xfId="12884" hidden="1"/>
    <cellStyle name="Eingabe 2 14" xfId="12912" hidden="1"/>
    <cellStyle name="Eingabe 2 14" xfId="12947" hidden="1"/>
    <cellStyle name="Eingabe 2 14" xfId="12982" hidden="1"/>
    <cellStyle name="Eingabe 2 14" xfId="13087" hidden="1"/>
    <cellStyle name="Eingabe 2 14" xfId="13261" hidden="1"/>
    <cellStyle name="Eingabe 2 14" xfId="13289" hidden="1"/>
    <cellStyle name="Eingabe 2 14" xfId="13324" hidden="1"/>
    <cellStyle name="Eingabe 2 14" xfId="13359" hidden="1"/>
    <cellStyle name="Eingabe 2 14" xfId="13177" hidden="1"/>
    <cellStyle name="Eingabe 2 14" xfId="13408" hidden="1"/>
    <cellStyle name="Eingabe 2 14" xfId="13436" hidden="1"/>
    <cellStyle name="Eingabe 2 14" xfId="13471" hidden="1"/>
    <cellStyle name="Eingabe 2 14" xfId="13506" hidden="1"/>
    <cellStyle name="Eingabe 2 14" xfId="13077" hidden="1"/>
    <cellStyle name="Eingabe 2 14" xfId="13549" hidden="1"/>
    <cellStyle name="Eingabe 2 14" xfId="13577" hidden="1"/>
    <cellStyle name="Eingabe 2 14" xfId="13612" hidden="1"/>
    <cellStyle name="Eingabe 2 14" xfId="13647" hidden="1"/>
    <cellStyle name="Eingabe 2 14" xfId="13694" hidden="1"/>
    <cellStyle name="Eingabe 2 14" xfId="13766" hidden="1"/>
    <cellStyle name="Eingabe 2 14" xfId="13794" hidden="1"/>
    <cellStyle name="Eingabe 2 14" xfId="13829" hidden="1"/>
    <cellStyle name="Eingabe 2 14" xfId="13864" hidden="1"/>
    <cellStyle name="Eingabe 2 14" xfId="13926" hidden="1"/>
    <cellStyle name="Eingabe 2 14" xfId="14058" hidden="1"/>
    <cellStyle name="Eingabe 2 14" xfId="14086" hidden="1"/>
    <cellStyle name="Eingabe 2 14" xfId="14121" hidden="1"/>
    <cellStyle name="Eingabe 2 14" xfId="14156" hidden="1"/>
    <cellStyle name="Eingabe 2 14" xfId="13997" hidden="1"/>
    <cellStyle name="Eingabe 2 14" xfId="14200" hidden="1"/>
    <cellStyle name="Eingabe 2 14" xfId="14228" hidden="1"/>
    <cellStyle name="Eingabe 2 14" xfId="14263" hidden="1"/>
    <cellStyle name="Eingabe 2 14" xfId="14298" hidden="1"/>
    <cellStyle name="Eingabe 2 14" xfId="4055" hidden="1"/>
    <cellStyle name="Eingabe 2 14" xfId="14351" hidden="1"/>
    <cellStyle name="Eingabe 2 14" xfId="14379" hidden="1"/>
    <cellStyle name="Eingabe 2 14" xfId="14414" hidden="1"/>
    <cellStyle name="Eingabe 2 14" xfId="14449" hidden="1"/>
    <cellStyle name="Eingabe 2 14" xfId="14549" hidden="1"/>
    <cellStyle name="Eingabe 2 14" xfId="14723" hidden="1"/>
    <cellStyle name="Eingabe 2 14" xfId="14751" hidden="1"/>
    <cellStyle name="Eingabe 2 14" xfId="14786" hidden="1"/>
    <cellStyle name="Eingabe 2 14" xfId="14821" hidden="1"/>
    <cellStyle name="Eingabe 2 14" xfId="14639" hidden="1"/>
    <cellStyle name="Eingabe 2 14" xfId="14870" hidden="1"/>
    <cellStyle name="Eingabe 2 14" xfId="14898" hidden="1"/>
    <cellStyle name="Eingabe 2 14" xfId="14933" hidden="1"/>
    <cellStyle name="Eingabe 2 14" xfId="14968" hidden="1"/>
    <cellStyle name="Eingabe 2 14" xfId="14539" hidden="1"/>
    <cellStyle name="Eingabe 2 14" xfId="15011" hidden="1"/>
    <cellStyle name="Eingabe 2 14" xfId="15039" hidden="1"/>
    <cellStyle name="Eingabe 2 14" xfId="15074" hidden="1"/>
    <cellStyle name="Eingabe 2 14" xfId="15109" hidden="1"/>
    <cellStyle name="Eingabe 2 14" xfId="15156" hidden="1"/>
    <cellStyle name="Eingabe 2 14" xfId="15228" hidden="1"/>
    <cellStyle name="Eingabe 2 14" xfId="15256" hidden="1"/>
    <cellStyle name="Eingabe 2 14" xfId="15291" hidden="1"/>
    <cellStyle name="Eingabe 2 14" xfId="15326" hidden="1"/>
    <cellStyle name="Eingabe 2 14" xfId="15388" hidden="1"/>
    <cellStyle name="Eingabe 2 14" xfId="15520" hidden="1"/>
    <cellStyle name="Eingabe 2 14" xfId="15548" hidden="1"/>
    <cellStyle name="Eingabe 2 14" xfId="15583" hidden="1"/>
    <cellStyle name="Eingabe 2 14" xfId="15618" hidden="1"/>
    <cellStyle name="Eingabe 2 14" xfId="15459" hidden="1"/>
    <cellStyle name="Eingabe 2 14" xfId="15662" hidden="1"/>
    <cellStyle name="Eingabe 2 14" xfId="15690" hidden="1"/>
    <cellStyle name="Eingabe 2 14" xfId="15725" hidden="1"/>
    <cellStyle name="Eingabe 2 14" xfId="15760" hidden="1"/>
    <cellStyle name="Eingabe 2 14" xfId="5559" hidden="1"/>
    <cellStyle name="Eingabe 2 14" xfId="15813" hidden="1"/>
    <cellStyle name="Eingabe 2 14" xfId="15841" hidden="1"/>
    <cellStyle name="Eingabe 2 14" xfId="15876" hidden="1"/>
    <cellStyle name="Eingabe 2 14" xfId="15911" hidden="1"/>
    <cellStyle name="Eingabe 2 14" xfId="16005" hidden="1"/>
    <cellStyle name="Eingabe 2 14" xfId="16179" hidden="1"/>
    <cellStyle name="Eingabe 2 14" xfId="16207" hidden="1"/>
    <cellStyle name="Eingabe 2 14" xfId="16242" hidden="1"/>
    <cellStyle name="Eingabe 2 14" xfId="16277" hidden="1"/>
    <cellStyle name="Eingabe 2 14" xfId="16095" hidden="1"/>
    <cellStyle name="Eingabe 2 14" xfId="16326" hidden="1"/>
    <cellStyle name="Eingabe 2 14" xfId="16354" hidden="1"/>
    <cellStyle name="Eingabe 2 14" xfId="16389" hidden="1"/>
    <cellStyle name="Eingabe 2 14" xfId="16424" hidden="1"/>
    <cellStyle name="Eingabe 2 14" xfId="15995" hidden="1"/>
    <cellStyle name="Eingabe 2 14" xfId="16467" hidden="1"/>
    <cellStyle name="Eingabe 2 14" xfId="16495" hidden="1"/>
    <cellStyle name="Eingabe 2 14" xfId="16530" hidden="1"/>
    <cellStyle name="Eingabe 2 14" xfId="16565" hidden="1"/>
    <cellStyle name="Eingabe 2 14" xfId="16612" hidden="1"/>
    <cellStyle name="Eingabe 2 14" xfId="16684" hidden="1"/>
    <cellStyle name="Eingabe 2 14" xfId="16712" hidden="1"/>
    <cellStyle name="Eingabe 2 14" xfId="16747" hidden="1"/>
    <cellStyle name="Eingabe 2 14" xfId="16782" hidden="1"/>
    <cellStyle name="Eingabe 2 14" xfId="16844" hidden="1"/>
    <cellStyle name="Eingabe 2 14" xfId="16976" hidden="1"/>
    <cellStyle name="Eingabe 2 14" xfId="17004" hidden="1"/>
    <cellStyle name="Eingabe 2 14" xfId="17039" hidden="1"/>
    <cellStyle name="Eingabe 2 14" xfId="17074" hidden="1"/>
    <cellStyle name="Eingabe 2 14" xfId="16915" hidden="1"/>
    <cellStyle name="Eingabe 2 14" xfId="17118" hidden="1"/>
    <cellStyle name="Eingabe 2 14" xfId="17146" hidden="1"/>
    <cellStyle name="Eingabe 2 14" xfId="17181" hidden="1"/>
    <cellStyle name="Eingabe 2 14" xfId="17216" hidden="1"/>
    <cellStyle name="Eingabe 2 14" xfId="7061" hidden="1"/>
    <cellStyle name="Eingabe 2 14" xfId="17258" hidden="1"/>
    <cellStyle name="Eingabe 2 14" xfId="17286" hidden="1"/>
    <cellStyle name="Eingabe 2 14" xfId="17321" hidden="1"/>
    <cellStyle name="Eingabe 2 14" xfId="17356" hidden="1"/>
    <cellStyle name="Eingabe 2 14" xfId="17447" hidden="1"/>
    <cellStyle name="Eingabe 2 14" xfId="17621" hidden="1"/>
    <cellStyle name="Eingabe 2 14" xfId="17649" hidden="1"/>
    <cellStyle name="Eingabe 2 14" xfId="17684" hidden="1"/>
    <cellStyle name="Eingabe 2 14" xfId="17719" hidden="1"/>
    <cellStyle name="Eingabe 2 14" xfId="17537" hidden="1"/>
    <cellStyle name="Eingabe 2 14" xfId="17768" hidden="1"/>
    <cellStyle name="Eingabe 2 14" xfId="17796" hidden="1"/>
    <cellStyle name="Eingabe 2 14" xfId="17831" hidden="1"/>
    <cellStyle name="Eingabe 2 14" xfId="17866" hidden="1"/>
    <cellStyle name="Eingabe 2 14" xfId="17437" hidden="1"/>
    <cellStyle name="Eingabe 2 14" xfId="17909" hidden="1"/>
    <cellStyle name="Eingabe 2 14" xfId="17937" hidden="1"/>
    <cellStyle name="Eingabe 2 14" xfId="17972" hidden="1"/>
    <cellStyle name="Eingabe 2 14" xfId="18007" hidden="1"/>
    <cellStyle name="Eingabe 2 14" xfId="18054" hidden="1"/>
    <cellStyle name="Eingabe 2 14" xfId="18126" hidden="1"/>
    <cellStyle name="Eingabe 2 14" xfId="18154" hidden="1"/>
    <cellStyle name="Eingabe 2 14" xfId="18189" hidden="1"/>
    <cellStyle name="Eingabe 2 14" xfId="18224" hidden="1"/>
    <cellStyle name="Eingabe 2 14" xfId="18286" hidden="1"/>
    <cellStyle name="Eingabe 2 14" xfId="18418" hidden="1"/>
    <cellStyle name="Eingabe 2 14" xfId="18446" hidden="1"/>
    <cellStyle name="Eingabe 2 14" xfId="18481" hidden="1"/>
    <cellStyle name="Eingabe 2 14" xfId="18516" hidden="1"/>
    <cellStyle name="Eingabe 2 14" xfId="18357" hidden="1"/>
    <cellStyle name="Eingabe 2 14" xfId="18560" hidden="1"/>
    <cellStyle name="Eingabe 2 14" xfId="18588" hidden="1"/>
    <cellStyle name="Eingabe 2 14" xfId="18623" hidden="1"/>
    <cellStyle name="Eingabe 2 14" xfId="18658" hidden="1"/>
    <cellStyle name="Eingabe 2 14" xfId="18919" hidden="1"/>
    <cellStyle name="Eingabe 2 14" xfId="19058" hidden="1"/>
    <cellStyle name="Eingabe 2 14" xfId="19086" hidden="1"/>
    <cellStyle name="Eingabe 2 14" xfId="19121" hidden="1"/>
    <cellStyle name="Eingabe 2 14" xfId="19156" hidden="1"/>
    <cellStyle name="Eingabe 2 14" xfId="19254" hidden="1"/>
    <cellStyle name="Eingabe 2 14" xfId="19428" hidden="1"/>
    <cellStyle name="Eingabe 2 14" xfId="19456" hidden="1"/>
    <cellStyle name="Eingabe 2 14" xfId="19491" hidden="1"/>
    <cellStyle name="Eingabe 2 14" xfId="19526" hidden="1"/>
    <cellStyle name="Eingabe 2 14" xfId="19344" hidden="1"/>
    <cellStyle name="Eingabe 2 14" xfId="19575" hidden="1"/>
    <cellStyle name="Eingabe 2 14" xfId="19603" hidden="1"/>
    <cellStyle name="Eingabe 2 14" xfId="19638" hidden="1"/>
    <cellStyle name="Eingabe 2 14" xfId="19673" hidden="1"/>
    <cellStyle name="Eingabe 2 14" xfId="19244" hidden="1"/>
    <cellStyle name="Eingabe 2 14" xfId="19716" hidden="1"/>
    <cellStyle name="Eingabe 2 14" xfId="19744" hidden="1"/>
    <cellStyle name="Eingabe 2 14" xfId="19779" hidden="1"/>
    <cellStyle name="Eingabe 2 14" xfId="19814" hidden="1"/>
    <cellStyle name="Eingabe 2 14" xfId="19861" hidden="1"/>
    <cellStyle name="Eingabe 2 14" xfId="19933" hidden="1"/>
    <cellStyle name="Eingabe 2 14" xfId="19961" hidden="1"/>
    <cellStyle name="Eingabe 2 14" xfId="19996" hidden="1"/>
    <cellStyle name="Eingabe 2 14" xfId="20031" hidden="1"/>
    <cellStyle name="Eingabe 2 14" xfId="20093" hidden="1"/>
    <cellStyle name="Eingabe 2 14" xfId="20225" hidden="1"/>
    <cellStyle name="Eingabe 2 14" xfId="20253" hidden="1"/>
    <cellStyle name="Eingabe 2 14" xfId="20288" hidden="1"/>
    <cellStyle name="Eingabe 2 14" xfId="20323" hidden="1"/>
    <cellStyle name="Eingabe 2 14" xfId="20164" hidden="1"/>
    <cellStyle name="Eingabe 2 14" xfId="20367" hidden="1"/>
    <cellStyle name="Eingabe 2 14" xfId="20395" hidden="1"/>
    <cellStyle name="Eingabe 2 14" xfId="20430" hidden="1"/>
    <cellStyle name="Eingabe 2 14" xfId="20465" hidden="1"/>
    <cellStyle name="Eingabe 2 14" xfId="20512" hidden="1"/>
    <cellStyle name="Eingabe 2 14" xfId="20584" hidden="1"/>
    <cellStyle name="Eingabe 2 14" xfId="20612" hidden="1"/>
    <cellStyle name="Eingabe 2 14" xfId="20647" hidden="1"/>
    <cellStyle name="Eingabe 2 14" xfId="20682" hidden="1"/>
    <cellStyle name="Eingabe 2 14" xfId="20762" hidden="1"/>
    <cellStyle name="Eingabe 2 14" xfId="20975" hidden="1"/>
    <cellStyle name="Eingabe 2 14" xfId="21003" hidden="1"/>
    <cellStyle name="Eingabe 2 14" xfId="21038" hidden="1"/>
    <cellStyle name="Eingabe 2 14" xfId="21073" hidden="1"/>
    <cellStyle name="Eingabe 2 14" xfId="21152" hidden="1"/>
    <cellStyle name="Eingabe 2 14" xfId="21284" hidden="1"/>
    <cellStyle name="Eingabe 2 14" xfId="21312" hidden="1"/>
    <cellStyle name="Eingabe 2 14" xfId="21347" hidden="1"/>
    <cellStyle name="Eingabe 2 14" xfId="21382" hidden="1"/>
    <cellStyle name="Eingabe 2 14" xfId="21223" hidden="1"/>
    <cellStyle name="Eingabe 2 14" xfId="21428" hidden="1"/>
    <cellStyle name="Eingabe 2 14" xfId="21456" hidden="1"/>
    <cellStyle name="Eingabe 2 14" xfId="21491" hidden="1"/>
    <cellStyle name="Eingabe 2 14" xfId="21526" hidden="1"/>
    <cellStyle name="Eingabe 2 14" xfId="20871" hidden="1"/>
    <cellStyle name="Eingabe 2 14" xfId="21585" hidden="1"/>
    <cellStyle name="Eingabe 2 14" xfId="21613" hidden="1"/>
    <cellStyle name="Eingabe 2 14" xfId="21648" hidden="1"/>
    <cellStyle name="Eingabe 2 14" xfId="21683" hidden="1"/>
    <cellStyle name="Eingabe 2 14" xfId="21780" hidden="1"/>
    <cellStyle name="Eingabe 2 14" xfId="21955" hidden="1"/>
    <cellStyle name="Eingabe 2 14" xfId="21983" hidden="1"/>
    <cellStyle name="Eingabe 2 14" xfId="22018" hidden="1"/>
    <cellStyle name="Eingabe 2 14" xfId="22053" hidden="1"/>
    <cellStyle name="Eingabe 2 14" xfId="21870" hidden="1"/>
    <cellStyle name="Eingabe 2 14" xfId="22104" hidden="1"/>
    <cellStyle name="Eingabe 2 14" xfId="22132" hidden="1"/>
    <cellStyle name="Eingabe 2 14" xfId="22167" hidden="1"/>
    <cellStyle name="Eingabe 2 14" xfId="22202" hidden="1"/>
    <cellStyle name="Eingabe 2 14" xfId="21770" hidden="1"/>
    <cellStyle name="Eingabe 2 14" xfId="22247" hidden="1"/>
    <cellStyle name="Eingabe 2 14" xfId="22275" hidden="1"/>
    <cellStyle name="Eingabe 2 14" xfId="22310" hidden="1"/>
    <cellStyle name="Eingabe 2 14" xfId="22345" hidden="1"/>
    <cellStyle name="Eingabe 2 14" xfId="22394" hidden="1"/>
    <cellStyle name="Eingabe 2 14" xfId="22466" hidden="1"/>
    <cellStyle name="Eingabe 2 14" xfId="22494" hidden="1"/>
    <cellStyle name="Eingabe 2 14" xfId="22529" hidden="1"/>
    <cellStyle name="Eingabe 2 14" xfId="22564" hidden="1"/>
    <cellStyle name="Eingabe 2 14" xfId="22626" hidden="1"/>
    <cellStyle name="Eingabe 2 14" xfId="22758" hidden="1"/>
    <cellStyle name="Eingabe 2 14" xfId="22786" hidden="1"/>
    <cellStyle name="Eingabe 2 14" xfId="22821" hidden="1"/>
    <cellStyle name="Eingabe 2 14" xfId="22856" hidden="1"/>
    <cellStyle name="Eingabe 2 14" xfId="22697" hidden="1"/>
    <cellStyle name="Eingabe 2 14" xfId="22900" hidden="1"/>
    <cellStyle name="Eingabe 2 14" xfId="22928" hidden="1"/>
    <cellStyle name="Eingabe 2 14" xfId="22963" hidden="1"/>
    <cellStyle name="Eingabe 2 14" xfId="22998" hidden="1"/>
    <cellStyle name="Eingabe 2 14" xfId="20753" hidden="1"/>
    <cellStyle name="Eingabe 2 14" xfId="23040" hidden="1"/>
    <cellStyle name="Eingabe 2 14" xfId="23068" hidden="1"/>
    <cellStyle name="Eingabe 2 14" xfId="23103" hidden="1"/>
    <cellStyle name="Eingabe 2 14" xfId="23138" hidden="1"/>
    <cellStyle name="Eingabe 2 14" xfId="23233" hidden="1"/>
    <cellStyle name="Eingabe 2 14" xfId="23407" hidden="1"/>
    <cellStyle name="Eingabe 2 14" xfId="23435" hidden="1"/>
    <cellStyle name="Eingabe 2 14" xfId="23470" hidden="1"/>
    <cellStyle name="Eingabe 2 14" xfId="23505" hidden="1"/>
    <cellStyle name="Eingabe 2 14" xfId="23323" hidden="1"/>
    <cellStyle name="Eingabe 2 14" xfId="23556" hidden="1"/>
    <cellStyle name="Eingabe 2 14" xfId="23584" hidden="1"/>
    <cellStyle name="Eingabe 2 14" xfId="23619" hidden="1"/>
    <cellStyle name="Eingabe 2 14" xfId="23654" hidden="1"/>
    <cellStyle name="Eingabe 2 14" xfId="23223" hidden="1"/>
    <cellStyle name="Eingabe 2 14" xfId="23699" hidden="1"/>
    <cellStyle name="Eingabe 2 14" xfId="23727" hidden="1"/>
    <cellStyle name="Eingabe 2 14" xfId="23762" hidden="1"/>
    <cellStyle name="Eingabe 2 14" xfId="23797" hidden="1"/>
    <cellStyle name="Eingabe 2 14" xfId="23845" hidden="1"/>
    <cellStyle name="Eingabe 2 14" xfId="23917" hidden="1"/>
    <cellStyle name="Eingabe 2 14" xfId="23945" hidden="1"/>
    <cellStyle name="Eingabe 2 14" xfId="23980" hidden="1"/>
    <cellStyle name="Eingabe 2 14" xfId="24015" hidden="1"/>
    <cellStyle name="Eingabe 2 14" xfId="24077" hidden="1"/>
    <cellStyle name="Eingabe 2 14" xfId="24209" hidden="1"/>
    <cellStyle name="Eingabe 2 14" xfId="24237" hidden="1"/>
    <cellStyle name="Eingabe 2 14" xfId="24272" hidden="1"/>
    <cellStyle name="Eingabe 2 14" xfId="24307" hidden="1"/>
    <cellStyle name="Eingabe 2 14" xfId="24148" hidden="1"/>
    <cellStyle name="Eingabe 2 14" xfId="24351" hidden="1"/>
    <cellStyle name="Eingabe 2 14" xfId="24379" hidden="1"/>
    <cellStyle name="Eingabe 2 14" xfId="24414" hidden="1"/>
    <cellStyle name="Eingabe 2 14" xfId="24449" hidden="1"/>
    <cellStyle name="Eingabe 2 14" xfId="20851" hidden="1"/>
    <cellStyle name="Eingabe 2 14" xfId="24491" hidden="1"/>
    <cellStyle name="Eingabe 2 14" xfId="24519" hidden="1"/>
    <cellStyle name="Eingabe 2 14" xfId="24554" hidden="1"/>
    <cellStyle name="Eingabe 2 14" xfId="24589" hidden="1"/>
    <cellStyle name="Eingabe 2 14" xfId="24680" hidden="1"/>
    <cellStyle name="Eingabe 2 14" xfId="24854" hidden="1"/>
    <cellStyle name="Eingabe 2 14" xfId="24882" hidden="1"/>
    <cellStyle name="Eingabe 2 14" xfId="24917" hidden="1"/>
    <cellStyle name="Eingabe 2 14" xfId="24952" hidden="1"/>
    <cellStyle name="Eingabe 2 14" xfId="24770" hidden="1"/>
    <cellStyle name="Eingabe 2 14" xfId="25001" hidden="1"/>
    <cellStyle name="Eingabe 2 14" xfId="25029" hidden="1"/>
    <cellStyle name="Eingabe 2 14" xfId="25064" hidden="1"/>
    <cellStyle name="Eingabe 2 14" xfId="25099" hidden="1"/>
    <cellStyle name="Eingabe 2 14" xfId="24670" hidden="1"/>
    <cellStyle name="Eingabe 2 14" xfId="25142" hidden="1"/>
    <cellStyle name="Eingabe 2 14" xfId="25170" hidden="1"/>
    <cellStyle name="Eingabe 2 14" xfId="25205" hidden="1"/>
    <cellStyle name="Eingabe 2 14" xfId="25240" hidden="1"/>
    <cellStyle name="Eingabe 2 14" xfId="25287" hidden="1"/>
    <cellStyle name="Eingabe 2 14" xfId="25359" hidden="1"/>
    <cellStyle name="Eingabe 2 14" xfId="25387" hidden="1"/>
    <cellStyle name="Eingabe 2 14" xfId="25422" hidden="1"/>
    <cellStyle name="Eingabe 2 14" xfId="25457" hidden="1"/>
    <cellStyle name="Eingabe 2 14" xfId="25519" hidden="1"/>
    <cellStyle name="Eingabe 2 14" xfId="25651" hidden="1"/>
    <cellStyle name="Eingabe 2 14" xfId="25679" hidden="1"/>
    <cellStyle name="Eingabe 2 14" xfId="25714" hidden="1"/>
    <cellStyle name="Eingabe 2 14" xfId="25749" hidden="1"/>
    <cellStyle name="Eingabe 2 14" xfId="25590" hidden="1"/>
    <cellStyle name="Eingabe 2 14" xfId="25793" hidden="1"/>
    <cellStyle name="Eingabe 2 14" xfId="25821" hidden="1"/>
    <cellStyle name="Eingabe 2 14" xfId="25856" hidden="1"/>
    <cellStyle name="Eingabe 2 14" xfId="25891" hidden="1"/>
    <cellStyle name="Eingabe 2 14" xfId="25940" hidden="1"/>
    <cellStyle name="Eingabe 2 14" xfId="26086" hidden="1"/>
    <cellStyle name="Eingabe 2 14" xfId="26114" hidden="1"/>
    <cellStyle name="Eingabe 2 14" xfId="26149" hidden="1"/>
    <cellStyle name="Eingabe 2 14" xfId="26184" hidden="1"/>
    <cellStyle name="Eingabe 2 14" xfId="26276" hidden="1"/>
    <cellStyle name="Eingabe 2 14" xfId="26450" hidden="1"/>
    <cellStyle name="Eingabe 2 14" xfId="26478" hidden="1"/>
    <cellStyle name="Eingabe 2 14" xfId="26513" hidden="1"/>
    <cellStyle name="Eingabe 2 14" xfId="26548" hidden="1"/>
    <cellStyle name="Eingabe 2 14" xfId="26366" hidden="1"/>
    <cellStyle name="Eingabe 2 14" xfId="26597" hidden="1"/>
    <cellStyle name="Eingabe 2 14" xfId="26625" hidden="1"/>
    <cellStyle name="Eingabe 2 14" xfId="26660" hidden="1"/>
    <cellStyle name="Eingabe 2 14" xfId="26695" hidden="1"/>
    <cellStyle name="Eingabe 2 14" xfId="26266" hidden="1"/>
    <cellStyle name="Eingabe 2 14" xfId="26738" hidden="1"/>
    <cellStyle name="Eingabe 2 14" xfId="26766" hidden="1"/>
    <cellStyle name="Eingabe 2 14" xfId="26801" hidden="1"/>
    <cellStyle name="Eingabe 2 14" xfId="26836" hidden="1"/>
    <cellStyle name="Eingabe 2 14" xfId="26883" hidden="1"/>
    <cellStyle name="Eingabe 2 14" xfId="26955" hidden="1"/>
    <cellStyle name="Eingabe 2 14" xfId="26983" hidden="1"/>
    <cellStyle name="Eingabe 2 14" xfId="27018" hidden="1"/>
    <cellStyle name="Eingabe 2 14" xfId="27053" hidden="1"/>
    <cellStyle name="Eingabe 2 14" xfId="27115" hidden="1"/>
    <cellStyle name="Eingabe 2 14" xfId="27247" hidden="1"/>
    <cellStyle name="Eingabe 2 14" xfId="27275" hidden="1"/>
    <cellStyle name="Eingabe 2 14" xfId="27310" hidden="1"/>
    <cellStyle name="Eingabe 2 14" xfId="27345" hidden="1"/>
    <cellStyle name="Eingabe 2 14" xfId="27186" hidden="1"/>
    <cellStyle name="Eingabe 2 14" xfId="27389" hidden="1"/>
    <cellStyle name="Eingabe 2 14" xfId="27417" hidden="1"/>
    <cellStyle name="Eingabe 2 14" xfId="27452" hidden="1"/>
    <cellStyle name="Eingabe 2 14" xfId="27487" hidden="1"/>
    <cellStyle name="Eingabe 2 14" xfId="26014" hidden="1"/>
    <cellStyle name="Eingabe 2 14" xfId="27529" hidden="1"/>
    <cellStyle name="Eingabe 2 14" xfId="27557" hidden="1"/>
    <cellStyle name="Eingabe 2 14" xfId="27592" hidden="1"/>
    <cellStyle name="Eingabe 2 14" xfId="27627" hidden="1"/>
    <cellStyle name="Eingabe 2 14" xfId="27718" hidden="1"/>
    <cellStyle name="Eingabe 2 14" xfId="27892" hidden="1"/>
    <cellStyle name="Eingabe 2 14" xfId="27920" hidden="1"/>
    <cellStyle name="Eingabe 2 14" xfId="27955" hidden="1"/>
    <cellStyle name="Eingabe 2 14" xfId="27990" hidden="1"/>
    <cellStyle name="Eingabe 2 14" xfId="27808" hidden="1"/>
    <cellStyle name="Eingabe 2 14" xfId="28039" hidden="1"/>
    <cellStyle name="Eingabe 2 14" xfId="28067" hidden="1"/>
    <cellStyle name="Eingabe 2 14" xfId="28102" hidden="1"/>
    <cellStyle name="Eingabe 2 14" xfId="28137" hidden="1"/>
    <cellStyle name="Eingabe 2 14" xfId="27708" hidden="1"/>
    <cellStyle name="Eingabe 2 14" xfId="28180" hidden="1"/>
    <cellStyle name="Eingabe 2 14" xfId="28208" hidden="1"/>
    <cellStyle name="Eingabe 2 14" xfId="28243" hidden="1"/>
    <cellStyle name="Eingabe 2 14" xfId="28278" hidden="1"/>
    <cellStyle name="Eingabe 2 14" xfId="28325" hidden="1"/>
    <cellStyle name="Eingabe 2 14" xfId="28397" hidden="1"/>
    <cellStyle name="Eingabe 2 14" xfId="28425" hidden="1"/>
    <cellStyle name="Eingabe 2 14" xfId="28460" hidden="1"/>
    <cellStyle name="Eingabe 2 14" xfId="28495" hidden="1"/>
    <cellStyle name="Eingabe 2 14" xfId="28557" hidden="1"/>
    <cellStyle name="Eingabe 2 14" xfId="28689" hidden="1"/>
    <cellStyle name="Eingabe 2 14" xfId="28717" hidden="1"/>
    <cellStyle name="Eingabe 2 14" xfId="28752" hidden="1"/>
    <cellStyle name="Eingabe 2 14" xfId="28787" hidden="1"/>
    <cellStyle name="Eingabe 2 14" xfId="28628" hidden="1"/>
    <cellStyle name="Eingabe 2 14" xfId="28831" hidden="1"/>
    <cellStyle name="Eingabe 2 14" xfId="28859" hidden="1"/>
    <cellStyle name="Eingabe 2 14" xfId="28894" hidden="1"/>
    <cellStyle name="Eingabe 2 14" xfId="28929" hidden="1"/>
    <cellStyle name="Eingabe 2 14" xfId="28977" hidden="1"/>
    <cellStyle name="Eingabe 2 14" xfId="29049" hidden="1"/>
    <cellStyle name="Eingabe 2 14" xfId="29077" hidden="1"/>
    <cellStyle name="Eingabe 2 14" xfId="29112" hidden="1"/>
    <cellStyle name="Eingabe 2 14" xfId="29147" hidden="1"/>
    <cellStyle name="Eingabe 2 14" xfId="29238" hidden="1"/>
    <cellStyle name="Eingabe 2 14" xfId="29412" hidden="1"/>
    <cellStyle name="Eingabe 2 14" xfId="29440" hidden="1"/>
    <cellStyle name="Eingabe 2 14" xfId="29475" hidden="1"/>
    <cellStyle name="Eingabe 2 14" xfId="29510" hidden="1"/>
    <cellStyle name="Eingabe 2 14" xfId="29328" hidden="1"/>
    <cellStyle name="Eingabe 2 14" xfId="29559" hidden="1"/>
    <cellStyle name="Eingabe 2 14" xfId="29587" hidden="1"/>
    <cellStyle name="Eingabe 2 14" xfId="29622" hidden="1"/>
    <cellStyle name="Eingabe 2 14" xfId="29657" hidden="1"/>
    <cellStyle name="Eingabe 2 14" xfId="29228" hidden="1"/>
    <cellStyle name="Eingabe 2 14" xfId="29700" hidden="1"/>
    <cellStyle name="Eingabe 2 14" xfId="29728" hidden="1"/>
    <cellStyle name="Eingabe 2 14" xfId="29763" hidden="1"/>
    <cellStyle name="Eingabe 2 14" xfId="29798" hidden="1"/>
    <cellStyle name="Eingabe 2 14" xfId="29845" hidden="1"/>
    <cellStyle name="Eingabe 2 14" xfId="29917" hidden="1"/>
    <cellStyle name="Eingabe 2 14" xfId="29945" hidden="1"/>
    <cellStyle name="Eingabe 2 14" xfId="29980" hidden="1"/>
    <cellStyle name="Eingabe 2 14" xfId="30015" hidden="1"/>
    <cellStyle name="Eingabe 2 14" xfId="30077" hidden="1"/>
    <cellStyle name="Eingabe 2 14" xfId="30209" hidden="1"/>
    <cellStyle name="Eingabe 2 14" xfId="30237" hidden="1"/>
    <cellStyle name="Eingabe 2 14" xfId="30272" hidden="1"/>
    <cellStyle name="Eingabe 2 14" xfId="30307" hidden="1"/>
    <cellStyle name="Eingabe 2 14" xfId="30148" hidden="1"/>
    <cellStyle name="Eingabe 2 14" xfId="30351" hidden="1"/>
    <cellStyle name="Eingabe 2 14" xfId="30379" hidden="1"/>
    <cellStyle name="Eingabe 2 14" xfId="30414" hidden="1"/>
    <cellStyle name="Eingabe 2 14" xfId="30449" hidden="1"/>
    <cellStyle name="Eingabe 2 14" xfId="30496" hidden="1"/>
    <cellStyle name="Eingabe 2 14" xfId="30568" hidden="1"/>
    <cellStyle name="Eingabe 2 14" xfId="30596" hidden="1"/>
    <cellStyle name="Eingabe 2 14" xfId="30631" hidden="1"/>
    <cellStyle name="Eingabe 2 14" xfId="30666" hidden="1"/>
    <cellStyle name="Eingabe 2 14" xfId="30746" hidden="1"/>
    <cellStyle name="Eingabe 2 14" xfId="30959" hidden="1"/>
    <cellStyle name="Eingabe 2 14" xfId="30987" hidden="1"/>
    <cellStyle name="Eingabe 2 14" xfId="31022" hidden="1"/>
    <cellStyle name="Eingabe 2 14" xfId="31057" hidden="1"/>
    <cellStyle name="Eingabe 2 14" xfId="31136" hidden="1"/>
    <cellStyle name="Eingabe 2 14" xfId="31268" hidden="1"/>
    <cellStyle name="Eingabe 2 14" xfId="31296" hidden="1"/>
    <cellStyle name="Eingabe 2 14" xfId="31331" hidden="1"/>
    <cellStyle name="Eingabe 2 14" xfId="31366" hidden="1"/>
    <cellStyle name="Eingabe 2 14" xfId="31207" hidden="1"/>
    <cellStyle name="Eingabe 2 14" xfId="31412" hidden="1"/>
    <cellStyle name="Eingabe 2 14" xfId="31440" hidden="1"/>
    <cellStyle name="Eingabe 2 14" xfId="31475" hidden="1"/>
    <cellStyle name="Eingabe 2 14" xfId="31510" hidden="1"/>
    <cellStyle name="Eingabe 2 14" xfId="30855" hidden="1"/>
    <cellStyle name="Eingabe 2 14" xfId="31569" hidden="1"/>
    <cellStyle name="Eingabe 2 14" xfId="31597" hidden="1"/>
    <cellStyle name="Eingabe 2 14" xfId="31632" hidden="1"/>
    <cellStyle name="Eingabe 2 14" xfId="31667" hidden="1"/>
    <cellStyle name="Eingabe 2 14" xfId="31764" hidden="1"/>
    <cellStyle name="Eingabe 2 14" xfId="31939" hidden="1"/>
    <cellStyle name="Eingabe 2 14" xfId="31967" hidden="1"/>
    <cellStyle name="Eingabe 2 14" xfId="32002" hidden="1"/>
    <cellStyle name="Eingabe 2 14" xfId="32037" hidden="1"/>
    <cellStyle name="Eingabe 2 14" xfId="31854" hidden="1"/>
    <cellStyle name="Eingabe 2 14" xfId="32088" hidden="1"/>
    <cellStyle name="Eingabe 2 14" xfId="32116" hidden="1"/>
    <cellStyle name="Eingabe 2 14" xfId="32151" hidden="1"/>
    <cellStyle name="Eingabe 2 14" xfId="32186" hidden="1"/>
    <cellStyle name="Eingabe 2 14" xfId="31754" hidden="1"/>
    <cellStyle name="Eingabe 2 14" xfId="32231" hidden="1"/>
    <cellStyle name="Eingabe 2 14" xfId="32259" hidden="1"/>
    <cellStyle name="Eingabe 2 14" xfId="32294" hidden="1"/>
    <cellStyle name="Eingabe 2 14" xfId="32329" hidden="1"/>
    <cellStyle name="Eingabe 2 14" xfId="32378" hidden="1"/>
    <cellStyle name="Eingabe 2 14" xfId="32450" hidden="1"/>
    <cellStyle name="Eingabe 2 14" xfId="32478" hidden="1"/>
    <cellStyle name="Eingabe 2 14" xfId="32513" hidden="1"/>
    <cellStyle name="Eingabe 2 14" xfId="32548" hidden="1"/>
    <cellStyle name="Eingabe 2 14" xfId="32610" hidden="1"/>
    <cellStyle name="Eingabe 2 14" xfId="32742" hidden="1"/>
    <cellStyle name="Eingabe 2 14" xfId="32770" hidden="1"/>
    <cellStyle name="Eingabe 2 14" xfId="32805" hidden="1"/>
    <cellStyle name="Eingabe 2 14" xfId="32840" hidden="1"/>
    <cellStyle name="Eingabe 2 14" xfId="32681" hidden="1"/>
    <cellStyle name="Eingabe 2 14" xfId="32884" hidden="1"/>
    <cellStyle name="Eingabe 2 14" xfId="32912" hidden="1"/>
    <cellStyle name="Eingabe 2 14" xfId="32947" hidden="1"/>
    <cellStyle name="Eingabe 2 14" xfId="32982" hidden="1"/>
    <cellStyle name="Eingabe 2 14" xfId="30737" hidden="1"/>
    <cellStyle name="Eingabe 2 14" xfId="33024" hidden="1"/>
    <cellStyle name="Eingabe 2 14" xfId="33052" hidden="1"/>
    <cellStyle name="Eingabe 2 14" xfId="33087" hidden="1"/>
    <cellStyle name="Eingabe 2 14" xfId="33122" hidden="1"/>
    <cellStyle name="Eingabe 2 14" xfId="33216" hidden="1"/>
    <cellStyle name="Eingabe 2 14" xfId="33390" hidden="1"/>
    <cellStyle name="Eingabe 2 14" xfId="33418" hidden="1"/>
    <cellStyle name="Eingabe 2 14" xfId="33453" hidden="1"/>
    <cellStyle name="Eingabe 2 14" xfId="33488" hidden="1"/>
    <cellStyle name="Eingabe 2 14" xfId="33306" hidden="1"/>
    <cellStyle name="Eingabe 2 14" xfId="33539" hidden="1"/>
    <cellStyle name="Eingabe 2 14" xfId="33567" hidden="1"/>
    <cellStyle name="Eingabe 2 14" xfId="33602" hidden="1"/>
    <cellStyle name="Eingabe 2 14" xfId="33637" hidden="1"/>
    <cellStyle name="Eingabe 2 14" xfId="33206" hidden="1"/>
    <cellStyle name="Eingabe 2 14" xfId="33682" hidden="1"/>
    <cellStyle name="Eingabe 2 14" xfId="33710" hidden="1"/>
    <cellStyle name="Eingabe 2 14" xfId="33745" hidden="1"/>
    <cellStyle name="Eingabe 2 14" xfId="33780" hidden="1"/>
    <cellStyle name="Eingabe 2 14" xfId="33828" hidden="1"/>
    <cellStyle name="Eingabe 2 14" xfId="33900" hidden="1"/>
    <cellStyle name="Eingabe 2 14" xfId="33928" hidden="1"/>
    <cellStyle name="Eingabe 2 14" xfId="33963" hidden="1"/>
    <cellStyle name="Eingabe 2 14" xfId="33998" hidden="1"/>
    <cellStyle name="Eingabe 2 14" xfId="34060" hidden="1"/>
    <cellStyle name="Eingabe 2 14" xfId="34192" hidden="1"/>
    <cellStyle name="Eingabe 2 14" xfId="34220" hidden="1"/>
    <cellStyle name="Eingabe 2 14" xfId="34255" hidden="1"/>
    <cellStyle name="Eingabe 2 14" xfId="34290" hidden="1"/>
    <cellStyle name="Eingabe 2 14" xfId="34131" hidden="1"/>
    <cellStyle name="Eingabe 2 14" xfId="34334" hidden="1"/>
    <cellStyle name="Eingabe 2 14" xfId="34362" hidden="1"/>
    <cellStyle name="Eingabe 2 14" xfId="34397" hidden="1"/>
    <cellStyle name="Eingabe 2 14" xfId="34432" hidden="1"/>
    <cellStyle name="Eingabe 2 14" xfId="30835" hidden="1"/>
    <cellStyle name="Eingabe 2 14" xfId="34474" hidden="1"/>
    <cellStyle name="Eingabe 2 14" xfId="34502" hidden="1"/>
    <cellStyle name="Eingabe 2 14" xfId="34537" hidden="1"/>
    <cellStyle name="Eingabe 2 14" xfId="34572" hidden="1"/>
    <cellStyle name="Eingabe 2 14" xfId="34663" hidden="1"/>
    <cellStyle name="Eingabe 2 14" xfId="34837" hidden="1"/>
    <cellStyle name="Eingabe 2 14" xfId="34865" hidden="1"/>
    <cellStyle name="Eingabe 2 14" xfId="34900" hidden="1"/>
    <cellStyle name="Eingabe 2 14" xfId="34935" hidden="1"/>
    <cellStyle name="Eingabe 2 14" xfId="34753" hidden="1"/>
    <cellStyle name="Eingabe 2 14" xfId="34984" hidden="1"/>
    <cellStyle name="Eingabe 2 14" xfId="35012" hidden="1"/>
    <cellStyle name="Eingabe 2 14" xfId="35047" hidden="1"/>
    <cellStyle name="Eingabe 2 14" xfId="35082" hidden="1"/>
    <cellStyle name="Eingabe 2 14" xfId="34653" hidden="1"/>
    <cellStyle name="Eingabe 2 14" xfId="35125" hidden="1"/>
    <cellStyle name="Eingabe 2 14" xfId="35153" hidden="1"/>
    <cellStyle name="Eingabe 2 14" xfId="35188" hidden="1"/>
    <cellStyle name="Eingabe 2 14" xfId="35223" hidden="1"/>
    <cellStyle name="Eingabe 2 14" xfId="35270" hidden="1"/>
    <cellStyle name="Eingabe 2 14" xfId="35342" hidden="1"/>
    <cellStyle name="Eingabe 2 14" xfId="35370" hidden="1"/>
    <cellStyle name="Eingabe 2 14" xfId="35405" hidden="1"/>
    <cellStyle name="Eingabe 2 14" xfId="35440" hidden="1"/>
    <cellStyle name="Eingabe 2 14" xfId="35502" hidden="1"/>
    <cellStyle name="Eingabe 2 14" xfId="35634" hidden="1"/>
    <cellStyle name="Eingabe 2 14" xfId="35662" hidden="1"/>
    <cellStyle name="Eingabe 2 14" xfId="35697" hidden="1"/>
    <cellStyle name="Eingabe 2 14" xfId="35732" hidden="1"/>
    <cellStyle name="Eingabe 2 14" xfId="35573" hidden="1"/>
    <cellStyle name="Eingabe 2 14" xfId="35776" hidden="1"/>
    <cellStyle name="Eingabe 2 14" xfId="35804" hidden="1"/>
    <cellStyle name="Eingabe 2 14" xfId="35839" hidden="1"/>
    <cellStyle name="Eingabe 2 14" xfId="35874" hidden="1"/>
    <cellStyle name="Eingabe 2 14" xfId="35923" hidden="1"/>
    <cellStyle name="Eingabe 2 14" xfId="36069" hidden="1"/>
    <cellStyle name="Eingabe 2 14" xfId="36097" hidden="1"/>
    <cellStyle name="Eingabe 2 14" xfId="36132" hidden="1"/>
    <cellStyle name="Eingabe 2 14" xfId="36167" hidden="1"/>
    <cellStyle name="Eingabe 2 14" xfId="36259" hidden="1"/>
    <cellStyle name="Eingabe 2 14" xfId="36433" hidden="1"/>
    <cellStyle name="Eingabe 2 14" xfId="36461" hidden="1"/>
    <cellStyle name="Eingabe 2 14" xfId="36496" hidden="1"/>
    <cellStyle name="Eingabe 2 14" xfId="36531" hidden="1"/>
    <cellStyle name="Eingabe 2 14" xfId="36349" hidden="1"/>
    <cellStyle name="Eingabe 2 14" xfId="36580" hidden="1"/>
    <cellStyle name="Eingabe 2 14" xfId="36608" hidden="1"/>
    <cellStyle name="Eingabe 2 14" xfId="36643" hidden="1"/>
    <cellStyle name="Eingabe 2 14" xfId="36678" hidden="1"/>
    <cellStyle name="Eingabe 2 14" xfId="36249" hidden="1"/>
    <cellStyle name="Eingabe 2 14" xfId="36721" hidden="1"/>
    <cellStyle name="Eingabe 2 14" xfId="36749" hidden="1"/>
    <cellStyle name="Eingabe 2 14" xfId="36784" hidden="1"/>
    <cellStyle name="Eingabe 2 14" xfId="36819" hidden="1"/>
    <cellStyle name="Eingabe 2 14" xfId="36866" hidden="1"/>
    <cellStyle name="Eingabe 2 14" xfId="36938" hidden="1"/>
    <cellStyle name="Eingabe 2 14" xfId="36966" hidden="1"/>
    <cellStyle name="Eingabe 2 14" xfId="37001" hidden="1"/>
    <cellStyle name="Eingabe 2 14" xfId="37036" hidden="1"/>
    <cellStyle name="Eingabe 2 14" xfId="37098" hidden="1"/>
    <cellStyle name="Eingabe 2 14" xfId="37230" hidden="1"/>
    <cellStyle name="Eingabe 2 14" xfId="37258" hidden="1"/>
    <cellStyle name="Eingabe 2 14" xfId="37293" hidden="1"/>
    <cellStyle name="Eingabe 2 14" xfId="37328" hidden="1"/>
    <cellStyle name="Eingabe 2 14" xfId="37169" hidden="1"/>
    <cellStyle name="Eingabe 2 14" xfId="37372" hidden="1"/>
    <cellStyle name="Eingabe 2 14" xfId="37400" hidden="1"/>
    <cellStyle name="Eingabe 2 14" xfId="37435" hidden="1"/>
    <cellStyle name="Eingabe 2 14" xfId="37470" hidden="1"/>
    <cellStyle name="Eingabe 2 14" xfId="35997" hidden="1"/>
    <cellStyle name="Eingabe 2 14" xfId="37512" hidden="1"/>
    <cellStyle name="Eingabe 2 14" xfId="37540" hidden="1"/>
    <cellStyle name="Eingabe 2 14" xfId="37575" hidden="1"/>
    <cellStyle name="Eingabe 2 14" xfId="37610" hidden="1"/>
    <cellStyle name="Eingabe 2 14" xfId="37701" hidden="1"/>
    <cellStyle name="Eingabe 2 14" xfId="37875" hidden="1"/>
    <cellStyle name="Eingabe 2 14" xfId="37903" hidden="1"/>
    <cellStyle name="Eingabe 2 14" xfId="37938" hidden="1"/>
    <cellStyle name="Eingabe 2 14" xfId="37973" hidden="1"/>
    <cellStyle name="Eingabe 2 14" xfId="37791" hidden="1"/>
    <cellStyle name="Eingabe 2 14" xfId="38022" hidden="1"/>
    <cellStyle name="Eingabe 2 14" xfId="38050" hidden="1"/>
    <cellStyle name="Eingabe 2 14" xfId="38085" hidden="1"/>
    <cellStyle name="Eingabe 2 14" xfId="38120" hidden="1"/>
    <cellStyle name="Eingabe 2 14" xfId="37691" hidden="1"/>
    <cellStyle name="Eingabe 2 14" xfId="38163" hidden="1"/>
    <cellStyle name="Eingabe 2 14" xfId="38191" hidden="1"/>
    <cellStyle name="Eingabe 2 14" xfId="38226" hidden="1"/>
    <cellStyle name="Eingabe 2 14" xfId="38261" hidden="1"/>
    <cellStyle name="Eingabe 2 14" xfId="38308" hidden="1"/>
    <cellStyle name="Eingabe 2 14" xfId="38380" hidden="1"/>
    <cellStyle name="Eingabe 2 14" xfId="38408" hidden="1"/>
    <cellStyle name="Eingabe 2 14" xfId="38443" hidden="1"/>
    <cellStyle name="Eingabe 2 14" xfId="38478" hidden="1"/>
    <cellStyle name="Eingabe 2 14" xfId="38540" hidden="1"/>
    <cellStyle name="Eingabe 2 14" xfId="38672" hidden="1"/>
    <cellStyle name="Eingabe 2 14" xfId="38700" hidden="1"/>
    <cellStyle name="Eingabe 2 14" xfId="38735" hidden="1"/>
    <cellStyle name="Eingabe 2 14" xfId="38770" hidden="1"/>
    <cellStyle name="Eingabe 2 14" xfId="38611" hidden="1"/>
    <cellStyle name="Eingabe 2 14" xfId="38814" hidden="1"/>
    <cellStyle name="Eingabe 2 14" xfId="38842" hidden="1"/>
    <cellStyle name="Eingabe 2 14" xfId="38877" hidden="1"/>
    <cellStyle name="Eingabe 2 14" xfId="38912" hidden="1"/>
    <cellStyle name="Eingabe 2 14" xfId="38966" hidden="1"/>
    <cellStyle name="Eingabe 2 14" xfId="39052" hidden="1"/>
    <cellStyle name="Eingabe 2 14" xfId="39080" hidden="1"/>
    <cellStyle name="Eingabe 2 14" xfId="39115" hidden="1"/>
    <cellStyle name="Eingabe 2 14" xfId="39150" hidden="1"/>
    <cellStyle name="Eingabe 2 14" xfId="39241" hidden="1"/>
    <cellStyle name="Eingabe 2 14" xfId="39415" hidden="1"/>
    <cellStyle name="Eingabe 2 14" xfId="39443" hidden="1"/>
    <cellStyle name="Eingabe 2 14" xfId="39478" hidden="1"/>
    <cellStyle name="Eingabe 2 14" xfId="39513" hidden="1"/>
    <cellStyle name="Eingabe 2 14" xfId="39331" hidden="1"/>
    <cellStyle name="Eingabe 2 14" xfId="39562" hidden="1"/>
    <cellStyle name="Eingabe 2 14" xfId="39590" hidden="1"/>
    <cellStyle name="Eingabe 2 14" xfId="39625" hidden="1"/>
    <cellStyle name="Eingabe 2 14" xfId="39660" hidden="1"/>
    <cellStyle name="Eingabe 2 14" xfId="39231" hidden="1"/>
    <cellStyle name="Eingabe 2 14" xfId="39703" hidden="1"/>
    <cellStyle name="Eingabe 2 14" xfId="39731" hidden="1"/>
    <cellStyle name="Eingabe 2 14" xfId="39766" hidden="1"/>
    <cellStyle name="Eingabe 2 14" xfId="39801" hidden="1"/>
    <cellStyle name="Eingabe 2 14" xfId="39848" hidden="1"/>
    <cellStyle name="Eingabe 2 14" xfId="39920" hidden="1"/>
    <cellStyle name="Eingabe 2 14" xfId="39948" hidden="1"/>
    <cellStyle name="Eingabe 2 14" xfId="39983" hidden="1"/>
    <cellStyle name="Eingabe 2 14" xfId="40018" hidden="1"/>
    <cellStyle name="Eingabe 2 14" xfId="40080" hidden="1"/>
    <cellStyle name="Eingabe 2 14" xfId="40212" hidden="1"/>
    <cellStyle name="Eingabe 2 14" xfId="40240" hidden="1"/>
    <cellStyle name="Eingabe 2 14" xfId="40275" hidden="1"/>
    <cellStyle name="Eingabe 2 14" xfId="40310" hidden="1"/>
    <cellStyle name="Eingabe 2 14" xfId="40151" hidden="1"/>
    <cellStyle name="Eingabe 2 14" xfId="40354" hidden="1"/>
    <cellStyle name="Eingabe 2 14" xfId="40382" hidden="1"/>
    <cellStyle name="Eingabe 2 14" xfId="40417" hidden="1"/>
    <cellStyle name="Eingabe 2 14" xfId="40452" hidden="1"/>
    <cellStyle name="Eingabe 2 14" xfId="40499" hidden="1"/>
    <cellStyle name="Eingabe 2 14" xfId="40571" hidden="1"/>
    <cellStyle name="Eingabe 2 14" xfId="40599" hidden="1"/>
    <cellStyle name="Eingabe 2 14" xfId="40634" hidden="1"/>
    <cellStyle name="Eingabe 2 14" xfId="40669" hidden="1"/>
    <cellStyle name="Eingabe 2 14" xfId="40749" hidden="1"/>
    <cellStyle name="Eingabe 2 14" xfId="40962" hidden="1"/>
    <cellStyle name="Eingabe 2 14" xfId="40990" hidden="1"/>
    <cellStyle name="Eingabe 2 14" xfId="41025" hidden="1"/>
    <cellStyle name="Eingabe 2 14" xfId="41060" hidden="1"/>
    <cellStyle name="Eingabe 2 14" xfId="41139" hidden="1"/>
    <cellStyle name="Eingabe 2 14" xfId="41271" hidden="1"/>
    <cellStyle name="Eingabe 2 14" xfId="41299" hidden="1"/>
    <cellStyle name="Eingabe 2 14" xfId="41334" hidden="1"/>
    <cellStyle name="Eingabe 2 14" xfId="41369" hidden="1"/>
    <cellStyle name="Eingabe 2 14" xfId="41210" hidden="1"/>
    <cellStyle name="Eingabe 2 14" xfId="41415" hidden="1"/>
    <cellStyle name="Eingabe 2 14" xfId="41443" hidden="1"/>
    <cellStyle name="Eingabe 2 14" xfId="41478" hidden="1"/>
    <cellStyle name="Eingabe 2 14" xfId="41513" hidden="1"/>
    <cellStyle name="Eingabe 2 14" xfId="40858" hidden="1"/>
    <cellStyle name="Eingabe 2 14" xfId="41572" hidden="1"/>
    <cellStyle name="Eingabe 2 14" xfId="41600" hidden="1"/>
    <cellStyle name="Eingabe 2 14" xfId="41635" hidden="1"/>
    <cellStyle name="Eingabe 2 14" xfId="41670" hidden="1"/>
    <cellStyle name="Eingabe 2 14" xfId="41767" hidden="1"/>
    <cellStyle name="Eingabe 2 14" xfId="41942" hidden="1"/>
    <cellStyle name="Eingabe 2 14" xfId="41970" hidden="1"/>
    <cellStyle name="Eingabe 2 14" xfId="42005" hidden="1"/>
    <cellStyle name="Eingabe 2 14" xfId="42040" hidden="1"/>
    <cellStyle name="Eingabe 2 14" xfId="41857" hidden="1"/>
    <cellStyle name="Eingabe 2 14" xfId="42091" hidden="1"/>
    <cellStyle name="Eingabe 2 14" xfId="42119" hidden="1"/>
    <cellStyle name="Eingabe 2 14" xfId="42154" hidden="1"/>
    <cellStyle name="Eingabe 2 14" xfId="42189" hidden="1"/>
    <cellStyle name="Eingabe 2 14" xfId="41757" hidden="1"/>
    <cellStyle name="Eingabe 2 14" xfId="42234" hidden="1"/>
    <cellStyle name="Eingabe 2 14" xfId="42262" hidden="1"/>
    <cellStyle name="Eingabe 2 14" xfId="42297" hidden="1"/>
    <cellStyle name="Eingabe 2 14" xfId="42332" hidden="1"/>
    <cellStyle name="Eingabe 2 14" xfId="42381" hidden="1"/>
    <cellStyle name="Eingabe 2 14" xfId="42453" hidden="1"/>
    <cellStyle name="Eingabe 2 14" xfId="42481" hidden="1"/>
    <cellStyle name="Eingabe 2 14" xfId="42516" hidden="1"/>
    <cellStyle name="Eingabe 2 14" xfId="42551" hidden="1"/>
    <cellStyle name="Eingabe 2 14" xfId="42613" hidden="1"/>
    <cellStyle name="Eingabe 2 14" xfId="42745" hidden="1"/>
    <cellStyle name="Eingabe 2 14" xfId="42773" hidden="1"/>
    <cellStyle name="Eingabe 2 14" xfId="42808" hidden="1"/>
    <cellStyle name="Eingabe 2 14" xfId="42843" hidden="1"/>
    <cellStyle name="Eingabe 2 14" xfId="42684" hidden="1"/>
    <cellStyle name="Eingabe 2 14" xfId="42887" hidden="1"/>
    <cellStyle name="Eingabe 2 14" xfId="42915" hidden="1"/>
    <cellStyle name="Eingabe 2 14" xfId="42950" hidden="1"/>
    <cellStyle name="Eingabe 2 14" xfId="42985" hidden="1"/>
    <cellStyle name="Eingabe 2 14" xfId="40740" hidden="1"/>
    <cellStyle name="Eingabe 2 14" xfId="43027" hidden="1"/>
    <cellStyle name="Eingabe 2 14" xfId="43055" hidden="1"/>
    <cellStyle name="Eingabe 2 14" xfId="43090" hidden="1"/>
    <cellStyle name="Eingabe 2 14" xfId="43125" hidden="1"/>
    <cellStyle name="Eingabe 2 14" xfId="43219" hidden="1"/>
    <cellStyle name="Eingabe 2 14" xfId="43393" hidden="1"/>
    <cellStyle name="Eingabe 2 14" xfId="43421" hidden="1"/>
    <cellStyle name="Eingabe 2 14" xfId="43456" hidden="1"/>
    <cellStyle name="Eingabe 2 14" xfId="43491" hidden="1"/>
    <cellStyle name="Eingabe 2 14" xfId="43309" hidden="1"/>
    <cellStyle name="Eingabe 2 14" xfId="43542" hidden="1"/>
    <cellStyle name="Eingabe 2 14" xfId="43570" hidden="1"/>
    <cellStyle name="Eingabe 2 14" xfId="43605" hidden="1"/>
    <cellStyle name="Eingabe 2 14" xfId="43640" hidden="1"/>
    <cellStyle name="Eingabe 2 14" xfId="43209" hidden="1"/>
    <cellStyle name="Eingabe 2 14" xfId="43685" hidden="1"/>
    <cellStyle name="Eingabe 2 14" xfId="43713" hidden="1"/>
    <cellStyle name="Eingabe 2 14" xfId="43748" hidden="1"/>
    <cellStyle name="Eingabe 2 14" xfId="43783" hidden="1"/>
    <cellStyle name="Eingabe 2 14" xfId="43831" hidden="1"/>
    <cellStyle name="Eingabe 2 14" xfId="43903" hidden="1"/>
    <cellStyle name="Eingabe 2 14" xfId="43931" hidden="1"/>
    <cellStyle name="Eingabe 2 14" xfId="43966" hidden="1"/>
    <cellStyle name="Eingabe 2 14" xfId="44001" hidden="1"/>
    <cellStyle name="Eingabe 2 14" xfId="44063" hidden="1"/>
    <cellStyle name="Eingabe 2 14" xfId="44195" hidden="1"/>
    <cellStyle name="Eingabe 2 14" xfId="44223" hidden="1"/>
    <cellStyle name="Eingabe 2 14" xfId="44258" hidden="1"/>
    <cellStyle name="Eingabe 2 14" xfId="44293" hidden="1"/>
    <cellStyle name="Eingabe 2 14" xfId="44134" hidden="1"/>
    <cellStyle name="Eingabe 2 14" xfId="44337" hidden="1"/>
    <cellStyle name="Eingabe 2 14" xfId="44365" hidden="1"/>
    <cellStyle name="Eingabe 2 14" xfId="44400" hidden="1"/>
    <cellStyle name="Eingabe 2 14" xfId="44435" hidden="1"/>
    <cellStyle name="Eingabe 2 14" xfId="40838" hidden="1"/>
    <cellStyle name="Eingabe 2 14" xfId="44477" hidden="1"/>
    <cellStyle name="Eingabe 2 14" xfId="44505" hidden="1"/>
    <cellStyle name="Eingabe 2 14" xfId="44540" hidden="1"/>
    <cellStyle name="Eingabe 2 14" xfId="44575" hidden="1"/>
    <cellStyle name="Eingabe 2 14" xfId="44666" hidden="1"/>
    <cellStyle name="Eingabe 2 14" xfId="44840" hidden="1"/>
    <cellStyle name="Eingabe 2 14" xfId="44868" hidden="1"/>
    <cellStyle name="Eingabe 2 14" xfId="44903" hidden="1"/>
    <cellStyle name="Eingabe 2 14" xfId="44938" hidden="1"/>
    <cellStyle name="Eingabe 2 14" xfId="44756" hidden="1"/>
    <cellStyle name="Eingabe 2 14" xfId="44987" hidden="1"/>
    <cellStyle name="Eingabe 2 14" xfId="45015" hidden="1"/>
    <cellStyle name="Eingabe 2 14" xfId="45050" hidden="1"/>
    <cellStyle name="Eingabe 2 14" xfId="45085" hidden="1"/>
    <cellStyle name="Eingabe 2 14" xfId="44656" hidden="1"/>
    <cellStyle name="Eingabe 2 14" xfId="45128" hidden="1"/>
    <cellStyle name="Eingabe 2 14" xfId="45156" hidden="1"/>
    <cellStyle name="Eingabe 2 14" xfId="45191" hidden="1"/>
    <cellStyle name="Eingabe 2 14" xfId="45226" hidden="1"/>
    <cellStyle name="Eingabe 2 14" xfId="45273" hidden="1"/>
    <cellStyle name="Eingabe 2 14" xfId="45345" hidden="1"/>
    <cellStyle name="Eingabe 2 14" xfId="45373" hidden="1"/>
    <cellStyle name="Eingabe 2 14" xfId="45408" hidden="1"/>
    <cellStyle name="Eingabe 2 14" xfId="45443" hidden="1"/>
    <cellStyle name="Eingabe 2 14" xfId="45505" hidden="1"/>
    <cellStyle name="Eingabe 2 14" xfId="45637" hidden="1"/>
    <cellStyle name="Eingabe 2 14" xfId="45665" hidden="1"/>
    <cellStyle name="Eingabe 2 14" xfId="45700" hidden="1"/>
    <cellStyle name="Eingabe 2 14" xfId="45735" hidden="1"/>
    <cellStyle name="Eingabe 2 14" xfId="45576" hidden="1"/>
    <cellStyle name="Eingabe 2 14" xfId="45779" hidden="1"/>
    <cellStyle name="Eingabe 2 14" xfId="45807" hidden="1"/>
    <cellStyle name="Eingabe 2 14" xfId="45842" hidden="1"/>
    <cellStyle name="Eingabe 2 14" xfId="45877" hidden="1"/>
    <cellStyle name="Eingabe 2 14" xfId="45926" hidden="1"/>
    <cellStyle name="Eingabe 2 14" xfId="46072" hidden="1"/>
    <cellStyle name="Eingabe 2 14" xfId="46100" hidden="1"/>
    <cellStyle name="Eingabe 2 14" xfId="46135" hidden="1"/>
    <cellStyle name="Eingabe 2 14" xfId="46170" hidden="1"/>
    <cellStyle name="Eingabe 2 14" xfId="46262" hidden="1"/>
    <cellStyle name="Eingabe 2 14" xfId="46436" hidden="1"/>
    <cellStyle name="Eingabe 2 14" xfId="46464" hidden="1"/>
    <cellStyle name="Eingabe 2 14" xfId="46499" hidden="1"/>
    <cellStyle name="Eingabe 2 14" xfId="46534" hidden="1"/>
    <cellStyle name="Eingabe 2 14" xfId="46352" hidden="1"/>
    <cellStyle name="Eingabe 2 14" xfId="46583" hidden="1"/>
    <cellStyle name="Eingabe 2 14" xfId="46611" hidden="1"/>
    <cellStyle name="Eingabe 2 14" xfId="46646" hidden="1"/>
    <cellStyle name="Eingabe 2 14" xfId="46681" hidden="1"/>
    <cellStyle name="Eingabe 2 14" xfId="46252" hidden="1"/>
    <cellStyle name="Eingabe 2 14" xfId="46724" hidden="1"/>
    <cellStyle name="Eingabe 2 14" xfId="46752" hidden="1"/>
    <cellStyle name="Eingabe 2 14" xfId="46787" hidden="1"/>
    <cellStyle name="Eingabe 2 14" xfId="46822" hidden="1"/>
    <cellStyle name="Eingabe 2 14" xfId="46869" hidden="1"/>
    <cellStyle name="Eingabe 2 14" xfId="46941" hidden="1"/>
    <cellStyle name="Eingabe 2 14" xfId="46969" hidden="1"/>
    <cellStyle name="Eingabe 2 14" xfId="47004" hidden="1"/>
    <cellStyle name="Eingabe 2 14" xfId="47039" hidden="1"/>
    <cellStyle name="Eingabe 2 14" xfId="47101" hidden="1"/>
    <cellStyle name="Eingabe 2 14" xfId="47233" hidden="1"/>
    <cellStyle name="Eingabe 2 14" xfId="47261" hidden="1"/>
    <cellStyle name="Eingabe 2 14" xfId="47296" hidden="1"/>
    <cellStyle name="Eingabe 2 14" xfId="47331" hidden="1"/>
    <cellStyle name="Eingabe 2 14" xfId="47172" hidden="1"/>
    <cellStyle name="Eingabe 2 14" xfId="47375" hidden="1"/>
    <cellStyle name="Eingabe 2 14" xfId="47403" hidden="1"/>
    <cellStyle name="Eingabe 2 14" xfId="47438" hidden="1"/>
    <cellStyle name="Eingabe 2 14" xfId="47473" hidden="1"/>
    <cellStyle name="Eingabe 2 14" xfId="46000" hidden="1"/>
    <cellStyle name="Eingabe 2 14" xfId="47515" hidden="1"/>
    <cellStyle name="Eingabe 2 14" xfId="47543" hidden="1"/>
    <cellStyle name="Eingabe 2 14" xfId="47578" hidden="1"/>
    <cellStyle name="Eingabe 2 14" xfId="47613" hidden="1"/>
    <cellStyle name="Eingabe 2 14" xfId="47704" hidden="1"/>
    <cellStyle name="Eingabe 2 14" xfId="47878" hidden="1"/>
    <cellStyle name="Eingabe 2 14" xfId="47906" hidden="1"/>
    <cellStyle name="Eingabe 2 14" xfId="47941" hidden="1"/>
    <cellStyle name="Eingabe 2 14" xfId="47976" hidden="1"/>
    <cellStyle name="Eingabe 2 14" xfId="47794" hidden="1"/>
    <cellStyle name="Eingabe 2 14" xfId="48025" hidden="1"/>
    <cellStyle name="Eingabe 2 14" xfId="48053" hidden="1"/>
    <cellStyle name="Eingabe 2 14" xfId="48088" hidden="1"/>
    <cellStyle name="Eingabe 2 14" xfId="48123" hidden="1"/>
    <cellStyle name="Eingabe 2 14" xfId="47694" hidden="1"/>
    <cellStyle name="Eingabe 2 14" xfId="48166" hidden="1"/>
    <cellStyle name="Eingabe 2 14" xfId="48194" hidden="1"/>
    <cellStyle name="Eingabe 2 14" xfId="48229" hidden="1"/>
    <cellStyle name="Eingabe 2 14" xfId="48264" hidden="1"/>
    <cellStyle name="Eingabe 2 14" xfId="48311" hidden="1"/>
    <cellStyle name="Eingabe 2 14" xfId="48383" hidden="1"/>
    <cellStyle name="Eingabe 2 14" xfId="48411" hidden="1"/>
    <cellStyle name="Eingabe 2 14" xfId="48446" hidden="1"/>
    <cellStyle name="Eingabe 2 14" xfId="48481" hidden="1"/>
    <cellStyle name="Eingabe 2 14" xfId="48543" hidden="1"/>
    <cellStyle name="Eingabe 2 14" xfId="48675" hidden="1"/>
    <cellStyle name="Eingabe 2 14" xfId="48703" hidden="1"/>
    <cellStyle name="Eingabe 2 14" xfId="48738" hidden="1"/>
    <cellStyle name="Eingabe 2 14" xfId="48773" hidden="1"/>
    <cellStyle name="Eingabe 2 14" xfId="48614" hidden="1"/>
    <cellStyle name="Eingabe 2 14" xfId="48817" hidden="1"/>
    <cellStyle name="Eingabe 2 14" xfId="48845" hidden="1"/>
    <cellStyle name="Eingabe 2 14" xfId="48880" hidden="1"/>
    <cellStyle name="Eingabe 2 14" xfId="48915" hidden="1"/>
    <cellStyle name="Eingabe 2 14" xfId="48962" hidden="1"/>
    <cellStyle name="Eingabe 2 14" xfId="49034" hidden="1"/>
    <cellStyle name="Eingabe 2 14" xfId="49062" hidden="1"/>
    <cellStyle name="Eingabe 2 14" xfId="49097" hidden="1"/>
    <cellStyle name="Eingabe 2 14" xfId="49132" hidden="1"/>
    <cellStyle name="Eingabe 2 14" xfId="49223" hidden="1"/>
    <cellStyle name="Eingabe 2 14" xfId="49397" hidden="1"/>
    <cellStyle name="Eingabe 2 14" xfId="49425" hidden="1"/>
    <cellStyle name="Eingabe 2 14" xfId="49460" hidden="1"/>
    <cellStyle name="Eingabe 2 14" xfId="49495" hidden="1"/>
    <cellStyle name="Eingabe 2 14" xfId="49313" hidden="1"/>
    <cellStyle name="Eingabe 2 14" xfId="49544" hidden="1"/>
    <cellStyle name="Eingabe 2 14" xfId="49572" hidden="1"/>
    <cellStyle name="Eingabe 2 14" xfId="49607" hidden="1"/>
    <cellStyle name="Eingabe 2 14" xfId="49642" hidden="1"/>
    <cellStyle name="Eingabe 2 14" xfId="49213" hidden="1"/>
    <cellStyle name="Eingabe 2 14" xfId="49685" hidden="1"/>
    <cellStyle name="Eingabe 2 14" xfId="49713" hidden="1"/>
    <cellStyle name="Eingabe 2 14" xfId="49748" hidden="1"/>
    <cellStyle name="Eingabe 2 14" xfId="49783" hidden="1"/>
    <cellStyle name="Eingabe 2 14" xfId="49830" hidden="1"/>
    <cellStyle name="Eingabe 2 14" xfId="49902" hidden="1"/>
    <cellStyle name="Eingabe 2 14" xfId="49930" hidden="1"/>
    <cellStyle name="Eingabe 2 14" xfId="49965" hidden="1"/>
    <cellStyle name="Eingabe 2 14" xfId="50000" hidden="1"/>
    <cellStyle name="Eingabe 2 14" xfId="50062" hidden="1"/>
    <cellStyle name="Eingabe 2 14" xfId="50194" hidden="1"/>
    <cellStyle name="Eingabe 2 14" xfId="50222" hidden="1"/>
    <cellStyle name="Eingabe 2 14" xfId="50257" hidden="1"/>
    <cellStyle name="Eingabe 2 14" xfId="50292" hidden="1"/>
    <cellStyle name="Eingabe 2 14" xfId="50133" hidden="1"/>
    <cellStyle name="Eingabe 2 14" xfId="50336" hidden="1"/>
    <cellStyle name="Eingabe 2 14" xfId="50364" hidden="1"/>
    <cellStyle name="Eingabe 2 14" xfId="50399" hidden="1"/>
    <cellStyle name="Eingabe 2 14" xfId="50434" hidden="1"/>
    <cellStyle name="Eingabe 2 14" xfId="50481" hidden="1"/>
    <cellStyle name="Eingabe 2 14" xfId="50553" hidden="1"/>
    <cellStyle name="Eingabe 2 14" xfId="50581" hidden="1"/>
    <cellStyle name="Eingabe 2 14" xfId="50616" hidden="1"/>
    <cellStyle name="Eingabe 2 14" xfId="50651" hidden="1"/>
    <cellStyle name="Eingabe 2 14" xfId="50731" hidden="1"/>
    <cellStyle name="Eingabe 2 14" xfId="50944" hidden="1"/>
    <cellStyle name="Eingabe 2 14" xfId="50972" hidden="1"/>
    <cellStyle name="Eingabe 2 14" xfId="51007" hidden="1"/>
    <cellStyle name="Eingabe 2 14" xfId="51042" hidden="1"/>
    <cellStyle name="Eingabe 2 14" xfId="51121" hidden="1"/>
    <cellStyle name="Eingabe 2 14" xfId="51253" hidden="1"/>
    <cellStyle name="Eingabe 2 14" xfId="51281" hidden="1"/>
    <cellStyle name="Eingabe 2 14" xfId="51316" hidden="1"/>
    <cellStyle name="Eingabe 2 14" xfId="51351" hidden="1"/>
    <cellStyle name="Eingabe 2 14" xfId="51192" hidden="1"/>
    <cellStyle name="Eingabe 2 14" xfId="51397" hidden="1"/>
    <cellStyle name="Eingabe 2 14" xfId="51425" hidden="1"/>
    <cellStyle name="Eingabe 2 14" xfId="51460" hidden="1"/>
    <cellStyle name="Eingabe 2 14" xfId="51495" hidden="1"/>
    <cellStyle name="Eingabe 2 14" xfId="50840" hidden="1"/>
    <cellStyle name="Eingabe 2 14" xfId="51554" hidden="1"/>
    <cellStyle name="Eingabe 2 14" xfId="51582" hidden="1"/>
    <cellStyle name="Eingabe 2 14" xfId="51617" hidden="1"/>
    <cellStyle name="Eingabe 2 14" xfId="51652" hidden="1"/>
    <cellStyle name="Eingabe 2 14" xfId="51749" hidden="1"/>
    <cellStyle name="Eingabe 2 14" xfId="51924" hidden="1"/>
    <cellStyle name="Eingabe 2 14" xfId="51952" hidden="1"/>
    <cellStyle name="Eingabe 2 14" xfId="51987" hidden="1"/>
    <cellStyle name="Eingabe 2 14" xfId="52022" hidden="1"/>
    <cellStyle name="Eingabe 2 14" xfId="51839" hidden="1"/>
    <cellStyle name="Eingabe 2 14" xfId="52073" hidden="1"/>
    <cellStyle name="Eingabe 2 14" xfId="52101" hidden="1"/>
    <cellStyle name="Eingabe 2 14" xfId="52136" hidden="1"/>
    <cellStyle name="Eingabe 2 14" xfId="52171" hidden="1"/>
    <cellStyle name="Eingabe 2 14" xfId="51739" hidden="1"/>
    <cellStyle name="Eingabe 2 14" xfId="52216" hidden="1"/>
    <cellStyle name="Eingabe 2 14" xfId="52244" hidden="1"/>
    <cellStyle name="Eingabe 2 14" xfId="52279" hidden="1"/>
    <cellStyle name="Eingabe 2 14" xfId="52314" hidden="1"/>
    <cellStyle name="Eingabe 2 14" xfId="52363" hidden="1"/>
    <cellStyle name="Eingabe 2 14" xfId="52435" hidden="1"/>
    <cellStyle name="Eingabe 2 14" xfId="52463" hidden="1"/>
    <cellStyle name="Eingabe 2 14" xfId="52498" hidden="1"/>
    <cellStyle name="Eingabe 2 14" xfId="52533" hidden="1"/>
    <cellStyle name="Eingabe 2 14" xfId="52595" hidden="1"/>
    <cellStyle name="Eingabe 2 14" xfId="52727" hidden="1"/>
    <cellStyle name="Eingabe 2 14" xfId="52755" hidden="1"/>
    <cellStyle name="Eingabe 2 14" xfId="52790" hidden="1"/>
    <cellStyle name="Eingabe 2 14" xfId="52825" hidden="1"/>
    <cellStyle name="Eingabe 2 14" xfId="52666" hidden="1"/>
    <cellStyle name="Eingabe 2 14" xfId="52869" hidden="1"/>
    <cellStyle name="Eingabe 2 14" xfId="52897" hidden="1"/>
    <cellStyle name="Eingabe 2 14" xfId="52932" hidden="1"/>
    <cellStyle name="Eingabe 2 14" xfId="52967" hidden="1"/>
    <cellStyle name="Eingabe 2 14" xfId="50722" hidden="1"/>
    <cellStyle name="Eingabe 2 14" xfId="53009" hidden="1"/>
    <cellStyle name="Eingabe 2 14" xfId="53037" hidden="1"/>
    <cellStyle name="Eingabe 2 14" xfId="53072" hidden="1"/>
    <cellStyle name="Eingabe 2 14" xfId="53107" hidden="1"/>
    <cellStyle name="Eingabe 2 14" xfId="53201" hidden="1"/>
    <cellStyle name="Eingabe 2 14" xfId="53375" hidden="1"/>
    <cellStyle name="Eingabe 2 14" xfId="53403" hidden="1"/>
    <cellStyle name="Eingabe 2 14" xfId="53438" hidden="1"/>
    <cellStyle name="Eingabe 2 14" xfId="53473" hidden="1"/>
    <cellStyle name="Eingabe 2 14" xfId="53291" hidden="1"/>
    <cellStyle name="Eingabe 2 14" xfId="53524" hidden="1"/>
    <cellStyle name="Eingabe 2 14" xfId="53552" hidden="1"/>
    <cellStyle name="Eingabe 2 14" xfId="53587" hidden="1"/>
    <cellStyle name="Eingabe 2 14" xfId="53622" hidden="1"/>
    <cellStyle name="Eingabe 2 14" xfId="53191" hidden="1"/>
    <cellStyle name="Eingabe 2 14" xfId="53667" hidden="1"/>
    <cellStyle name="Eingabe 2 14" xfId="53695" hidden="1"/>
    <cellStyle name="Eingabe 2 14" xfId="53730" hidden="1"/>
    <cellStyle name="Eingabe 2 14" xfId="53765" hidden="1"/>
    <cellStyle name="Eingabe 2 14" xfId="53813" hidden="1"/>
    <cellStyle name="Eingabe 2 14" xfId="53885" hidden="1"/>
    <cellStyle name="Eingabe 2 14" xfId="53913" hidden="1"/>
    <cellStyle name="Eingabe 2 14" xfId="53948" hidden="1"/>
    <cellStyle name="Eingabe 2 14" xfId="53983" hidden="1"/>
    <cellStyle name="Eingabe 2 14" xfId="54045" hidden="1"/>
    <cellStyle name="Eingabe 2 14" xfId="54177" hidden="1"/>
    <cellStyle name="Eingabe 2 14" xfId="54205" hidden="1"/>
    <cellStyle name="Eingabe 2 14" xfId="54240" hidden="1"/>
    <cellStyle name="Eingabe 2 14" xfId="54275" hidden="1"/>
    <cellStyle name="Eingabe 2 14" xfId="54116" hidden="1"/>
    <cellStyle name="Eingabe 2 14" xfId="54319" hidden="1"/>
    <cellStyle name="Eingabe 2 14" xfId="54347" hidden="1"/>
    <cellStyle name="Eingabe 2 14" xfId="54382" hidden="1"/>
    <cellStyle name="Eingabe 2 14" xfId="54417" hidden="1"/>
    <cellStyle name="Eingabe 2 14" xfId="50820" hidden="1"/>
    <cellStyle name="Eingabe 2 14" xfId="54459" hidden="1"/>
    <cellStyle name="Eingabe 2 14" xfId="54487" hidden="1"/>
    <cellStyle name="Eingabe 2 14" xfId="54522" hidden="1"/>
    <cellStyle name="Eingabe 2 14" xfId="54557" hidden="1"/>
    <cellStyle name="Eingabe 2 14" xfId="54648" hidden="1"/>
    <cellStyle name="Eingabe 2 14" xfId="54822" hidden="1"/>
    <cellStyle name="Eingabe 2 14" xfId="54850" hidden="1"/>
    <cellStyle name="Eingabe 2 14" xfId="54885" hidden="1"/>
    <cellStyle name="Eingabe 2 14" xfId="54920" hidden="1"/>
    <cellStyle name="Eingabe 2 14" xfId="54738" hidden="1"/>
    <cellStyle name="Eingabe 2 14" xfId="54969" hidden="1"/>
    <cellStyle name="Eingabe 2 14" xfId="54997" hidden="1"/>
    <cellStyle name="Eingabe 2 14" xfId="55032" hidden="1"/>
    <cellStyle name="Eingabe 2 14" xfId="55067" hidden="1"/>
    <cellStyle name="Eingabe 2 14" xfId="54638" hidden="1"/>
    <cellStyle name="Eingabe 2 14" xfId="55110" hidden="1"/>
    <cellStyle name="Eingabe 2 14" xfId="55138" hidden="1"/>
    <cellStyle name="Eingabe 2 14" xfId="55173" hidden="1"/>
    <cellStyle name="Eingabe 2 14" xfId="55208" hidden="1"/>
    <cellStyle name="Eingabe 2 14" xfId="55255" hidden="1"/>
    <cellStyle name="Eingabe 2 14" xfId="55327" hidden="1"/>
    <cellStyle name="Eingabe 2 14" xfId="55355" hidden="1"/>
    <cellStyle name="Eingabe 2 14" xfId="55390" hidden="1"/>
    <cellStyle name="Eingabe 2 14" xfId="55425" hidden="1"/>
    <cellStyle name="Eingabe 2 14" xfId="55487" hidden="1"/>
    <cellStyle name="Eingabe 2 14" xfId="55619" hidden="1"/>
    <cellStyle name="Eingabe 2 14" xfId="55647" hidden="1"/>
    <cellStyle name="Eingabe 2 14" xfId="55682" hidden="1"/>
    <cellStyle name="Eingabe 2 14" xfId="55717" hidden="1"/>
    <cellStyle name="Eingabe 2 14" xfId="55558" hidden="1"/>
    <cellStyle name="Eingabe 2 14" xfId="55761" hidden="1"/>
    <cellStyle name="Eingabe 2 14" xfId="55789" hidden="1"/>
    <cellStyle name="Eingabe 2 14" xfId="55824" hidden="1"/>
    <cellStyle name="Eingabe 2 14" xfId="55859" hidden="1"/>
    <cellStyle name="Eingabe 2 14" xfId="55908" hidden="1"/>
    <cellStyle name="Eingabe 2 14" xfId="56054" hidden="1"/>
    <cellStyle name="Eingabe 2 14" xfId="56082" hidden="1"/>
    <cellStyle name="Eingabe 2 14" xfId="56117" hidden="1"/>
    <cellStyle name="Eingabe 2 14" xfId="56152" hidden="1"/>
    <cellStyle name="Eingabe 2 14" xfId="56244" hidden="1"/>
    <cellStyle name="Eingabe 2 14" xfId="56418" hidden="1"/>
    <cellStyle name="Eingabe 2 14" xfId="56446" hidden="1"/>
    <cellStyle name="Eingabe 2 14" xfId="56481" hidden="1"/>
    <cellStyle name="Eingabe 2 14" xfId="56516" hidden="1"/>
    <cellStyle name="Eingabe 2 14" xfId="56334" hidden="1"/>
    <cellStyle name="Eingabe 2 14" xfId="56565" hidden="1"/>
    <cellStyle name="Eingabe 2 14" xfId="56593" hidden="1"/>
    <cellStyle name="Eingabe 2 14" xfId="56628" hidden="1"/>
    <cellStyle name="Eingabe 2 14" xfId="56663" hidden="1"/>
    <cellStyle name="Eingabe 2 14" xfId="56234" hidden="1"/>
    <cellStyle name="Eingabe 2 14" xfId="56706" hidden="1"/>
    <cellStyle name="Eingabe 2 14" xfId="56734" hidden="1"/>
    <cellStyle name="Eingabe 2 14" xfId="56769" hidden="1"/>
    <cellStyle name="Eingabe 2 14" xfId="56804" hidden="1"/>
    <cellStyle name="Eingabe 2 14" xfId="56851" hidden="1"/>
    <cellStyle name="Eingabe 2 14" xfId="56923" hidden="1"/>
    <cellStyle name="Eingabe 2 14" xfId="56951" hidden="1"/>
    <cellStyle name="Eingabe 2 14" xfId="56986" hidden="1"/>
    <cellStyle name="Eingabe 2 14" xfId="57021" hidden="1"/>
    <cellStyle name="Eingabe 2 14" xfId="57083" hidden="1"/>
    <cellStyle name="Eingabe 2 14" xfId="57215" hidden="1"/>
    <cellStyle name="Eingabe 2 14" xfId="57243" hidden="1"/>
    <cellStyle name="Eingabe 2 14" xfId="57278" hidden="1"/>
    <cellStyle name="Eingabe 2 14" xfId="57313" hidden="1"/>
    <cellStyle name="Eingabe 2 14" xfId="57154" hidden="1"/>
    <cellStyle name="Eingabe 2 14" xfId="57357" hidden="1"/>
    <cellStyle name="Eingabe 2 14" xfId="57385" hidden="1"/>
    <cellStyle name="Eingabe 2 14" xfId="57420" hidden="1"/>
    <cellStyle name="Eingabe 2 14" xfId="57455" hidden="1"/>
    <cellStyle name="Eingabe 2 14" xfId="55982" hidden="1"/>
    <cellStyle name="Eingabe 2 14" xfId="57497" hidden="1"/>
    <cellStyle name="Eingabe 2 14" xfId="57525" hidden="1"/>
    <cellStyle name="Eingabe 2 14" xfId="57560" hidden="1"/>
    <cellStyle name="Eingabe 2 14" xfId="57595" hidden="1"/>
    <cellStyle name="Eingabe 2 14" xfId="57686" hidden="1"/>
    <cellStyle name="Eingabe 2 14" xfId="57860" hidden="1"/>
    <cellStyle name="Eingabe 2 14" xfId="57888" hidden="1"/>
    <cellStyle name="Eingabe 2 14" xfId="57923" hidden="1"/>
    <cellStyle name="Eingabe 2 14" xfId="57958" hidden="1"/>
    <cellStyle name="Eingabe 2 14" xfId="57776" hidden="1"/>
    <cellStyle name="Eingabe 2 14" xfId="58007" hidden="1"/>
    <cellStyle name="Eingabe 2 14" xfId="58035" hidden="1"/>
    <cellStyle name="Eingabe 2 14" xfId="58070" hidden="1"/>
    <cellStyle name="Eingabe 2 14" xfId="58105" hidden="1"/>
    <cellStyle name="Eingabe 2 14" xfId="57676" hidden="1"/>
    <cellStyle name="Eingabe 2 14" xfId="58148" hidden="1"/>
    <cellStyle name="Eingabe 2 14" xfId="58176" hidden="1"/>
    <cellStyle name="Eingabe 2 14" xfId="58211" hidden="1"/>
    <cellStyle name="Eingabe 2 14" xfId="58246" hidden="1"/>
    <cellStyle name="Eingabe 2 14" xfId="58293" hidden="1"/>
    <cellStyle name="Eingabe 2 14" xfId="58365" hidden="1"/>
    <cellStyle name="Eingabe 2 14" xfId="58393" hidden="1"/>
    <cellStyle name="Eingabe 2 14" xfId="58428" hidden="1"/>
    <cellStyle name="Eingabe 2 14" xfId="58463" hidden="1"/>
    <cellStyle name="Eingabe 2 14" xfId="58525" hidden="1"/>
    <cellStyle name="Eingabe 2 14" xfId="58657" hidden="1"/>
    <cellStyle name="Eingabe 2 14" xfId="58685" hidden="1"/>
    <cellStyle name="Eingabe 2 14" xfId="58720" hidden="1"/>
    <cellStyle name="Eingabe 2 14" xfId="58755" hidden="1"/>
    <cellStyle name="Eingabe 2 14" xfId="58596" hidden="1"/>
    <cellStyle name="Eingabe 2 14" xfId="58799" hidden="1"/>
    <cellStyle name="Eingabe 2 14" xfId="58827" hidden="1"/>
    <cellStyle name="Eingabe 2 14" xfId="58862" hidden="1"/>
    <cellStyle name="Eingabe 2 14" xfId="58897" hidden="1"/>
    <cellStyle name="Eingabe 2 15" xfId="180" hidden="1"/>
    <cellStyle name="Eingabe 2 15" xfId="780" hidden="1"/>
    <cellStyle name="Eingabe 2 15" xfId="868" hidden="1"/>
    <cellStyle name="Eingabe 2 15" xfId="770" hidden="1"/>
    <cellStyle name="Eingabe 2 15" xfId="1387" hidden="1"/>
    <cellStyle name="Eingabe 2 15" xfId="1619" hidden="1"/>
    <cellStyle name="Eingabe 2 15" xfId="1688" hidden="1"/>
    <cellStyle name="Eingabe 2 15" xfId="2103" hidden="1"/>
    <cellStyle name="Eingabe 2 15" xfId="2650" hidden="1"/>
    <cellStyle name="Eingabe 2 15" xfId="2738" hidden="1"/>
    <cellStyle name="Eingabe 2 15" xfId="2640" hidden="1"/>
    <cellStyle name="Eingabe 2 15" xfId="3257" hidden="1"/>
    <cellStyle name="Eingabe 2 15" xfId="3489" hidden="1"/>
    <cellStyle name="Eingabe 2 15" xfId="3558" hidden="1"/>
    <cellStyle name="Eingabe 2 15" xfId="2224" hidden="1"/>
    <cellStyle name="Eingabe 2 15" xfId="4156" hidden="1"/>
    <cellStyle name="Eingabe 2 15" xfId="4244" hidden="1"/>
    <cellStyle name="Eingabe 2 15" xfId="4146" hidden="1"/>
    <cellStyle name="Eingabe 2 15" xfId="4763" hidden="1"/>
    <cellStyle name="Eingabe 2 15" xfId="4995" hidden="1"/>
    <cellStyle name="Eingabe 2 15" xfId="5064" hidden="1"/>
    <cellStyle name="Eingabe 2 15" xfId="2091" hidden="1"/>
    <cellStyle name="Eingabe 2 15" xfId="5660" hidden="1"/>
    <cellStyle name="Eingabe 2 15" xfId="5748" hidden="1"/>
    <cellStyle name="Eingabe 2 15" xfId="5650" hidden="1"/>
    <cellStyle name="Eingabe 2 15" xfId="6267" hidden="1"/>
    <cellStyle name="Eingabe 2 15" xfId="6499" hidden="1"/>
    <cellStyle name="Eingabe 2 15" xfId="6568" hidden="1"/>
    <cellStyle name="Eingabe 2 15" xfId="2235" hidden="1"/>
    <cellStyle name="Eingabe 2 15" xfId="7158" hidden="1"/>
    <cellStyle name="Eingabe 2 15" xfId="7246" hidden="1"/>
    <cellStyle name="Eingabe 2 15" xfId="7148" hidden="1"/>
    <cellStyle name="Eingabe 2 15" xfId="7765" hidden="1"/>
    <cellStyle name="Eingabe 2 15" xfId="7997" hidden="1"/>
    <cellStyle name="Eingabe 2 15" xfId="8066" hidden="1"/>
    <cellStyle name="Eingabe 2 15" xfId="2568" hidden="1"/>
    <cellStyle name="Eingabe 2 15" xfId="8651" hidden="1"/>
    <cellStyle name="Eingabe 2 15" xfId="8739" hidden="1"/>
    <cellStyle name="Eingabe 2 15" xfId="8641" hidden="1"/>
    <cellStyle name="Eingabe 2 15" xfId="9258" hidden="1"/>
    <cellStyle name="Eingabe 2 15" xfId="9490" hidden="1"/>
    <cellStyle name="Eingabe 2 15" xfId="9559" hidden="1"/>
    <cellStyle name="Eingabe 2 15" xfId="4074" hidden="1"/>
    <cellStyle name="Eingabe 2 15" xfId="10137" hidden="1"/>
    <cellStyle name="Eingabe 2 15" xfId="10225" hidden="1"/>
    <cellStyle name="Eingabe 2 15" xfId="10127" hidden="1"/>
    <cellStyle name="Eingabe 2 15" xfId="10744" hidden="1"/>
    <cellStyle name="Eingabe 2 15" xfId="10976" hidden="1"/>
    <cellStyle name="Eingabe 2 15" xfId="11045" hidden="1"/>
    <cellStyle name="Eingabe 2 15" xfId="5578" hidden="1"/>
    <cellStyle name="Eingabe 2 15" xfId="11617" hidden="1"/>
    <cellStyle name="Eingabe 2 15" xfId="11705" hidden="1"/>
    <cellStyle name="Eingabe 2 15" xfId="11607" hidden="1"/>
    <cellStyle name="Eingabe 2 15" xfId="12224" hidden="1"/>
    <cellStyle name="Eingabe 2 15" xfId="12456" hidden="1"/>
    <cellStyle name="Eingabe 2 15" xfId="12525" hidden="1"/>
    <cellStyle name="Eingabe 2 15" xfId="7079" hidden="1"/>
    <cellStyle name="Eingabe 2 15" xfId="13088" hidden="1"/>
    <cellStyle name="Eingabe 2 15" xfId="13176" hidden="1"/>
    <cellStyle name="Eingabe 2 15" xfId="13078" hidden="1"/>
    <cellStyle name="Eingabe 2 15" xfId="13695" hidden="1"/>
    <cellStyle name="Eingabe 2 15" xfId="13927" hidden="1"/>
    <cellStyle name="Eingabe 2 15" xfId="13996" hidden="1"/>
    <cellStyle name="Eingabe 2 15" xfId="8572" hidden="1"/>
    <cellStyle name="Eingabe 2 15" xfId="14550" hidden="1"/>
    <cellStyle name="Eingabe 2 15" xfId="14638" hidden="1"/>
    <cellStyle name="Eingabe 2 15" xfId="14540" hidden="1"/>
    <cellStyle name="Eingabe 2 15" xfId="15157" hidden="1"/>
    <cellStyle name="Eingabe 2 15" xfId="15389" hidden="1"/>
    <cellStyle name="Eingabe 2 15" xfId="15458" hidden="1"/>
    <cellStyle name="Eingabe 2 15" xfId="10059" hidden="1"/>
    <cellStyle name="Eingabe 2 15" xfId="16006" hidden="1"/>
    <cellStyle name="Eingabe 2 15" xfId="16094" hidden="1"/>
    <cellStyle name="Eingabe 2 15" xfId="15996" hidden="1"/>
    <cellStyle name="Eingabe 2 15" xfId="16613" hidden="1"/>
    <cellStyle name="Eingabe 2 15" xfId="16845" hidden="1"/>
    <cellStyle name="Eingabe 2 15" xfId="16914" hidden="1"/>
    <cellStyle name="Eingabe 2 15" xfId="11540" hidden="1"/>
    <cellStyle name="Eingabe 2 15" xfId="17448" hidden="1"/>
    <cellStyle name="Eingabe 2 15" xfId="17536" hidden="1"/>
    <cellStyle name="Eingabe 2 15" xfId="17438" hidden="1"/>
    <cellStyle name="Eingabe 2 15" xfId="18055" hidden="1"/>
    <cellStyle name="Eingabe 2 15" xfId="18287" hidden="1"/>
    <cellStyle name="Eingabe 2 15" xfId="18356" hidden="1"/>
    <cellStyle name="Eingabe 2 15" xfId="18920" hidden="1"/>
    <cellStyle name="Eingabe 2 15" xfId="19255" hidden="1"/>
    <cellStyle name="Eingabe 2 15" xfId="19343" hidden="1"/>
    <cellStyle name="Eingabe 2 15" xfId="19245" hidden="1"/>
    <cellStyle name="Eingabe 2 15" xfId="19862" hidden="1"/>
    <cellStyle name="Eingabe 2 15" xfId="20094" hidden="1"/>
    <cellStyle name="Eingabe 2 15" xfId="20163" hidden="1"/>
    <cellStyle name="Eingabe 2 15" xfId="20513" hidden="1"/>
    <cellStyle name="Eingabe 2 15" xfId="20763" hidden="1"/>
    <cellStyle name="Eingabe 2 15" xfId="21153" hidden="1"/>
    <cellStyle name="Eingabe 2 15" xfId="21222" hidden="1"/>
    <cellStyle name="Eingabe 2 15" xfId="20870" hidden="1"/>
    <cellStyle name="Eingabe 2 15" xfId="21781" hidden="1"/>
    <cellStyle name="Eingabe 2 15" xfId="21869" hidden="1"/>
    <cellStyle name="Eingabe 2 15" xfId="21771" hidden="1"/>
    <cellStyle name="Eingabe 2 15" xfId="22395" hidden="1"/>
    <cellStyle name="Eingabe 2 15" xfId="22627" hidden="1"/>
    <cellStyle name="Eingabe 2 15" xfId="22696" hidden="1"/>
    <cellStyle name="Eingabe 2 15" xfId="20754" hidden="1"/>
    <cellStyle name="Eingabe 2 15" xfId="23234" hidden="1"/>
    <cellStyle name="Eingabe 2 15" xfId="23322" hidden="1"/>
    <cellStyle name="Eingabe 2 15" xfId="23224" hidden="1"/>
    <cellStyle name="Eingabe 2 15" xfId="23846" hidden="1"/>
    <cellStyle name="Eingabe 2 15" xfId="24078" hidden="1"/>
    <cellStyle name="Eingabe 2 15" xfId="24147" hidden="1"/>
    <cellStyle name="Eingabe 2 15" xfId="20850" hidden="1"/>
    <cellStyle name="Eingabe 2 15" xfId="24681" hidden="1"/>
    <cellStyle name="Eingabe 2 15" xfId="24769" hidden="1"/>
    <cellStyle name="Eingabe 2 15" xfId="24671" hidden="1"/>
    <cellStyle name="Eingabe 2 15" xfId="25288" hidden="1"/>
    <cellStyle name="Eingabe 2 15" xfId="25520" hidden="1"/>
    <cellStyle name="Eingabe 2 15" xfId="25589" hidden="1"/>
    <cellStyle name="Eingabe 2 15" xfId="25941" hidden="1"/>
    <cellStyle name="Eingabe 2 15" xfId="26277" hidden="1"/>
    <cellStyle name="Eingabe 2 15" xfId="26365" hidden="1"/>
    <cellStyle name="Eingabe 2 15" xfId="26267" hidden="1"/>
    <cellStyle name="Eingabe 2 15" xfId="26884" hidden="1"/>
    <cellStyle name="Eingabe 2 15" xfId="27116" hidden="1"/>
    <cellStyle name="Eingabe 2 15" xfId="27185" hidden="1"/>
    <cellStyle name="Eingabe 2 15" xfId="26013" hidden="1"/>
    <cellStyle name="Eingabe 2 15" xfId="27719" hidden="1"/>
    <cellStyle name="Eingabe 2 15" xfId="27807" hidden="1"/>
    <cellStyle name="Eingabe 2 15" xfId="27709" hidden="1"/>
    <cellStyle name="Eingabe 2 15" xfId="28326" hidden="1"/>
    <cellStyle name="Eingabe 2 15" xfId="28558" hidden="1"/>
    <cellStyle name="Eingabe 2 15" xfId="28627" hidden="1"/>
    <cellStyle name="Eingabe 2 15" xfId="28978" hidden="1"/>
    <cellStyle name="Eingabe 2 15" xfId="29239" hidden="1"/>
    <cellStyle name="Eingabe 2 15" xfId="29327" hidden="1"/>
    <cellStyle name="Eingabe 2 15" xfId="29229" hidden="1"/>
    <cellStyle name="Eingabe 2 15" xfId="29846" hidden="1"/>
    <cellStyle name="Eingabe 2 15" xfId="30078" hidden="1"/>
    <cellStyle name="Eingabe 2 15" xfId="30147" hidden="1"/>
    <cellStyle name="Eingabe 2 15" xfId="30497" hidden="1"/>
    <cellStyle name="Eingabe 2 15" xfId="30747" hidden="1"/>
    <cellStyle name="Eingabe 2 15" xfId="31137" hidden="1"/>
    <cellStyle name="Eingabe 2 15" xfId="31206" hidden="1"/>
    <cellStyle name="Eingabe 2 15" xfId="30854" hidden="1"/>
    <cellStyle name="Eingabe 2 15" xfId="31765" hidden="1"/>
    <cellStyle name="Eingabe 2 15" xfId="31853" hidden="1"/>
    <cellStyle name="Eingabe 2 15" xfId="31755" hidden="1"/>
    <cellStyle name="Eingabe 2 15" xfId="32379" hidden="1"/>
    <cellStyle name="Eingabe 2 15" xfId="32611" hidden="1"/>
    <cellStyle name="Eingabe 2 15" xfId="32680" hidden="1"/>
    <cellStyle name="Eingabe 2 15" xfId="30738" hidden="1"/>
    <cellStyle name="Eingabe 2 15" xfId="33217" hidden="1"/>
    <cellStyle name="Eingabe 2 15" xfId="33305" hidden="1"/>
    <cellStyle name="Eingabe 2 15" xfId="33207" hidden="1"/>
    <cellStyle name="Eingabe 2 15" xfId="33829" hidden="1"/>
    <cellStyle name="Eingabe 2 15" xfId="34061" hidden="1"/>
    <cellStyle name="Eingabe 2 15" xfId="34130" hidden="1"/>
    <cellStyle name="Eingabe 2 15" xfId="30834" hidden="1"/>
    <cellStyle name="Eingabe 2 15" xfId="34664" hidden="1"/>
    <cellStyle name="Eingabe 2 15" xfId="34752" hidden="1"/>
    <cellStyle name="Eingabe 2 15" xfId="34654" hidden="1"/>
    <cellStyle name="Eingabe 2 15" xfId="35271" hidden="1"/>
    <cellStyle name="Eingabe 2 15" xfId="35503" hidden="1"/>
    <cellStyle name="Eingabe 2 15" xfId="35572" hidden="1"/>
    <cellStyle name="Eingabe 2 15" xfId="35924" hidden="1"/>
    <cellStyle name="Eingabe 2 15" xfId="36260" hidden="1"/>
    <cellStyle name="Eingabe 2 15" xfId="36348" hidden="1"/>
    <cellStyle name="Eingabe 2 15" xfId="36250" hidden="1"/>
    <cellStyle name="Eingabe 2 15" xfId="36867" hidden="1"/>
    <cellStyle name="Eingabe 2 15" xfId="37099" hidden="1"/>
    <cellStyle name="Eingabe 2 15" xfId="37168" hidden="1"/>
    <cellStyle name="Eingabe 2 15" xfId="35996" hidden="1"/>
    <cellStyle name="Eingabe 2 15" xfId="37702" hidden="1"/>
    <cellStyle name="Eingabe 2 15" xfId="37790" hidden="1"/>
    <cellStyle name="Eingabe 2 15" xfId="37692" hidden="1"/>
    <cellStyle name="Eingabe 2 15" xfId="38309" hidden="1"/>
    <cellStyle name="Eingabe 2 15" xfId="38541" hidden="1"/>
    <cellStyle name="Eingabe 2 15" xfId="38610" hidden="1"/>
    <cellStyle name="Eingabe 2 15" xfId="38967" hidden="1"/>
    <cellStyle name="Eingabe 2 15" xfId="39242" hidden="1"/>
    <cellStyle name="Eingabe 2 15" xfId="39330" hidden="1"/>
    <cellStyle name="Eingabe 2 15" xfId="39232" hidden="1"/>
    <cellStyle name="Eingabe 2 15" xfId="39849" hidden="1"/>
    <cellStyle name="Eingabe 2 15" xfId="40081" hidden="1"/>
    <cellStyle name="Eingabe 2 15" xfId="40150" hidden="1"/>
    <cellStyle name="Eingabe 2 15" xfId="40500" hidden="1"/>
    <cellStyle name="Eingabe 2 15" xfId="40750" hidden="1"/>
    <cellStyle name="Eingabe 2 15" xfId="41140" hidden="1"/>
    <cellStyle name="Eingabe 2 15" xfId="41209" hidden="1"/>
    <cellStyle name="Eingabe 2 15" xfId="40857" hidden="1"/>
    <cellStyle name="Eingabe 2 15" xfId="41768" hidden="1"/>
    <cellStyle name="Eingabe 2 15" xfId="41856" hidden="1"/>
    <cellStyle name="Eingabe 2 15" xfId="41758" hidden="1"/>
    <cellStyle name="Eingabe 2 15" xfId="42382" hidden="1"/>
    <cellStyle name="Eingabe 2 15" xfId="42614" hidden="1"/>
    <cellStyle name="Eingabe 2 15" xfId="42683" hidden="1"/>
    <cellStyle name="Eingabe 2 15" xfId="40741" hidden="1"/>
    <cellStyle name="Eingabe 2 15" xfId="43220" hidden="1"/>
    <cellStyle name="Eingabe 2 15" xfId="43308" hidden="1"/>
    <cellStyle name="Eingabe 2 15" xfId="43210" hidden="1"/>
    <cellStyle name="Eingabe 2 15" xfId="43832" hidden="1"/>
    <cellStyle name="Eingabe 2 15" xfId="44064" hidden="1"/>
    <cellStyle name="Eingabe 2 15" xfId="44133" hidden="1"/>
    <cellStyle name="Eingabe 2 15" xfId="40837" hidden="1"/>
    <cellStyle name="Eingabe 2 15" xfId="44667" hidden="1"/>
    <cellStyle name="Eingabe 2 15" xfId="44755" hidden="1"/>
    <cellStyle name="Eingabe 2 15" xfId="44657" hidden="1"/>
    <cellStyle name="Eingabe 2 15" xfId="45274" hidden="1"/>
    <cellStyle name="Eingabe 2 15" xfId="45506" hidden="1"/>
    <cellStyle name="Eingabe 2 15" xfId="45575" hidden="1"/>
    <cellStyle name="Eingabe 2 15" xfId="45927" hidden="1"/>
    <cellStyle name="Eingabe 2 15" xfId="46263" hidden="1"/>
    <cellStyle name="Eingabe 2 15" xfId="46351" hidden="1"/>
    <cellStyle name="Eingabe 2 15" xfId="46253" hidden="1"/>
    <cellStyle name="Eingabe 2 15" xfId="46870" hidden="1"/>
    <cellStyle name="Eingabe 2 15" xfId="47102" hidden="1"/>
    <cellStyle name="Eingabe 2 15" xfId="47171" hidden="1"/>
    <cellStyle name="Eingabe 2 15" xfId="45999" hidden="1"/>
    <cellStyle name="Eingabe 2 15" xfId="47705" hidden="1"/>
    <cellStyle name="Eingabe 2 15" xfId="47793" hidden="1"/>
    <cellStyle name="Eingabe 2 15" xfId="47695" hidden="1"/>
    <cellStyle name="Eingabe 2 15" xfId="48312" hidden="1"/>
    <cellStyle name="Eingabe 2 15" xfId="48544" hidden="1"/>
    <cellStyle name="Eingabe 2 15" xfId="48613" hidden="1"/>
    <cellStyle name="Eingabe 2 15" xfId="48963" hidden="1"/>
    <cellStyle name="Eingabe 2 15" xfId="49224" hidden="1"/>
    <cellStyle name="Eingabe 2 15" xfId="49312" hidden="1"/>
    <cellStyle name="Eingabe 2 15" xfId="49214" hidden="1"/>
    <cellStyle name="Eingabe 2 15" xfId="49831" hidden="1"/>
    <cellStyle name="Eingabe 2 15" xfId="50063" hidden="1"/>
    <cellStyle name="Eingabe 2 15" xfId="50132" hidden="1"/>
    <cellStyle name="Eingabe 2 15" xfId="50482" hidden="1"/>
    <cellStyle name="Eingabe 2 15" xfId="50732" hidden="1"/>
    <cellStyle name="Eingabe 2 15" xfId="51122" hidden="1"/>
    <cellStyle name="Eingabe 2 15" xfId="51191" hidden="1"/>
    <cellStyle name="Eingabe 2 15" xfId="50839" hidden="1"/>
    <cellStyle name="Eingabe 2 15" xfId="51750" hidden="1"/>
    <cellStyle name="Eingabe 2 15" xfId="51838" hidden="1"/>
    <cellStyle name="Eingabe 2 15" xfId="51740" hidden="1"/>
    <cellStyle name="Eingabe 2 15" xfId="52364" hidden="1"/>
    <cellStyle name="Eingabe 2 15" xfId="52596" hidden="1"/>
    <cellStyle name="Eingabe 2 15" xfId="52665" hidden="1"/>
    <cellStyle name="Eingabe 2 15" xfId="50723" hidden="1"/>
    <cellStyle name="Eingabe 2 15" xfId="53202" hidden="1"/>
    <cellStyle name="Eingabe 2 15" xfId="53290" hidden="1"/>
    <cellStyle name="Eingabe 2 15" xfId="53192" hidden="1"/>
    <cellStyle name="Eingabe 2 15" xfId="53814" hidden="1"/>
    <cellStyle name="Eingabe 2 15" xfId="54046" hidden="1"/>
    <cellStyle name="Eingabe 2 15" xfId="54115" hidden="1"/>
    <cellStyle name="Eingabe 2 15" xfId="50819" hidden="1"/>
    <cellStyle name="Eingabe 2 15" xfId="54649" hidden="1"/>
    <cellStyle name="Eingabe 2 15" xfId="54737" hidden="1"/>
    <cellStyle name="Eingabe 2 15" xfId="54639" hidden="1"/>
    <cellStyle name="Eingabe 2 15" xfId="55256" hidden="1"/>
    <cellStyle name="Eingabe 2 15" xfId="55488" hidden="1"/>
    <cellStyle name="Eingabe 2 15" xfId="55557" hidden="1"/>
    <cellStyle name="Eingabe 2 15" xfId="55909" hidden="1"/>
    <cellStyle name="Eingabe 2 15" xfId="56245" hidden="1"/>
    <cellStyle name="Eingabe 2 15" xfId="56333" hidden="1"/>
    <cellStyle name="Eingabe 2 15" xfId="56235" hidden="1"/>
    <cellStyle name="Eingabe 2 15" xfId="56852" hidden="1"/>
    <cellStyle name="Eingabe 2 15" xfId="57084" hidden="1"/>
    <cellStyle name="Eingabe 2 15" xfId="57153" hidden="1"/>
    <cellStyle name="Eingabe 2 15" xfId="55981" hidden="1"/>
    <cellStyle name="Eingabe 2 15" xfId="57687" hidden="1"/>
    <cellStyle name="Eingabe 2 15" xfId="57775" hidden="1"/>
    <cellStyle name="Eingabe 2 15" xfId="57677" hidden="1"/>
    <cellStyle name="Eingabe 2 15" xfId="58294" hidden="1"/>
    <cellStyle name="Eingabe 2 15" xfId="58526" hidden="1"/>
    <cellStyle name="Eingabe 2 15" xfId="58595" hidden="1"/>
    <cellStyle name="Eingabe 2 16" xfId="181" hidden="1"/>
    <cellStyle name="Eingabe 2 16" xfId="781" hidden="1"/>
    <cellStyle name="Eingabe 2 16" xfId="867" hidden="1"/>
    <cellStyle name="Eingabe 2 16" xfId="921" hidden="1"/>
    <cellStyle name="Eingabe 2 16" xfId="1388" hidden="1"/>
    <cellStyle name="Eingabe 2 16" xfId="1620" hidden="1"/>
    <cellStyle name="Eingabe 2 16" xfId="1687" hidden="1"/>
    <cellStyle name="Eingabe 2 16" xfId="2104" hidden="1"/>
    <cellStyle name="Eingabe 2 16" xfId="2651" hidden="1"/>
    <cellStyle name="Eingabe 2 16" xfId="2737" hidden="1"/>
    <cellStyle name="Eingabe 2 16" xfId="2791" hidden="1"/>
    <cellStyle name="Eingabe 2 16" xfId="3258" hidden="1"/>
    <cellStyle name="Eingabe 2 16" xfId="3490" hidden="1"/>
    <cellStyle name="Eingabe 2 16" xfId="3557" hidden="1"/>
    <cellStyle name="Eingabe 2 16" xfId="2223" hidden="1"/>
    <cellStyle name="Eingabe 2 16" xfId="4157" hidden="1"/>
    <cellStyle name="Eingabe 2 16" xfId="4243" hidden="1"/>
    <cellStyle name="Eingabe 2 16" xfId="4297" hidden="1"/>
    <cellStyle name="Eingabe 2 16" xfId="4764" hidden="1"/>
    <cellStyle name="Eingabe 2 16" xfId="4996" hidden="1"/>
    <cellStyle name="Eingabe 2 16" xfId="5063" hidden="1"/>
    <cellStyle name="Eingabe 2 16" xfId="2357" hidden="1"/>
    <cellStyle name="Eingabe 2 16" xfId="5661" hidden="1"/>
    <cellStyle name="Eingabe 2 16" xfId="5747" hidden="1"/>
    <cellStyle name="Eingabe 2 16" xfId="5801" hidden="1"/>
    <cellStyle name="Eingabe 2 16" xfId="6268" hidden="1"/>
    <cellStyle name="Eingabe 2 16" xfId="6500" hidden="1"/>
    <cellStyle name="Eingabe 2 16" xfId="6567" hidden="1"/>
    <cellStyle name="Eingabe 2 16" xfId="403" hidden="1"/>
    <cellStyle name="Eingabe 2 16" xfId="7159" hidden="1"/>
    <cellStyle name="Eingabe 2 16" xfId="7245" hidden="1"/>
    <cellStyle name="Eingabe 2 16" xfId="7299" hidden="1"/>
    <cellStyle name="Eingabe 2 16" xfId="7766" hidden="1"/>
    <cellStyle name="Eingabe 2 16" xfId="7998" hidden="1"/>
    <cellStyle name="Eingabe 2 16" xfId="8065" hidden="1"/>
    <cellStyle name="Eingabe 2 16" xfId="2286" hidden="1"/>
    <cellStyle name="Eingabe 2 16" xfId="8652" hidden="1"/>
    <cellStyle name="Eingabe 2 16" xfId="8738" hidden="1"/>
    <cellStyle name="Eingabe 2 16" xfId="8792" hidden="1"/>
    <cellStyle name="Eingabe 2 16" xfId="9259" hidden="1"/>
    <cellStyle name="Eingabe 2 16" xfId="9491" hidden="1"/>
    <cellStyle name="Eingabe 2 16" xfId="9558" hidden="1"/>
    <cellStyle name="Eingabe 2 16" xfId="2345" hidden="1"/>
    <cellStyle name="Eingabe 2 16" xfId="10138" hidden="1"/>
    <cellStyle name="Eingabe 2 16" xfId="10224" hidden="1"/>
    <cellStyle name="Eingabe 2 16" xfId="10278" hidden="1"/>
    <cellStyle name="Eingabe 2 16" xfId="10745" hidden="1"/>
    <cellStyle name="Eingabe 2 16" xfId="10977" hidden="1"/>
    <cellStyle name="Eingabe 2 16" xfId="11044" hidden="1"/>
    <cellStyle name="Eingabe 2 16" xfId="2308" hidden="1"/>
    <cellStyle name="Eingabe 2 16" xfId="11618" hidden="1"/>
    <cellStyle name="Eingabe 2 16" xfId="11704" hidden="1"/>
    <cellStyle name="Eingabe 2 16" xfId="11758" hidden="1"/>
    <cellStyle name="Eingabe 2 16" xfId="12225" hidden="1"/>
    <cellStyle name="Eingabe 2 16" xfId="12457" hidden="1"/>
    <cellStyle name="Eingabe 2 16" xfId="12524" hidden="1"/>
    <cellStyle name="Eingabe 2 16" xfId="2316" hidden="1"/>
    <cellStyle name="Eingabe 2 16" xfId="13089" hidden="1"/>
    <cellStyle name="Eingabe 2 16" xfId="13175" hidden="1"/>
    <cellStyle name="Eingabe 2 16" xfId="13229" hidden="1"/>
    <cellStyle name="Eingabe 2 16" xfId="13696" hidden="1"/>
    <cellStyle name="Eingabe 2 16" xfId="13928" hidden="1"/>
    <cellStyle name="Eingabe 2 16" xfId="13995" hidden="1"/>
    <cellStyle name="Eingabe 2 16" xfId="2037" hidden="1"/>
    <cellStyle name="Eingabe 2 16" xfId="14551" hidden="1"/>
    <cellStyle name="Eingabe 2 16" xfId="14637" hidden="1"/>
    <cellStyle name="Eingabe 2 16" xfId="14691" hidden="1"/>
    <cellStyle name="Eingabe 2 16" xfId="15158" hidden="1"/>
    <cellStyle name="Eingabe 2 16" xfId="15390" hidden="1"/>
    <cellStyle name="Eingabe 2 16" xfId="15457" hidden="1"/>
    <cellStyle name="Eingabe 2 16" xfId="2251" hidden="1"/>
    <cellStyle name="Eingabe 2 16" xfId="16007" hidden="1"/>
    <cellStyle name="Eingabe 2 16" xfId="16093" hidden="1"/>
    <cellStyle name="Eingabe 2 16" xfId="16147" hidden="1"/>
    <cellStyle name="Eingabe 2 16" xfId="16614" hidden="1"/>
    <cellStyle name="Eingabe 2 16" xfId="16846" hidden="1"/>
    <cellStyle name="Eingabe 2 16" xfId="16913" hidden="1"/>
    <cellStyle name="Eingabe 2 16" xfId="2334" hidden="1"/>
    <cellStyle name="Eingabe 2 16" xfId="17449" hidden="1"/>
    <cellStyle name="Eingabe 2 16" xfId="17535" hidden="1"/>
    <cellStyle name="Eingabe 2 16" xfId="17589" hidden="1"/>
    <cellStyle name="Eingabe 2 16" xfId="18056" hidden="1"/>
    <cellStyle name="Eingabe 2 16" xfId="18288" hidden="1"/>
    <cellStyle name="Eingabe 2 16" xfId="18355" hidden="1"/>
    <cellStyle name="Eingabe 2 16" xfId="18921" hidden="1"/>
    <cellStyle name="Eingabe 2 16" xfId="19256" hidden="1"/>
    <cellStyle name="Eingabe 2 16" xfId="19342" hidden="1"/>
    <cellStyle name="Eingabe 2 16" xfId="19396" hidden="1"/>
    <cellStyle name="Eingabe 2 16" xfId="19863" hidden="1"/>
    <cellStyle name="Eingabe 2 16" xfId="20095" hidden="1"/>
    <cellStyle name="Eingabe 2 16" xfId="20162" hidden="1"/>
    <cellStyle name="Eingabe 2 16" xfId="20514" hidden="1"/>
    <cellStyle name="Eingabe 2 16" xfId="20764" hidden="1"/>
    <cellStyle name="Eingabe 2 16" xfId="21154" hidden="1"/>
    <cellStyle name="Eingabe 2 16" xfId="21221" hidden="1"/>
    <cellStyle name="Eingabe 2 16" xfId="20869" hidden="1"/>
    <cellStyle name="Eingabe 2 16" xfId="21782" hidden="1"/>
    <cellStyle name="Eingabe 2 16" xfId="21868" hidden="1"/>
    <cellStyle name="Eingabe 2 16" xfId="21923" hidden="1"/>
    <cellStyle name="Eingabe 2 16" xfId="22396" hidden="1"/>
    <cellStyle name="Eingabe 2 16" xfId="22628" hidden="1"/>
    <cellStyle name="Eingabe 2 16" xfId="22695" hidden="1"/>
    <cellStyle name="Eingabe 2 16" xfId="20755" hidden="1"/>
    <cellStyle name="Eingabe 2 16" xfId="23235" hidden="1"/>
    <cellStyle name="Eingabe 2 16" xfId="23321" hidden="1"/>
    <cellStyle name="Eingabe 2 16" xfId="23375" hidden="1"/>
    <cellStyle name="Eingabe 2 16" xfId="23847" hidden="1"/>
    <cellStyle name="Eingabe 2 16" xfId="24079" hidden="1"/>
    <cellStyle name="Eingabe 2 16" xfId="24146" hidden="1"/>
    <cellStyle name="Eingabe 2 16" xfId="20849" hidden="1"/>
    <cellStyle name="Eingabe 2 16" xfId="24682" hidden="1"/>
    <cellStyle name="Eingabe 2 16" xfId="24768" hidden="1"/>
    <cellStyle name="Eingabe 2 16" xfId="24822" hidden="1"/>
    <cellStyle name="Eingabe 2 16" xfId="25289" hidden="1"/>
    <cellStyle name="Eingabe 2 16" xfId="25521" hidden="1"/>
    <cellStyle name="Eingabe 2 16" xfId="25588" hidden="1"/>
    <cellStyle name="Eingabe 2 16" xfId="25942" hidden="1"/>
    <cellStyle name="Eingabe 2 16" xfId="26278" hidden="1"/>
    <cellStyle name="Eingabe 2 16" xfId="26364" hidden="1"/>
    <cellStyle name="Eingabe 2 16" xfId="26418" hidden="1"/>
    <cellStyle name="Eingabe 2 16" xfId="26885" hidden="1"/>
    <cellStyle name="Eingabe 2 16" xfId="27117" hidden="1"/>
    <cellStyle name="Eingabe 2 16" xfId="27184" hidden="1"/>
    <cellStyle name="Eingabe 2 16" xfId="26012" hidden="1"/>
    <cellStyle name="Eingabe 2 16" xfId="27720" hidden="1"/>
    <cellStyle name="Eingabe 2 16" xfId="27806" hidden="1"/>
    <cellStyle name="Eingabe 2 16" xfId="27860" hidden="1"/>
    <cellStyle name="Eingabe 2 16" xfId="28327" hidden="1"/>
    <cellStyle name="Eingabe 2 16" xfId="28559" hidden="1"/>
    <cellStyle name="Eingabe 2 16" xfId="28626" hidden="1"/>
    <cellStyle name="Eingabe 2 16" xfId="28979" hidden="1"/>
    <cellStyle name="Eingabe 2 16" xfId="29240" hidden="1"/>
    <cellStyle name="Eingabe 2 16" xfId="29326" hidden="1"/>
    <cellStyle name="Eingabe 2 16" xfId="29380" hidden="1"/>
    <cellStyle name="Eingabe 2 16" xfId="29847" hidden="1"/>
    <cellStyle name="Eingabe 2 16" xfId="30079" hidden="1"/>
    <cellStyle name="Eingabe 2 16" xfId="30146" hidden="1"/>
    <cellStyle name="Eingabe 2 16" xfId="30498" hidden="1"/>
    <cellStyle name="Eingabe 2 16" xfId="30748" hidden="1"/>
    <cellStyle name="Eingabe 2 16" xfId="31138" hidden="1"/>
    <cellStyle name="Eingabe 2 16" xfId="31205" hidden="1"/>
    <cellStyle name="Eingabe 2 16" xfId="30853" hidden="1"/>
    <cellStyle name="Eingabe 2 16" xfId="31766" hidden="1"/>
    <cellStyle name="Eingabe 2 16" xfId="31852" hidden="1"/>
    <cellStyle name="Eingabe 2 16" xfId="31907" hidden="1"/>
    <cellStyle name="Eingabe 2 16" xfId="32380" hidden="1"/>
    <cellStyle name="Eingabe 2 16" xfId="32612" hidden="1"/>
    <cellStyle name="Eingabe 2 16" xfId="32679" hidden="1"/>
    <cellStyle name="Eingabe 2 16" xfId="30739" hidden="1"/>
    <cellStyle name="Eingabe 2 16" xfId="33218" hidden="1"/>
    <cellStyle name="Eingabe 2 16" xfId="33304" hidden="1"/>
    <cellStyle name="Eingabe 2 16" xfId="33358" hidden="1"/>
    <cellStyle name="Eingabe 2 16" xfId="33830" hidden="1"/>
    <cellStyle name="Eingabe 2 16" xfId="34062" hidden="1"/>
    <cellStyle name="Eingabe 2 16" xfId="34129" hidden="1"/>
    <cellStyle name="Eingabe 2 16" xfId="30833" hidden="1"/>
    <cellStyle name="Eingabe 2 16" xfId="34665" hidden="1"/>
    <cellStyle name="Eingabe 2 16" xfId="34751" hidden="1"/>
    <cellStyle name="Eingabe 2 16" xfId="34805" hidden="1"/>
    <cellStyle name="Eingabe 2 16" xfId="35272" hidden="1"/>
    <cellStyle name="Eingabe 2 16" xfId="35504" hidden="1"/>
    <cellStyle name="Eingabe 2 16" xfId="35571" hidden="1"/>
    <cellStyle name="Eingabe 2 16" xfId="35925" hidden="1"/>
    <cellStyle name="Eingabe 2 16" xfId="36261" hidden="1"/>
    <cellStyle name="Eingabe 2 16" xfId="36347" hidden="1"/>
    <cellStyle name="Eingabe 2 16" xfId="36401" hidden="1"/>
    <cellStyle name="Eingabe 2 16" xfId="36868" hidden="1"/>
    <cellStyle name="Eingabe 2 16" xfId="37100" hidden="1"/>
    <cellStyle name="Eingabe 2 16" xfId="37167" hidden="1"/>
    <cellStyle name="Eingabe 2 16" xfId="35995" hidden="1"/>
    <cellStyle name="Eingabe 2 16" xfId="37703" hidden="1"/>
    <cellStyle name="Eingabe 2 16" xfId="37789" hidden="1"/>
    <cellStyle name="Eingabe 2 16" xfId="37843" hidden="1"/>
    <cellStyle name="Eingabe 2 16" xfId="38310" hidden="1"/>
    <cellStyle name="Eingabe 2 16" xfId="38542" hidden="1"/>
    <cellStyle name="Eingabe 2 16" xfId="38609" hidden="1"/>
    <cellStyle name="Eingabe 2 16" xfId="38968" hidden="1"/>
    <cellStyle name="Eingabe 2 16" xfId="39243" hidden="1"/>
    <cellStyle name="Eingabe 2 16" xfId="39329" hidden="1"/>
    <cellStyle name="Eingabe 2 16" xfId="39383" hidden="1"/>
    <cellStyle name="Eingabe 2 16" xfId="39850" hidden="1"/>
    <cellStyle name="Eingabe 2 16" xfId="40082" hidden="1"/>
    <cellStyle name="Eingabe 2 16" xfId="40149" hidden="1"/>
    <cellStyle name="Eingabe 2 16" xfId="40501" hidden="1"/>
    <cellStyle name="Eingabe 2 16" xfId="40751" hidden="1"/>
    <cellStyle name="Eingabe 2 16" xfId="41141" hidden="1"/>
    <cellStyle name="Eingabe 2 16" xfId="41208" hidden="1"/>
    <cellStyle name="Eingabe 2 16" xfId="40856" hidden="1"/>
    <cellStyle name="Eingabe 2 16" xfId="41769" hidden="1"/>
    <cellStyle name="Eingabe 2 16" xfId="41855" hidden="1"/>
    <cellStyle name="Eingabe 2 16" xfId="41910" hidden="1"/>
    <cellStyle name="Eingabe 2 16" xfId="42383" hidden="1"/>
    <cellStyle name="Eingabe 2 16" xfId="42615" hidden="1"/>
    <cellStyle name="Eingabe 2 16" xfId="42682" hidden="1"/>
    <cellStyle name="Eingabe 2 16" xfId="40742" hidden="1"/>
    <cellStyle name="Eingabe 2 16" xfId="43221" hidden="1"/>
    <cellStyle name="Eingabe 2 16" xfId="43307" hidden="1"/>
    <cellStyle name="Eingabe 2 16" xfId="43361" hidden="1"/>
    <cellStyle name="Eingabe 2 16" xfId="43833" hidden="1"/>
    <cellStyle name="Eingabe 2 16" xfId="44065" hidden="1"/>
    <cellStyle name="Eingabe 2 16" xfId="44132" hidden="1"/>
    <cellStyle name="Eingabe 2 16" xfId="40836" hidden="1"/>
    <cellStyle name="Eingabe 2 16" xfId="44668" hidden="1"/>
    <cellStyle name="Eingabe 2 16" xfId="44754" hidden="1"/>
    <cellStyle name="Eingabe 2 16" xfId="44808" hidden="1"/>
    <cellStyle name="Eingabe 2 16" xfId="45275" hidden="1"/>
    <cellStyle name="Eingabe 2 16" xfId="45507" hidden="1"/>
    <cellStyle name="Eingabe 2 16" xfId="45574" hidden="1"/>
    <cellStyle name="Eingabe 2 16" xfId="45928" hidden="1"/>
    <cellStyle name="Eingabe 2 16" xfId="46264" hidden="1"/>
    <cellStyle name="Eingabe 2 16" xfId="46350" hidden="1"/>
    <cellStyle name="Eingabe 2 16" xfId="46404" hidden="1"/>
    <cellStyle name="Eingabe 2 16" xfId="46871" hidden="1"/>
    <cellStyle name="Eingabe 2 16" xfId="47103" hidden="1"/>
    <cellStyle name="Eingabe 2 16" xfId="47170" hidden="1"/>
    <cellStyle name="Eingabe 2 16" xfId="45998" hidden="1"/>
    <cellStyle name="Eingabe 2 16" xfId="47706" hidden="1"/>
    <cellStyle name="Eingabe 2 16" xfId="47792" hidden="1"/>
    <cellStyle name="Eingabe 2 16" xfId="47846" hidden="1"/>
    <cellStyle name="Eingabe 2 16" xfId="48313" hidden="1"/>
    <cellStyle name="Eingabe 2 16" xfId="48545" hidden="1"/>
    <cellStyle name="Eingabe 2 16" xfId="48612" hidden="1"/>
    <cellStyle name="Eingabe 2 16" xfId="48964" hidden="1"/>
    <cellStyle name="Eingabe 2 16" xfId="49225" hidden="1"/>
    <cellStyle name="Eingabe 2 16" xfId="49311" hidden="1"/>
    <cellStyle name="Eingabe 2 16" xfId="49365" hidden="1"/>
    <cellStyle name="Eingabe 2 16" xfId="49832" hidden="1"/>
    <cellStyle name="Eingabe 2 16" xfId="50064" hidden="1"/>
    <cellStyle name="Eingabe 2 16" xfId="50131" hidden="1"/>
    <cellStyle name="Eingabe 2 16" xfId="50483" hidden="1"/>
    <cellStyle name="Eingabe 2 16" xfId="50733" hidden="1"/>
    <cellStyle name="Eingabe 2 16" xfId="51123" hidden="1"/>
    <cellStyle name="Eingabe 2 16" xfId="51190" hidden="1"/>
    <cellStyle name="Eingabe 2 16" xfId="50838" hidden="1"/>
    <cellStyle name="Eingabe 2 16" xfId="51751" hidden="1"/>
    <cellStyle name="Eingabe 2 16" xfId="51837" hidden="1"/>
    <cellStyle name="Eingabe 2 16" xfId="51892" hidden="1"/>
    <cellStyle name="Eingabe 2 16" xfId="52365" hidden="1"/>
    <cellStyle name="Eingabe 2 16" xfId="52597" hidden="1"/>
    <cellStyle name="Eingabe 2 16" xfId="52664" hidden="1"/>
    <cellStyle name="Eingabe 2 16" xfId="50724" hidden="1"/>
    <cellStyle name="Eingabe 2 16" xfId="53203" hidden="1"/>
    <cellStyle name="Eingabe 2 16" xfId="53289" hidden="1"/>
    <cellStyle name="Eingabe 2 16" xfId="53343" hidden="1"/>
    <cellStyle name="Eingabe 2 16" xfId="53815" hidden="1"/>
    <cellStyle name="Eingabe 2 16" xfId="54047" hidden="1"/>
    <cellStyle name="Eingabe 2 16" xfId="54114" hidden="1"/>
    <cellStyle name="Eingabe 2 16" xfId="50818" hidden="1"/>
    <cellStyle name="Eingabe 2 16" xfId="54650" hidden="1"/>
    <cellStyle name="Eingabe 2 16" xfId="54736" hidden="1"/>
    <cellStyle name="Eingabe 2 16" xfId="54790" hidden="1"/>
    <cellStyle name="Eingabe 2 16" xfId="55257" hidden="1"/>
    <cellStyle name="Eingabe 2 16" xfId="55489" hidden="1"/>
    <cellStyle name="Eingabe 2 16" xfId="55556" hidden="1"/>
    <cellStyle name="Eingabe 2 16" xfId="55910" hidden="1"/>
    <cellStyle name="Eingabe 2 16" xfId="56246" hidden="1"/>
    <cellStyle name="Eingabe 2 16" xfId="56332" hidden="1"/>
    <cellStyle name="Eingabe 2 16" xfId="56386" hidden="1"/>
    <cellStyle name="Eingabe 2 16" xfId="56853" hidden="1"/>
    <cellStyle name="Eingabe 2 16" xfId="57085" hidden="1"/>
    <cellStyle name="Eingabe 2 16" xfId="57152" hidden="1"/>
    <cellStyle name="Eingabe 2 16" xfId="55980" hidden="1"/>
    <cellStyle name="Eingabe 2 16" xfId="57688" hidden="1"/>
    <cellStyle name="Eingabe 2 16" xfId="57774" hidden="1"/>
    <cellStyle name="Eingabe 2 16" xfId="57828" hidden="1"/>
    <cellStyle name="Eingabe 2 16" xfId="58295" hidden="1"/>
    <cellStyle name="Eingabe 2 16" xfId="58527" hidden="1"/>
    <cellStyle name="Eingabe 2 16" xfId="58594" hidden="1"/>
    <cellStyle name="Eingabe 2 17" xfId="182" hidden="1"/>
    <cellStyle name="Eingabe 2 17" xfId="782" hidden="1"/>
    <cellStyle name="Eingabe 2 17" xfId="866" hidden="1"/>
    <cellStyle name="Eingabe 2 17" xfId="771" hidden="1"/>
    <cellStyle name="Eingabe 2 17" xfId="1389" hidden="1"/>
    <cellStyle name="Eingabe 2 17" xfId="1621" hidden="1"/>
    <cellStyle name="Eingabe 2 17" xfId="1686" hidden="1"/>
    <cellStyle name="Eingabe 2 17" xfId="2105" hidden="1"/>
    <cellStyle name="Eingabe 2 17" xfId="2652" hidden="1"/>
    <cellStyle name="Eingabe 2 17" xfId="2736" hidden="1"/>
    <cellStyle name="Eingabe 2 17" xfId="2641" hidden="1"/>
    <cellStyle name="Eingabe 2 17" xfId="3259" hidden="1"/>
    <cellStyle name="Eingabe 2 17" xfId="3491" hidden="1"/>
    <cellStyle name="Eingabe 2 17" xfId="3556" hidden="1"/>
    <cellStyle name="Eingabe 2 17" xfId="2222" hidden="1"/>
    <cellStyle name="Eingabe 2 17" xfId="4158" hidden="1"/>
    <cellStyle name="Eingabe 2 17" xfId="4242" hidden="1"/>
    <cellStyle name="Eingabe 2 17" xfId="4147" hidden="1"/>
    <cellStyle name="Eingabe 2 17" xfId="4765" hidden="1"/>
    <cellStyle name="Eingabe 2 17" xfId="4997" hidden="1"/>
    <cellStyle name="Eingabe 2 17" xfId="5062" hidden="1"/>
    <cellStyle name="Eingabe 2 17" xfId="2092" hidden="1"/>
    <cellStyle name="Eingabe 2 17" xfId="5662" hidden="1"/>
    <cellStyle name="Eingabe 2 17" xfId="5746" hidden="1"/>
    <cellStyle name="Eingabe 2 17" xfId="5651" hidden="1"/>
    <cellStyle name="Eingabe 2 17" xfId="6269" hidden="1"/>
    <cellStyle name="Eingabe 2 17" xfId="6501" hidden="1"/>
    <cellStyle name="Eingabe 2 17" xfId="6566" hidden="1"/>
    <cellStyle name="Eingabe 2 17" xfId="2234" hidden="1"/>
    <cellStyle name="Eingabe 2 17" xfId="7160" hidden="1"/>
    <cellStyle name="Eingabe 2 17" xfId="7244" hidden="1"/>
    <cellStyle name="Eingabe 2 17" xfId="7149" hidden="1"/>
    <cellStyle name="Eingabe 2 17" xfId="7767" hidden="1"/>
    <cellStyle name="Eingabe 2 17" xfId="7999" hidden="1"/>
    <cellStyle name="Eingabe 2 17" xfId="8064" hidden="1"/>
    <cellStyle name="Eingabe 2 17" xfId="2080" hidden="1"/>
    <cellStyle name="Eingabe 2 17" xfId="8653" hidden="1"/>
    <cellStyle name="Eingabe 2 17" xfId="8737" hidden="1"/>
    <cellStyle name="Eingabe 2 17" xfId="8642" hidden="1"/>
    <cellStyle name="Eingabe 2 17" xfId="9260" hidden="1"/>
    <cellStyle name="Eingabe 2 17" xfId="9492" hidden="1"/>
    <cellStyle name="Eingabe 2 17" xfId="9557" hidden="1"/>
    <cellStyle name="Eingabe 2 17" xfId="2244" hidden="1"/>
    <cellStyle name="Eingabe 2 17" xfId="10139" hidden="1"/>
    <cellStyle name="Eingabe 2 17" xfId="10223" hidden="1"/>
    <cellStyle name="Eingabe 2 17" xfId="10128" hidden="1"/>
    <cellStyle name="Eingabe 2 17" xfId="10746" hidden="1"/>
    <cellStyle name="Eingabe 2 17" xfId="10978" hidden="1"/>
    <cellStyle name="Eingabe 2 17" xfId="11043" hidden="1"/>
    <cellStyle name="Eingabe 2 17" xfId="2063" hidden="1"/>
    <cellStyle name="Eingabe 2 17" xfId="11619" hidden="1"/>
    <cellStyle name="Eingabe 2 17" xfId="11703" hidden="1"/>
    <cellStyle name="Eingabe 2 17" xfId="11608" hidden="1"/>
    <cellStyle name="Eingabe 2 17" xfId="12226" hidden="1"/>
    <cellStyle name="Eingabe 2 17" xfId="12458" hidden="1"/>
    <cellStyle name="Eingabe 2 17" xfId="12523" hidden="1"/>
    <cellStyle name="Eingabe 2 17" xfId="2371" hidden="1"/>
    <cellStyle name="Eingabe 2 17" xfId="13090" hidden="1"/>
    <cellStyle name="Eingabe 2 17" xfId="13174" hidden="1"/>
    <cellStyle name="Eingabe 2 17" xfId="13079" hidden="1"/>
    <cellStyle name="Eingabe 2 17" xfId="13697" hidden="1"/>
    <cellStyle name="Eingabe 2 17" xfId="13929" hidden="1"/>
    <cellStyle name="Eingabe 2 17" xfId="13994" hidden="1"/>
    <cellStyle name="Eingabe 2 17" xfId="2015" hidden="1"/>
    <cellStyle name="Eingabe 2 17" xfId="14552" hidden="1"/>
    <cellStyle name="Eingabe 2 17" xfId="14636" hidden="1"/>
    <cellStyle name="Eingabe 2 17" xfId="14541" hidden="1"/>
    <cellStyle name="Eingabe 2 17" xfId="15159" hidden="1"/>
    <cellStyle name="Eingabe 2 17" xfId="15391" hidden="1"/>
    <cellStyle name="Eingabe 2 17" xfId="15456" hidden="1"/>
    <cellStyle name="Eingabe 2 17" xfId="2261" hidden="1"/>
    <cellStyle name="Eingabe 2 17" xfId="16008" hidden="1"/>
    <cellStyle name="Eingabe 2 17" xfId="16092" hidden="1"/>
    <cellStyle name="Eingabe 2 17" xfId="15997" hidden="1"/>
    <cellStyle name="Eingabe 2 17" xfId="16615" hidden="1"/>
    <cellStyle name="Eingabe 2 17" xfId="16847" hidden="1"/>
    <cellStyle name="Eingabe 2 17" xfId="16912" hidden="1"/>
    <cellStyle name="Eingabe 2 17" xfId="421" hidden="1"/>
    <cellStyle name="Eingabe 2 17" xfId="17450" hidden="1"/>
    <cellStyle name="Eingabe 2 17" xfId="17534" hidden="1"/>
    <cellStyle name="Eingabe 2 17" xfId="17439" hidden="1"/>
    <cellStyle name="Eingabe 2 17" xfId="18057" hidden="1"/>
    <cellStyle name="Eingabe 2 17" xfId="18289" hidden="1"/>
    <cellStyle name="Eingabe 2 17" xfId="18354" hidden="1"/>
    <cellStyle name="Eingabe 2 17" xfId="18922" hidden="1"/>
    <cellStyle name="Eingabe 2 17" xfId="19257" hidden="1"/>
    <cellStyle name="Eingabe 2 17" xfId="19341" hidden="1"/>
    <cellStyle name="Eingabe 2 17" xfId="19246" hidden="1"/>
    <cellStyle name="Eingabe 2 17" xfId="19864" hidden="1"/>
    <cellStyle name="Eingabe 2 17" xfId="20096" hidden="1"/>
    <cellStyle name="Eingabe 2 17" xfId="20161" hidden="1"/>
    <cellStyle name="Eingabe 2 17" xfId="20515" hidden="1"/>
    <cellStyle name="Eingabe 2 17" xfId="20765" hidden="1"/>
    <cellStyle name="Eingabe 2 17" xfId="21155" hidden="1"/>
    <cellStyle name="Eingabe 2 17" xfId="21220" hidden="1"/>
    <cellStyle name="Eingabe 2 17" xfId="20868" hidden="1"/>
    <cellStyle name="Eingabe 2 17" xfId="21783" hidden="1"/>
    <cellStyle name="Eingabe 2 17" xfId="21867" hidden="1"/>
    <cellStyle name="Eingabe 2 17" xfId="21772" hidden="1"/>
    <cellStyle name="Eingabe 2 17" xfId="22397" hidden="1"/>
    <cellStyle name="Eingabe 2 17" xfId="22629" hidden="1"/>
    <cellStyle name="Eingabe 2 17" xfId="22694" hidden="1"/>
    <cellStyle name="Eingabe 2 17" xfId="20756" hidden="1"/>
    <cellStyle name="Eingabe 2 17" xfId="23236" hidden="1"/>
    <cellStyle name="Eingabe 2 17" xfId="23320" hidden="1"/>
    <cellStyle name="Eingabe 2 17" xfId="23225" hidden="1"/>
    <cellStyle name="Eingabe 2 17" xfId="23848" hidden="1"/>
    <cellStyle name="Eingabe 2 17" xfId="24080" hidden="1"/>
    <cellStyle name="Eingabe 2 17" xfId="24145" hidden="1"/>
    <cellStyle name="Eingabe 2 17" xfId="20848" hidden="1"/>
    <cellStyle name="Eingabe 2 17" xfId="24683" hidden="1"/>
    <cellStyle name="Eingabe 2 17" xfId="24767" hidden="1"/>
    <cellStyle name="Eingabe 2 17" xfId="24672" hidden="1"/>
    <cellStyle name="Eingabe 2 17" xfId="25290" hidden="1"/>
    <cellStyle name="Eingabe 2 17" xfId="25522" hidden="1"/>
    <cellStyle name="Eingabe 2 17" xfId="25587" hidden="1"/>
    <cellStyle name="Eingabe 2 17" xfId="25943" hidden="1"/>
    <cellStyle name="Eingabe 2 17" xfId="26279" hidden="1"/>
    <cellStyle name="Eingabe 2 17" xfId="26363" hidden="1"/>
    <cellStyle name="Eingabe 2 17" xfId="26268" hidden="1"/>
    <cellStyle name="Eingabe 2 17" xfId="26886" hidden="1"/>
    <cellStyle name="Eingabe 2 17" xfId="27118" hidden="1"/>
    <cellStyle name="Eingabe 2 17" xfId="27183" hidden="1"/>
    <cellStyle name="Eingabe 2 17" xfId="26011" hidden="1"/>
    <cellStyle name="Eingabe 2 17" xfId="27721" hidden="1"/>
    <cellStyle name="Eingabe 2 17" xfId="27805" hidden="1"/>
    <cellStyle name="Eingabe 2 17" xfId="27710" hidden="1"/>
    <cellStyle name="Eingabe 2 17" xfId="28328" hidden="1"/>
    <cellStyle name="Eingabe 2 17" xfId="28560" hidden="1"/>
    <cellStyle name="Eingabe 2 17" xfId="28625" hidden="1"/>
    <cellStyle name="Eingabe 2 17" xfId="28980" hidden="1"/>
    <cellStyle name="Eingabe 2 17" xfId="29241" hidden="1"/>
    <cellStyle name="Eingabe 2 17" xfId="29325" hidden="1"/>
    <cellStyle name="Eingabe 2 17" xfId="29230" hidden="1"/>
    <cellStyle name="Eingabe 2 17" xfId="29848" hidden="1"/>
    <cellStyle name="Eingabe 2 17" xfId="30080" hidden="1"/>
    <cellStyle name="Eingabe 2 17" xfId="30145" hidden="1"/>
    <cellStyle name="Eingabe 2 17" xfId="30499" hidden="1"/>
    <cellStyle name="Eingabe 2 17" xfId="30749" hidden="1"/>
    <cellStyle name="Eingabe 2 17" xfId="31139" hidden="1"/>
    <cellStyle name="Eingabe 2 17" xfId="31204" hidden="1"/>
    <cellStyle name="Eingabe 2 17" xfId="30852" hidden="1"/>
    <cellStyle name="Eingabe 2 17" xfId="31767" hidden="1"/>
    <cellStyle name="Eingabe 2 17" xfId="31851" hidden="1"/>
    <cellStyle name="Eingabe 2 17" xfId="31756" hidden="1"/>
    <cellStyle name="Eingabe 2 17" xfId="32381" hidden="1"/>
    <cellStyle name="Eingabe 2 17" xfId="32613" hidden="1"/>
    <cellStyle name="Eingabe 2 17" xfId="32678" hidden="1"/>
    <cellStyle name="Eingabe 2 17" xfId="30740" hidden="1"/>
    <cellStyle name="Eingabe 2 17" xfId="33219" hidden="1"/>
    <cellStyle name="Eingabe 2 17" xfId="33303" hidden="1"/>
    <cellStyle name="Eingabe 2 17" xfId="33208" hidden="1"/>
    <cellStyle name="Eingabe 2 17" xfId="33831" hidden="1"/>
    <cellStyle name="Eingabe 2 17" xfId="34063" hidden="1"/>
    <cellStyle name="Eingabe 2 17" xfId="34128" hidden="1"/>
    <cellStyle name="Eingabe 2 17" xfId="30832" hidden="1"/>
    <cellStyle name="Eingabe 2 17" xfId="34666" hidden="1"/>
    <cellStyle name="Eingabe 2 17" xfId="34750" hidden="1"/>
    <cellStyle name="Eingabe 2 17" xfId="34655" hidden="1"/>
    <cellStyle name="Eingabe 2 17" xfId="35273" hidden="1"/>
    <cellStyle name="Eingabe 2 17" xfId="35505" hidden="1"/>
    <cellStyle name="Eingabe 2 17" xfId="35570" hidden="1"/>
    <cellStyle name="Eingabe 2 17" xfId="35926" hidden="1"/>
    <cellStyle name="Eingabe 2 17" xfId="36262" hidden="1"/>
    <cellStyle name="Eingabe 2 17" xfId="36346" hidden="1"/>
    <cellStyle name="Eingabe 2 17" xfId="36251" hidden="1"/>
    <cellStyle name="Eingabe 2 17" xfId="36869" hidden="1"/>
    <cellStyle name="Eingabe 2 17" xfId="37101" hidden="1"/>
    <cellStyle name="Eingabe 2 17" xfId="37166" hidden="1"/>
    <cellStyle name="Eingabe 2 17" xfId="35994" hidden="1"/>
    <cellStyle name="Eingabe 2 17" xfId="37704" hidden="1"/>
    <cellStyle name="Eingabe 2 17" xfId="37788" hidden="1"/>
    <cellStyle name="Eingabe 2 17" xfId="37693" hidden="1"/>
    <cellStyle name="Eingabe 2 17" xfId="38311" hidden="1"/>
    <cellStyle name="Eingabe 2 17" xfId="38543" hidden="1"/>
    <cellStyle name="Eingabe 2 17" xfId="38608" hidden="1"/>
    <cellStyle name="Eingabe 2 17" xfId="38969" hidden="1"/>
    <cellStyle name="Eingabe 2 17" xfId="39244" hidden="1"/>
    <cellStyle name="Eingabe 2 17" xfId="39328" hidden="1"/>
    <cellStyle name="Eingabe 2 17" xfId="39233" hidden="1"/>
    <cellStyle name="Eingabe 2 17" xfId="39851" hidden="1"/>
    <cellStyle name="Eingabe 2 17" xfId="40083" hidden="1"/>
    <cellStyle name="Eingabe 2 17" xfId="40148" hidden="1"/>
    <cellStyle name="Eingabe 2 17" xfId="40502" hidden="1"/>
    <cellStyle name="Eingabe 2 17" xfId="40752" hidden="1"/>
    <cellStyle name="Eingabe 2 17" xfId="41142" hidden="1"/>
    <cellStyle name="Eingabe 2 17" xfId="41207" hidden="1"/>
    <cellStyle name="Eingabe 2 17" xfId="40855" hidden="1"/>
    <cellStyle name="Eingabe 2 17" xfId="41770" hidden="1"/>
    <cellStyle name="Eingabe 2 17" xfId="41854" hidden="1"/>
    <cellStyle name="Eingabe 2 17" xfId="41759" hidden="1"/>
    <cellStyle name="Eingabe 2 17" xfId="42384" hidden="1"/>
    <cellStyle name="Eingabe 2 17" xfId="42616" hidden="1"/>
    <cellStyle name="Eingabe 2 17" xfId="42681" hidden="1"/>
    <cellStyle name="Eingabe 2 17" xfId="40743" hidden="1"/>
    <cellStyle name="Eingabe 2 17" xfId="43222" hidden="1"/>
    <cellStyle name="Eingabe 2 17" xfId="43306" hidden="1"/>
    <cellStyle name="Eingabe 2 17" xfId="43211" hidden="1"/>
    <cellStyle name="Eingabe 2 17" xfId="43834" hidden="1"/>
    <cellStyle name="Eingabe 2 17" xfId="44066" hidden="1"/>
    <cellStyle name="Eingabe 2 17" xfId="44131" hidden="1"/>
    <cellStyle name="Eingabe 2 17" xfId="40835" hidden="1"/>
    <cellStyle name="Eingabe 2 17" xfId="44669" hidden="1"/>
    <cellStyle name="Eingabe 2 17" xfId="44753" hidden="1"/>
    <cellStyle name="Eingabe 2 17" xfId="44658" hidden="1"/>
    <cellStyle name="Eingabe 2 17" xfId="45276" hidden="1"/>
    <cellStyle name="Eingabe 2 17" xfId="45508" hidden="1"/>
    <cellStyle name="Eingabe 2 17" xfId="45573" hidden="1"/>
    <cellStyle name="Eingabe 2 17" xfId="45929" hidden="1"/>
    <cellStyle name="Eingabe 2 17" xfId="46265" hidden="1"/>
    <cellStyle name="Eingabe 2 17" xfId="46349" hidden="1"/>
    <cellStyle name="Eingabe 2 17" xfId="46254" hidden="1"/>
    <cellStyle name="Eingabe 2 17" xfId="46872" hidden="1"/>
    <cellStyle name="Eingabe 2 17" xfId="47104" hidden="1"/>
    <cellStyle name="Eingabe 2 17" xfId="47169" hidden="1"/>
    <cellStyle name="Eingabe 2 17" xfId="45997" hidden="1"/>
    <cellStyle name="Eingabe 2 17" xfId="47707" hidden="1"/>
    <cellStyle name="Eingabe 2 17" xfId="47791" hidden="1"/>
    <cellStyle name="Eingabe 2 17" xfId="47696" hidden="1"/>
    <cellStyle name="Eingabe 2 17" xfId="48314" hidden="1"/>
    <cellStyle name="Eingabe 2 17" xfId="48546" hidden="1"/>
    <cellStyle name="Eingabe 2 17" xfId="48611" hidden="1"/>
    <cellStyle name="Eingabe 2 17" xfId="48965" hidden="1"/>
    <cellStyle name="Eingabe 2 17" xfId="49226" hidden="1"/>
    <cellStyle name="Eingabe 2 17" xfId="49310" hidden="1"/>
    <cellStyle name="Eingabe 2 17" xfId="49215" hidden="1"/>
    <cellStyle name="Eingabe 2 17" xfId="49833" hidden="1"/>
    <cellStyle name="Eingabe 2 17" xfId="50065" hidden="1"/>
    <cellStyle name="Eingabe 2 17" xfId="50130" hidden="1"/>
    <cellStyle name="Eingabe 2 17" xfId="50484" hidden="1"/>
    <cellStyle name="Eingabe 2 17" xfId="50734" hidden="1"/>
    <cellStyle name="Eingabe 2 17" xfId="51124" hidden="1"/>
    <cellStyle name="Eingabe 2 17" xfId="51189" hidden="1"/>
    <cellStyle name="Eingabe 2 17" xfId="50837" hidden="1"/>
    <cellStyle name="Eingabe 2 17" xfId="51752" hidden="1"/>
    <cellStyle name="Eingabe 2 17" xfId="51836" hidden="1"/>
    <cellStyle name="Eingabe 2 17" xfId="51741" hidden="1"/>
    <cellStyle name="Eingabe 2 17" xfId="52366" hidden="1"/>
    <cellStyle name="Eingabe 2 17" xfId="52598" hidden="1"/>
    <cellStyle name="Eingabe 2 17" xfId="52663" hidden="1"/>
    <cellStyle name="Eingabe 2 17" xfId="50725" hidden="1"/>
    <cellStyle name="Eingabe 2 17" xfId="53204" hidden="1"/>
    <cellStyle name="Eingabe 2 17" xfId="53288" hidden="1"/>
    <cellStyle name="Eingabe 2 17" xfId="53193" hidden="1"/>
    <cellStyle name="Eingabe 2 17" xfId="53816" hidden="1"/>
    <cellStyle name="Eingabe 2 17" xfId="54048" hidden="1"/>
    <cellStyle name="Eingabe 2 17" xfId="54113" hidden="1"/>
    <cellStyle name="Eingabe 2 17" xfId="50817" hidden="1"/>
    <cellStyle name="Eingabe 2 17" xfId="54651" hidden="1"/>
    <cellStyle name="Eingabe 2 17" xfId="54735" hidden="1"/>
    <cellStyle name="Eingabe 2 17" xfId="54640" hidden="1"/>
    <cellStyle name="Eingabe 2 17" xfId="55258" hidden="1"/>
    <cellStyle name="Eingabe 2 17" xfId="55490" hidden="1"/>
    <cellStyle name="Eingabe 2 17" xfId="55555" hidden="1"/>
    <cellStyle name="Eingabe 2 17" xfId="55911" hidden="1"/>
    <cellStyle name="Eingabe 2 17" xfId="56247" hidden="1"/>
    <cellStyle name="Eingabe 2 17" xfId="56331" hidden="1"/>
    <cellStyle name="Eingabe 2 17" xfId="56236" hidden="1"/>
    <cellStyle name="Eingabe 2 17" xfId="56854" hidden="1"/>
    <cellStyle name="Eingabe 2 17" xfId="57086" hidden="1"/>
    <cellStyle name="Eingabe 2 17" xfId="57151" hidden="1"/>
    <cellStyle name="Eingabe 2 17" xfId="55979" hidden="1"/>
    <cellStyle name="Eingabe 2 17" xfId="57689" hidden="1"/>
    <cellStyle name="Eingabe 2 17" xfId="57773" hidden="1"/>
    <cellStyle name="Eingabe 2 17" xfId="57678" hidden="1"/>
    <cellStyle name="Eingabe 2 17" xfId="58296" hidden="1"/>
    <cellStyle name="Eingabe 2 17" xfId="58528" hidden="1"/>
    <cellStyle name="Eingabe 2 17" xfId="58593" hidden="1"/>
    <cellStyle name="Eingabe 2 18" xfId="183" hidden="1"/>
    <cellStyle name="Eingabe 2 18" xfId="783" hidden="1"/>
    <cellStyle name="Eingabe 2 18" xfId="865" hidden="1"/>
    <cellStyle name="Eingabe 2 18" xfId="772" hidden="1"/>
    <cellStyle name="Eingabe 2 18" xfId="1390" hidden="1"/>
    <cellStyle name="Eingabe 2 18" xfId="1622" hidden="1"/>
    <cellStyle name="Eingabe 2 18" xfId="1685" hidden="1"/>
    <cellStyle name="Eingabe 2 18" xfId="2106" hidden="1"/>
    <cellStyle name="Eingabe 2 18" xfId="2653" hidden="1"/>
    <cellStyle name="Eingabe 2 18" xfId="2735" hidden="1"/>
    <cellStyle name="Eingabe 2 18" xfId="2642" hidden="1"/>
    <cellStyle name="Eingabe 2 18" xfId="3260" hidden="1"/>
    <cellStyle name="Eingabe 2 18" xfId="3492" hidden="1"/>
    <cellStyle name="Eingabe 2 18" xfId="3555" hidden="1"/>
    <cellStyle name="Eingabe 2 18" xfId="2221" hidden="1"/>
    <cellStyle name="Eingabe 2 18" xfId="4159" hidden="1"/>
    <cellStyle name="Eingabe 2 18" xfId="4241" hidden="1"/>
    <cellStyle name="Eingabe 2 18" xfId="4148" hidden="1"/>
    <cellStyle name="Eingabe 2 18" xfId="4766" hidden="1"/>
    <cellStyle name="Eingabe 2 18" xfId="4998" hidden="1"/>
    <cellStyle name="Eingabe 2 18" xfId="5061" hidden="1"/>
    <cellStyle name="Eingabe 2 18" xfId="2093" hidden="1"/>
    <cellStyle name="Eingabe 2 18" xfId="5663" hidden="1"/>
    <cellStyle name="Eingabe 2 18" xfId="5745" hidden="1"/>
    <cellStyle name="Eingabe 2 18" xfId="5652" hidden="1"/>
    <cellStyle name="Eingabe 2 18" xfId="6270" hidden="1"/>
    <cellStyle name="Eingabe 2 18" xfId="6502" hidden="1"/>
    <cellStyle name="Eingabe 2 18" xfId="6565" hidden="1"/>
    <cellStyle name="Eingabe 2 18" xfId="2233" hidden="1"/>
    <cellStyle name="Eingabe 2 18" xfId="7161" hidden="1"/>
    <cellStyle name="Eingabe 2 18" xfId="7243" hidden="1"/>
    <cellStyle name="Eingabe 2 18" xfId="7150" hidden="1"/>
    <cellStyle name="Eingabe 2 18" xfId="7768" hidden="1"/>
    <cellStyle name="Eingabe 2 18" xfId="8000" hidden="1"/>
    <cellStyle name="Eingabe 2 18" xfId="8063" hidden="1"/>
    <cellStyle name="Eingabe 2 18" xfId="2082" hidden="1"/>
    <cellStyle name="Eingabe 2 18" xfId="8654" hidden="1"/>
    <cellStyle name="Eingabe 2 18" xfId="8736" hidden="1"/>
    <cellStyle name="Eingabe 2 18" xfId="8643" hidden="1"/>
    <cellStyle name="Eingabe 2 18" xfId="9261" hidden="1"/>
    <cellStyle name="Eingabe 2 18" xfId="9493" hidden="1"/>
    <cellStyle name="Eingabe 2 18" xfId="9556" hidden="1"/>
    <cellStyle name="Eingabe 2 18" xfId="2571" hidden="1"/>
    <cellStyle name="Eingabe 2 18" xfId="10140" hidden="1"/>
    <cellStyle name="Eingabe 2 18" xfId="10222" hidden="1"/>
    <cellStyle name="Eingabe 2 18" xfId="10129" hidden="1"/>
    <cellStyle name="Eingabe 2 18" xfId="10747" hidden="1"/>
    <cellStyle name="Eingabe 2 18" xfId="10979" hidden="1"/>
    <cellStyle name="Eingabe 2 18" xfId="11042" hidden="1"/>
    <cellStyle name="Eingabe 2 18" xfId="4077" hidden="1"/>
    <cellStyle name="Eingabe 2 18" xfId="11620" hidden="1"/>
    <cellStyle name="Eingabe 2 18" xfId="11702" hidden="1"/>
    <cellStyle name="Eingabe 2 18" xfId="11609" hidden="1"/>
    <cellStyle name="Eingabe 2 18" xfId="12227" hidden="1"/>
    <cellStyle name="Eingabe 2 18" xfId="12459" hidden="1"/>
    <cellStyle name="Eingabe 2 18" xfId="12522" hidden="1"/>
    <cellStyle name="Eingabe 2 18" xfId="5581" hidden="1"/>
    <cellStyle name="Eingabe 2 18" xfId="13091" hidden="1"/>
    <cellStyle name="Eingabe 2 18" xfId="13173" hidden="1"/>
    <cellStyle name="Eingabe 2 18" xfId="13080" hidden="1"/>
    <cellStyle name="Eingabe 2 18" xfId="13698" hidden="1"/>
    <cellStyle name="Eingabe 2 18" xfId="13930" hidden="1"/>
    <cellStyle name="Eingabe 2 18" xfId="13993" hidden="1"/>
    <cellStyle name="Eingabe 2 18" xfId="7081" hidden="1"/>
    <cellStyle name="Eingabe 2 18" xfId="14553" hidden="1"/>
    <cellStyle name="Eingabe 2 18" xfId="14635" hidden="1"/>
    <cellStyle name="Eingabe 2 18" xfId="14542" hidden="1"/>
    <cellStyle name="Eingabe 2 18" xfId="15160" hidden="1"/>
    <cellStyle name="Eingabe 2 18" xfId="15392" hidden="1"/>
    <cellStyle name="Eingabe 2 18" xfId="15455" hidden="1"/>
    <cellStyle name="Eingabe 2 18" xfId="8574" hidden="1"/>
    <cellStyle name="Eingabe 2 18" xfId="16009" hidden="1"/>
    <cellStyle name="Eingabe 2 18" xfId="16091" hidden="1"/>
    <cellStyle name="Eingabe 2 18" xfId="15998" hidden="1"/>
    <cellStyle name="Eingabe 2 18" xfId="16616" hidden="1"/>
    <cellStyle name="Eingabe 2 18" xfId="16848" hidden="1"/>
    <cellStyle name="Eingabe 2 18" xfId="16911" hidden="1"/>
    <cellStyle name="Eingabe 2 18" xfId="10061" hidden="1"/>
    <cellStyle name="Eingabe 2 18" xfId="17451" hidden="1"/>
    <cellStyle name="Eingabe 2 18" xfId="17533" hidden="1"/>
    <cellStyle name="Eingabe 2 18" xfId="17440" hidden="1"/>
    <cellStyle name="Eingabe 2 18" xfId="18058" hidden="1"/>
    <cellStyle name="Eingabe 2 18" xfId="18290" hidden="1"/>
    <cellStyle name="Eingabe 2 18" xfId="18353" hidden="1"/>
    <cellStyle name="Eingabe 2 18" xfId="18923" hidden="1"/>
    <cellStyle name="Eingabe 2 18" xfId="19258" hidden="1"/>
    <cellStyle name="Eingabe 2 18" xfId="19340" hidden="1"/>
    <cellStyle name="Eingabe 2 18" xfId="19247" hidden="1"/>
    <cellStyle name="Eingabe 2 18" xfId="19865" hidden="1"/>
    <cellStyle name="Eingabe 2 18" xfId="20097" hidden="1"/>
    <cellStyle name="Eingabe 2 18" xfId="20160" hidden="1"/>
    <cellStyle name="Eingabe 2 18" xfId="20516" hidden="1"/>
    <cellStyle name="Eingabe 2 18" xfId="20766" hidden="1"/>
    <cellStyle name="Eingabe 2 18" xfId="21156" hidden="1"/>
    <cellStyle name="Eingabe 2 18" xfId="21219" hidden="1"/>
    <cellStyle name="Eingabe 2 18" xfId="20867" hidden="1"/>
    <cellStyle name="Eingabe 2 18" xfId="21784" hidden="1"/>
    <cellStyle name="Eingabe 2 18" xfId="21866" hidden="1"/>
    <cellStyle name="Eingabe 2 18" xfId="21773" hidden="1"/>
    <cellStyle name="Eingabe 2 18" xfId="22398" hidden="1"/>
    <cellStyle name="Eingabe 2 18" xfId="22630" hidden="1"/>
    <cellStyle name="Eingabe 2 18" xfId="22693" hidden="1"/>
    <cellStyle name="Eingabe 2 18" xfId="20757" hidden="1"/>
    <cellStyle name="Eingabe 2 18" xfId="23237" hidden="1"/>
    <cellStyle name="Eingabe 2 18" xfId="23319" hidden="1"/>
    <cellStyle name="Eingabe 2 18" xfId="23226" hidden="1"/>
    <cellStyle name="Eingabe 2 18" xfId="23849" hidden="1"/>
    <cellStyle name="Eingabe 2 18" xfId="24081" hidden="1"/>
    <cellStyle name="Eingabe 2 18" xfId="24144" hidden="1"/>
    <cellStyle name="Eingabe 2 18" xfId="20847" hidden="1"/>
    <cellStyle name="Eingabe 2 18" xfId="24684" hidden="1"/>
    <cellStyle name="Eingabe 2 18" xfId="24766" hidden="1"/>
    <cellStyle name="Eingabe 2 18" xfId="24673" hidden="1"/>
    <cellStyle name="Eingabe 2 18" xfId="25291" hidden="1"/>
    <cellStyle name="Eingabe 2 18" xfId="25523" hidden="1"/>
    <cellStyle name="Eingabe 2 18" xfId="25586" hidden="1"/>
    <cellStyle name="Eingabe 2 18" xfId="25944" hidden="1"/>
    <cellStyle name="Eingabe 2 18" xfId="26280" hidden="1"/>
    <cellStyle name="Eingabe 2 18" xfId="26362" hidden="1"/>
    <cellStyle name="Eingabe 2 18" xfId="26269" hidden="1"/>
    <cellStyle name="Eingabe 2 18" xfId="26887" hidden="1"/>
    <cellStyle name="Eingabe 2 18" xfId="27119" hidden="1"/>
    <cellStyle name="Eingabe 2 18" xfId="27182" hidden="1"/>
    <cellStyle name="Eingabe 2 18" xfId="26010" hidden="1"/>
    <cellStyle name="Eingabe 2 18" xfId="27722" hidden="1"/>
    <cellStyle name="Eingabe 2 18" xfId="27804" hidden="1"/>
    <cellStyle name="Eingabe 2 18" xfId="27711" hidden="1"/>
    <cellStyle name="Eingabe 2 18" xfId="28329" hidden="1"/>
    <cellStyle name="Eingabe 2 18" xfId="28561" hidden="1"/>
    <cellStyle name="Eingabe 2 18" xfId="28624" hidden="1"/>
    <cellStyle name="Eingabe 2 18" xfId="28981" hidden="1"/>
    <cellStyle name="Eingabe 2 18" xfId="29242" hidden="1"/>
    <cellStyle name="Eingabe 2 18" xfId="29324" hidden="1"/>
    <cellStyle name="Eingabe 2 18" xfId="29231" hidden="1"/>
    <cellStyle name="Eingabe 2 18" xfId="29849" hidden="1"/>
    <cellStyle name="Eingabe 2 18" xfId="30081" hidden="1"/>
    <cellStyle name="Eingabe 2 18" xfId="30144" hidden="1"/>
    <cellStyle name="Eingabe 2 18" xfId="30500" hidden="1"/>
    <cellStyle name="Eingabe 2 18" xfId="30750" hidden="1"/>
    <cellStyle name="Eingabe 2 18" xfId="31140" hidden="1"/>
    <cellStyle name="Eingabe 2 18" xfId="31203" hidden="1"/>
    <cellStyle name="Eingabe 2 18" xfId="30851" hidden="1"/>
    <cellStyle name="Eingabe 2 18" xfId="31768" hidden="1"/>
    <cellStyle name="Eingabe 2 18" xfId="31850" hidden="1"/>
    <cellStyle name="Eingabe 2 18" xfId="31757" hidden="1"/>
    <cellStyle name="Eingabe 2 18" xfId="32382" hidden="1"/>
    <cellStyle name="Eingabe 2 18" xfId="32614" hidden="1"/>
    <cellStyle name="Eingabe 2 18" xfId="32677" hidden="1"/>
    <cellStyle name="Eingabe 2 18" xfId="30741" hidden="1"/>
    <cellStyle name="Eingabe 2 18" xfId="33220" hidden="1"/>
    <cellStyle name="Eingabe 2 18" xfId="33302" hidden="1"/>
    <cellStyle name="Eingabe 2 18" xfId="33209" hidden="1"/>
    <cellStyle name="Eingabe 2 18" xfId="33832" hidden="1"/>
    <cellStyle name="Eingabe 2 18" xfId="34064" hidden="1"/>
    <cellStyle name="Eingabe 2 18" xfId="34127" hidden="1"/>
    <cellStyle name="Eingabe 2 18" xfId="30831" hidden="1"/>
    <cellStyle name="Eingabe 2 18" xfId="34667" hidden="1"/>
    <cellStyle name="Eingabe 2 18" xfId="34749" hidden="1"/>
    <cellStyle name="Eingabe 2 18" xfId="34656" hidden="1"/>
    <cellStyle name="Eingabe 2 18" xfId="35274" hidden="1"/>
    <cellStyle name="Eingabe 2 18" xfId="35506" hidden="1"/>
    <cellStyle name="Eingabe 2 18" xfId="35569" hidden="1"/>
    <cellStyle name="Eingabe 2 18" xfId="35927" hidden="1"/>
    <cellStyle name="Eingabe 2 18" xfId="36263" hidden="1"/>
    <cellStyle name="Eingabe 2 18" xfId="36345" hidden="1"/>
    <cellStyle name="Eingabe 2 18" xfId="36252" hidden="1"/>
    <cellStyle name="Eingabe 2 18" xfId="36870" hidden="1"/>
    <cellStyle name="Eingabe 2 18" xfId="37102" hidden="1"/>
    <cellStyle name="Eingabe 2 18" xfId="37165" hidden="1"/>
    <cellStyle name="Eingabe 2 18" xfId="35993" hidden="1"/>
    <cellStyle name="Eingabe 2 18" xfId="37705" hidden="1"/>
    <cellStyle name="Eingabe 2 18" xfId="37787" hidden="1"/>
    <cellStyle name="Eingabe 2 18" xfId="37694" hidden="1"/>
    <cellStyle name="Eingabe 2 18" xfId="38312" hidden="1"/>
    <cellStyle name="Eingabe 2 18" xfId="38544" hidden="1"/>
    <cellStyle name="Eingabe 2 18" xfId="38607" hidden="1"/>
    <cellStyle name="Eingabe 2 18" xfId="38970" hidden="1"/>
    <cellStyle name="Eingabe 2 18" xfId="39245" hidden="1"/>
    <cellStyle name="Eingabe 2 18" xfId="39327" hidden="1"/>
    <cellStyle name="Eingabe 2 18" xfId="39234" hidden="1"/>
    <cellStyle name="Eingabe 2 18" xfId="39852" hidden="1"/>
    <cellStyle name="Eingabe 2 18" xfId="40084" hidden="1"/>
    <cellStyle name="Eingabe 2 18" xfId="40147" hidden="1"/>
    <cellStyle name="Eingabe 2 18" xfId="40503" hidden="1"/>
    <cellStyle name="Eingabe 2 18" xfId="40753" hidden="1"/>
    <cellStyle name="Eingabe 2 18" xfId="41143" hidden="1"/>
    <cellStyle name="Eingabe 2 18" xfId="41206" hidden="1"/>
    <cellStyle name="Eingabe 2 18" xfId="40854" hidden="1"/>
    <cellStyle name="Eingabe 2 18" xfId="41771" hidden="1"/>
    <cellStyle name="Eingabe 2 18" xfId="41853" hidden="1"/>
    <cellStyle name="Eingabe 2 18" xfId="41760" hidden="1"/>
    <cellStyle name="Eingabe 2 18" xfId="42385" hidden="1"/>
    <cellStyle name="Eingabe 2 18" xfId="42617" hidden="1"/>
    <cellStyle name="Eingabe 2 18" xfId="42680" hidden="1"/>
    <cellStyle name="Eingabe 2 18" xfId="40744" hidden="1"/>
    <cellStyle name="Eingabe 2 18" xfId="43223" hidden="1"/>
    <cellStyle name="Eingabe 2 18" xfId="43305" hidden="1"/>
    <cellStyle name="Eingabe 2 18" xfId="43212" hidden="1"/>
    <cellStyle name="Eingabe 2 18" xfId="43835" hidden="1"/>
    <cellStyle name="Eingabe 2 18" xfId="44067" hidden="1"/>
    <cellStyle name="Eingabe 2 18" xfId="44130" hidden="1"/>
    <cellStyle name="Eingabe 2 18" xfId="40834" hidden="1"/>
    <cellStyle name="Eingabe 2 18" xfId="44670" hidden="1"/>
    <cellStyle name="Eingabe 2 18" xfId="44752" hidden="1"/>
    <cellStyle name="Eingabe 2 18" xfId="44659" hidden="1"/>
    <cellStyle name="Eingabe 2 18" xfId="45277" hidden="1"/>
    <cellStyle name="Eingabe 2 18" xfId="45509" hidden="1"/>
    <cellStyle name="Eingabe 2 18" xfId="45572" hidden="1"/>
    <cellStyle name="Eingabe 2 18" xfId="45930" hidden="1"/>
    <cellStyle name="Eingabe 2 18" xfId="46266" hidden="1"/>
    <cellStyle name="Eingabe 2 18" xfId="46348" hidden="1"/>
    <cellStyle name="Eingabe 2 18" xfId="46255" hidden="1"/>
    <cellStyle name="Eingabe 2 18" xfId="46873" hidden="1"/>
    <cellStyle name="Eingabe 2 18" xfId="47105" hidden="1"/>
    <cellStyle name="Eingabe 2 18" xfId="47168" hidden="1"/>
    <cellStyle name="Eingabe 2 18" xfId="45996" hidden="1"/>
    <cellStyle name="Eingabe 2 18" xfId="47708" hidden="1"/>
    <cellStyle name="Eingabe 2 18" xfId="47790" hidden="1"/>
    <cellStyle name="Eingabe 2 18" xfId="47697" hidden="1"/>
    <cellStyle name="Eingabe 2 18" xfId="48315" hidden="1"/>
    <cellStyle name="Eingabe 2 18" xfId="48547" hidden="1"/>
    <cellStyle name="Eingabe 2 18" xfId="48610" hidden="1"/>
    <cellStyle name="Eingabe 2 18" xfId="48966" hidden="1"/>
    <cellStyle name="Eingabe 2 18" xfId="49227" hidden="1"/>
    <cellStyle name="Eingabe 2 18" xfId="49309" hidden="1"/>
    <cellStyle name="Eingabe 2 18" xfId="49216" hidden="1"/>
    <cellStyle name="Eingabe 2 18" xfId="49834" hidden="1"/>
    <cellStyle name="Eingabe 2 18" xfId="50066" hidden="1"/>
    <cellStyle name="Eingabe 2 18" xfId="50129" hidden="1"/>
    <cellStyle name="Eingabe 2 18" xfId="50485" hidden="1"/>
    <cellStyle name="Eingabe 2 18" xfId="50735" hidden="1"/>
    <cellStyle name="Eingabe 2 18" xfId="51125" hidden="1"/>
    <cellStyle name="Eingabe 2 18" xfId="51188" hidden="1"/>
    <cellStyle name="Eingabe 2 18" xfId="50836" hidden="1"/>
    <cellStyle name="Eingabe 2 18" xfId="51753" hidden="1"/>
    <cellStyle name="Eingabe 2 18" xfId="51835" hidden="1"/>
    <cellStyle name="Eingabe 2 18" xfId="51742" hidden="1"/>
    <cellStyle name="Eingabe 2 18" xfId="52367" hidden="1"/>
    <cellStyle name="Eingabe 2 18" xfId="52599" hidden="1"/>
    <cellStyle name="Eingabe 2 18" xfId="52662" hidden="1"/>
    <cellStyle name="Eingabe 2 18" xfId="50726" hidden="1"/>
    <cellStyle name="Eingabe 2 18" xfId="53205" hidden="1"/>
    <cellStyle name="Eingabe 2 18" xfId="53287" hidden="1"/>
    <cellStyle name="Eingabe 2 18" xfId="53194" hidden="1"/>
    <cellStyle name="Eingabe 2 18" xfId="53817" hidden="1"/>
    <cellStyle name="Eingabe 2 18" xfId="54049" hidden="1"/>
    <cellStyle name="Eingabe 2 18" xfId="54112" hidden="1"/>
    <cellStyle name="Eingabe 2 18" xfId="50816" hidden="1"/>
    <cellStyle name="Eingabe 2 18" xfId="54652" hidden="1"/>
    <cellStyle name="Eingabe 2 18" xfId="54734" hidden="1"/>
    <cellStyle name="Eingabe 2 18" xfId="54641" hidden="1"/>
    <cellStyle name="Eingabe 2 18" xfId="55259" hidden="1"/>
    <cellStyle name="Eingabe 2 18" xfId="55491" hidden="1"/>
    <cellStyle name="Eingabe 2 18" xfId="55554" hidden="1"/>
    <cellStyle name="Eingabe 2 18" xfId="55912" hidden="1"/>
    <cellStyle name="Eingabe 2 18" xfId="56248" hidden="1"/>
    <cellStyle name="Eingabe 2 18" xfId="56330" hidden="1"/>
    <cellStyle name="Eingabe 2 18" xfId="56237" hidden="1"/>
    <cellStyle name="Eingabe 2 18" xfId="56855" hidden="1"/>
    <cellStyle name="Eingabe 2 18" xfId="57087" hidden="1"/>
    <cellStyle name="Eingabe 2 18" xfId="57150" hidden="1"/>
    <cellStyle name="Eingabe 2 18" xfId="55978" hidden="1"/>
    <cellStyle name="Eingabe 2 18" xfId="57690" hidden="1"/>
    <cellStyle name="Eingabe 2 18" xfId="57772" hidden="1"/>
    <cellStyle name="Eingabe 2 18" xfId="57679" hidden="1"/>
    <cellStyle name="Eingabe 2 18" xfId="58297" hidden="1"/>
    <cellStyle name="Eingabe 2 18" xfId="58529" hidden="1"/>
    <cellStyle name="Eingabe 2 18" xfId="58592" hidden="1"/>
    <cellStyle name="Eingabe 2 19" xfId="184" hidden="1"/>
    <cellStyle name="Eingabe 2 19" xfId="784" hidden="1"/>
    <cellStyle name="Eingabe 2 19" xfId="864" hidden="1"/>
    <cellStyle name="Eingabe 2 19" xfId="773" hidden="1"/>
    <cellStyle name="Eingabe 2 19" xfId="1391" hidden="1"/>
    <cellStyle name="Eingabe 2 19" xfId="1623" hidden="1"/>
    <cellStyle name="Eingabe 2 19" xfId="1684" hidden="1"/>
    <cellStyle name="Eingabe 2 19" xfId="2107" hidden="1"/>
    <cellStyle name="Eingabe 2 19" xfId="2654" hidden="1"/>
    <cellStyle name="Eingabe 2 19" xfId="2734" hidden="1"/>
    <cellStyle name="Eingabe 2 19" xfId="2643" hidden="1"/>
    <cellStyle name="Eingabe 2 19" xfId="3261" hidden="1"/>
    <cellStyle name="Eingabe 2 19" xfId="3493" hidden="1"/>
    <cellStyle name="Eingabe 2 19" xfId="3554" hidden="1"/>
    <cellStyle name="Eingabe 2 19" xfId="2220" hidden="1"/>
    <cellStyle name="Eingabe 2 19" xfId="4160" hidden="1"/>
    <cellStyle name="Eingabe 2 19" xfId="4240" hidden="1"/>
    <cellStyle name="Eingabe 2 19" xfId="4149" hidden="1"/>
    <cellStyle name="Eingabe 2 19" xfId="4767" hidden="1"/>
    <cellStyle name="Eingabe 2 19" xfId="4999" hidden="1"/>
    <cellStyle name="Eingabe 2 19" xfId="5060" hidden="1"/>
    <cellStyle name="Eingabe 2 19" xfId="2094" hidden="1"/>
    <cellStyle name="Eingabe 2 19" xfId="5664" hidden="1"/>
    <cellStyle name="Eingabe 2 19" xfId="5744" hidden="1"/>
    <cellStyle name="Eingabe 2 19" xfId="5653" hidden="1"/>
    <cellStyle name="Eingabe 2 19" xfId="6271" hidden="1"/>
    <cellStyle name="Eingabe 2 19" xfId="6503" hidden="1"/>
    <cellStyle name="Eingabe 2 19" xfId="6564" hidden="1"/>
    <cellStyle name="Eingabe 2 19" xfId="2232" hidden="1"/>
    <cellStyle name="Eingabe 2 19" xfId="7162" hidden="1"/>
    <cellStyle name="Eingabe 2 19" xfId="7242" hidden="1"/>
    <cellStyle name="Eingabe 2 19" xfId="7151" hidden="1"/>
    <cellStyle name="Eingabe 2 19" xfId="7769" hidden="1"/>
    <cellStyle name="Eingabe 2 19" xfId="8001" hidden="1"/>
    <cellStyle name="Eingabe 2 19" xfId="8062" hidden="1"/>
    <cellStyle name="Eingabe 2 19" xfId="2083" hidden="1"/>
    <cellStyle name="Eingabe 2 19" xfId="8655" hidden="1"/>
    <cellStyle name="Eingabe 2 19" xfId="8735" hidden="1"/>
    <cellStyle name="Eingabe 2 19" xfId="8644" hidden="1"/>
    <cellStyle name="Eingabe 2 19" xfId="9262" hidden="1"/>
    <cellStyle name="Eingabe 2 19" xfId="9494" hidden="1"/>
    <cellStyle name="Eingabe 2 19" xfId="9555" hidden="1"/>
    <cellStyle name="Eingabe 2 19" xfId="2239" hidden="1"/>
    <cellStyle name="Eingabe 2 19" xfId="10141" hidden="1"/>
    <cellStyle name="Eingabe 2 19" xfId="10221" hidden="1"/>
    <cellStyle name="Eingabe 2 19" xfId="10130" hidden="1"/>
    <cellStyle name="Eingabe 2 19" xfId="10748" hidden="1"/>
    <cellStyle name="Eingabe 2 19" xfId="10980" hidden="1"/>
    <cellStyle name="Eingabe 2 19" xfId="11041" hidden="1"/>
    <cellStyle name="Eingabe 2 19" xfId="2068" hidden="1"/>
    <cellStyle name="Eingabe 2 19" xfId="11621" hidden="1"/>
    <cellStyle name="Eingabe 2 19" xfId="11701" hidden="1"/>
    <cellStyle name="Eingabe 2 19" xfId="11610" hidden="1"/>
    <cellStyle name="Eingabe 2 19" xfId="12228" hidden="1"/>
    <cellStyle name="Eingabe 2 19" xfId="12460" hidden="1"/>
    <cellStyle name="Eingabe 2 19" xfId="12521" hidden="1"/>
    <cellStyle name="Eingabe 2 19" xfId="2249" hidden="1"/>
    <cellStyle name="Eingabe 2 19" xfId="13092" hidden="1"/>
    <cellStyle name="Eingabe 2 19" xfId="13172" hidden="1"/>
    <cellStyle name="Eingabe 2 19" xfId="13081" hidden="1"/>
    <cellStyle name="Eingabe 2 19" xfId="13699" hidden="1"/>
    <cellStyle name="Eingabe 2 19" xfId="13931" hidden="1"/>
    <cellStyle name="Eingabe 2 19" xfId="13992" hidden="1"/>
    <cellStyle name="Eingabe 2 19" xfId="2567" hidden="1"/>
    <cellStyle name="Eingabe 2 19" xfId="14554" hidden="1"/>
    <cellStyle name="Eingabe 2 19" xfId="14634" hidden="1"/>
    <cellStyle name="Eingabe 2 19" xfId="14543" hidden="1"/>
    <cellStyle name="Eingabe 2 19" xfId="15161" hidden="1"/>
    <cellStyle name="Eingabe 2 19" xfId="15393" hidden="1"/>
    <cellStyle name="Eingabe 2 19" xfId="15454" hidden="1"/>
    <cellStyle name="Eingabe 2 19" xfId="4073" hidden="1"/>
    <cellStyle name="Eingabe 2 19" xfId="16010" hidden="1"/>
    <cellStyle name="Eingabe 2 19" xfId="16090" hidden="1"/>
    <cellStyle name="Eingabe 2 19" xfId="15999" hidden="1"/>
    <cellStyle name="Eingabe 2 19" xfId="16617" hidden="1"/>
    <cellStyle name="Eingabe 2 19" xfId="16849" hidden="1"/>
    <cellStyle name="Eingabe 2 19" xfId="16910" hidden="1"/>
    <cellStyle name="Eingabe 2 19" xfId="5577" hidden="1"/>
    <cellStyle name="Eingabe 2 19" xfId="17452" hidden="1"/>
    <cellStyle name="Eingabe 2 19" xfId="17532" hidden="1"/>
    <cellStyle name="Eingabe 2 19" xfId="17441" hidden="1"/>
    <cellStyle name="Eingabe 2 19" xfId="18059" hidden="1"/>
    <cellStyle name="Eingabe 2 19" xfId="18291" hidden="1"/>
    <cellStyle name="Eingabe 2 19" xfId="18352" hidden="1"/>
    <cellStyle name="Eingabe 2 19" xfId="18924" hidden="1"/>
    <cellStyle name="Eingabe 2 19" xfId="19259" hidden="1"/>
    <cellStyle name="Eingabe 2 19" xfId="19339" hidden="1"/>
    <cellStyle name="Eingabe 2 19" xfId="19248" hidden="1"/>
    <cellStyle name="Eingabe 2 19" xfId="19866" hidden="1"/>
    <cellStyle name="Eingabe 2 19" xfId="20098" hidden="1"/>
    <cellStyle name="Eingabe 2 19" xfId="20159" hidden="1"/>
    <cellStyle name="Eingabe 2 19" xfId="20517" hidden="1"/>
    <cellStyle name="Eingabe 2 19" xfId="20767" hidden="1"/>
    <cellStyle name="Eingabe 2 19" xfId="21157" hidden="1"/>
    <cellStyle name="Eingabe 2 19" xfId="21218" hidden="1"/>
    <cellStyle name="Eingabe 2 19" xfId="20866" hidden="1"/>
    <cellStyle name="Eingabe 2 19" xfId="21785" hidden="1"/>
    <cellStyle name="Eingabe 2 19" xfId="21865" hidden="1"/>
    <cellStyle name="Eingabe 2 19" xfId="21774" hidden="1"/>
    <cellStyle name="Eingabe 2 19" xfId="22399" hidden="1"/>
    <cellStyle name="Eingabe 2 19" xfId="22631" hidden="1"/>
    <cellStyle name="Eingabe 2 19" xfId="22692" hidden="1"/>
    <cellStyle name="Eingabe 2 19" xfId="20907" hidden="1"/>
    <cellStyle name="Eingabe 2 19" xfId="23238" hidden="1"/>
    <cellStyle name="Eingabe 2 19" xfId="23318" hidden="1"/>
    <cellStyle name="Eingabe 2 19" xfId="23227" hidden="1"/>
    <cellStyle name="Eingabe 2 19" xfId="23850" hidden="1"/>
    <cellStyle name="Eingabe 2 19" xfId="24082" hidden="1"/>
    <cellStyle name="Eingabe 2 19" xfId="24143" hidden="1"/>
    <cellStyle name="Eingabe 2 19" xfId="20846" hidden="1"/>
    <cellStyle name="Eingabe 2 19" xfId="24685" hidden="1"/>
    <cellStyle name="Eingabe 2 19" xfId="24765" hidden="1"/>
    <cellStyle name="Eingabe 2 19" xfId="24674" hidden="1"/>
    <cellStyle name="Eingabe 2 19" xfId="25292" hidden="1"/>
    <cellStyle name="Eingabe 2 19" xfId="25524" hidden="1"/>
    <cellStyle name="Eingabe 2 19" xfId="25585" hidden="1"/>
    <cellStyle name="Eingabe 2 19" xfId="25945" hidden="1"/>
    <cellStyle name="Eingabe 2 19" xfId="26281" hidden="1"/>
    <cellStyle name="Eingabe 2 19" xfId="26361" hidden="1"/>
    <cellStyle name="Eingabe 2 19" xfId="26270" hidden="1"/>
    <cellStyle name="Eingabe 2 19" xfId="26888" hidden="1"/>
    <cellStyle name="Eingabe 2 19" xfId="27120" hidden="1"/>
    <cellStyle name="Eingabe 2 19" xfId="27181" hidden="1"/>
    <cellStyle name="Eingabe 2 19" xfId="26009" hidden="1"/>
    <cellStyle name="Eingabe 2 19" xfId="27723" hidden="1"/>
    <cellStyle name="Eingabe 2 19" xfId="27803" hidden="1"/>
    <cellStyle name="Eingabe 2 19" xfId="27712" hidden="1"/>
    <cellStyle name="Eingabe 2 19" xfId="28330" hidden="1"/>
    <cellStyle name="Eingabe 2 19" xfId="28562" hidden="1"/>
    <cellStyle name="Eingabe 2 19" xfId="28623" hidden="1"/>
    <cellStyle name="Eingabe 2 19" xfId="28982" hidden="1"/>
    <cellStyle name="Eingabe 2 19" xfId="29243" hidden="1"/>
    <cellStyle name="Eingabe 2 19" xfId="29323" hidden="1"/>
    <cellStyle name="Eingabe 2 19" xfId="29232" hidden="1"/>
    <cellStyle name="Eingabe 2 19" xfId="29850" hidden="1"/>
    <cellStyle name="Eingabe 2 19" xfId="30082" hidden="1"/>
    <cellStyle name="Eingabe 2 19" xfId="30143" hidden="1"/>
    <cellStyle name="Eingabe 2 19" xfId="30501" hidden="1"/>
    <cellStyle name="Eingabe 2 19" xfId="30751" hidden="1"/>
    <cellStyle name="Eingabe 2 19" xfId="31141" hidden="1"/>
    <cellStyle name="Eingabe 2 19" xfId="31202" hidden="1"/>
    <cellStyle name="Eingabe 2 19" xfId="30850" hidden="1"/>
    <cellStyle name="Eingabe 2 19" xfId="31769" hidden="1"/>
    <cellStyle name="Eingabe 2 19" xfId="31849" hidden="1"/>
    <cellStyle name="Eingabe 2 19" xfId="31758" hidden="1"/>
    <cellStyle name="Eingabe 2 19" xfId="32383" hidden="1"/>
    <cellStyle name="Eingabe 2 19" xfId="32615" hidden="1"/>
    <cellStyle name="Eingabe 2 19" xfId="32676" hidden="1"/>
    <cellStyle name="Eingabe 2 19" xfId="30891" hidden="1"/>
    <cellStyle name="Eingabe 2 19" xfId="33221" hidden="1"/>
    <cellStyle name="Eingabe 2 19" xfId="33301" hidden="1"/>
    <cellStyle name="Eingabe 2 19" xfId="33210" hidden="1"/>
    <cellStyle name="Eingabe 2 19" xfId="33833" hidden="1"/>
    <cellStyle name="Eingabe 2 19" xfId="34065" hidden="1"/>
    <cellStyle name="Eingabe 2 19" xfId="34126" hidden="1"/>
    <cellStyle name="Eingabe 2 19" xfId="30830" hidden="1"/>
    <cellStyle name="Eingabe 2 19" xfId="34668" hidden="1"/>
    <cellStyle name="Eingabe 2 19" xfId="34748" hidden="1"/>
    <cellStyle name="Eingabe 2 19" xfId="34657" hidden="1"/>
    <cellStyle name="Eingabe 2 19" xfId="35275" hidden="1"/>
    <cellStyle name="Eingabe 2 19" xfId="35507" hidden="1"/>
    <cellStyle name="Eingabe 2 19" xfId="35568" hidden="1"/>
    <cellStyle name="Eingabe 2 19" xfId="35928" hidden="1"/>
    <cellStyle name="Eingabe 2 19" xfId="36264" hidden="1"/>
    <cellStyle name="Eingabe 2 19" xfId="36344" hidden="1"/>
    <cellStyle name="Eingabe 2 19" xfId="36253" hidden="1"/>
    <cellStyle name="Eingabe 2 19" xfId="36871" hidden="1"/>
    <cellStyle name="Eingabe 2 19" xfId="37103" hidden="1"/>
    <cellStyle name="Eingabe 2 19" xfId="37164" hidden="1"/>
    <cellStyle name="Eingabe 2 19" xfId="35992" hidden="1"/>
    <cellStyle name="Eingabe 2 19" xfId="37706" hidden="1"/>
    <cellStyle name="Eingabe 2 19" xfId="37786" hidden="1"/>
    <cellStyle name="Eingabe 2 19" xfId="37695" hidden="1"/>
    <cellStyle name="Eingabe 2 19" xfId="38313" hidden="1"/>
    <cellStyle name="Eingabe 2 19" xfId="38545" hidden="1"/>
    <cellStyle name="Eingabe 2 19" xfId="38606" hidden="1"/>
    <cellStyle name="Eingabe 2 19" xfId="38971" hidden="1"/>
    <cellStyle name="Eingabe 2 19" xfId="39246" hidden="1"/>
    <cellStyle name="Eingabe 2 19" xfId="39326" hidden="1"/>
    <cellStyle name="Eingabe 2 19" xfId="39235" hidden="1"/>
    <cellStyle name="Eingabe 2 19" xfId="39853" hidden="1"/>
    <cellStyle name="Eingabe 2 19" xfId="40085" hidden="1"/>
    <cellStyle name="Eingabe 2 19" xfId="40146" hidden="1"/>
    <cellStyle name="Eingabe 2 19" xfId="40504" hidden="1"/>
    <cellStyle name="Eingabe 2 19" xfId="40754" hidden="1"/>
    <cellStyle name="Eingabe 2 19" xfId="41144" hidden="1"/>
    <cellStyle name="Eingabe 2 19" xfId="41205" hidden="1"/>
    <cellStyle name="Eingabe 2 19" xfId="40853" hidden="1"/>
    <cellStyle name="Eingabe 2 19" xfId="41772" hidden="1"/>
    <cellStyle name="Eingabe 2 19" xfId="41852" hidden="1"/>
    <cellStyle name="Eingabe 2 19" xfId="41761" hidden="1"/>
    <cellStyle name="Eingabe 2 19" xfId="42386" hidden="1"/>
    <cellStyle name="Eingabe 2 19" xfId="42618" hidden="1"/>
    <cellStyle name="Eingabe 2 19" xfId="42679" hidden="1"/>
    <cellStyle name="Eingabe 2 19" xfId="40894" hidden="1"/>
    <cellStyle name="Eingabe 2 19" xfId="43224" hidden="1"/>
    <cellStyle name="Eingabe 2 19" xfId="43304" hidden="1"/>
    <cellStyle name="Eingabe 2 19" xfId="43213" hidden="1"/>
    <cellStyle name="Eingabe 2 19" xfId="43836" hidden="1"/>
    <cellStyle name="Eingabe 2 19" xfId="44068" hidden="1"/>
    <cellStyle name="Eingabe 2 19" xfId="44129" hidden="1"/>
    <cellStyle name="Eingabe 2 19" xfId="40833" hidden="1"/>
    <cellStyle name="Eingabe 2 19" xfId="44671" hidden="1"/>
    <cellStyle name="Eingabe 2 19" xfId="44751" hidden="1"/>
    <cellStyle name="Eingabe 2 19" xfId="44660" hidden="1"/>
    <cellStyle name="Eingabe 2 19" xfId="45278" hidden="1"/>
    <cellStyle name="Eingabe 2 19" xfId="45510" hidden="1"/>
    <cellStyle name="Eingabe 2 19" xfId="45571" hidden="1"/>
    <cellStyle name="Eingabe 2 19" xfId="45931" hidden="1"/>
    <cellStyle name="Eingabe 2 19" xfId="46267" hidden="1"/>
    <cellStyle name="Eingabe 2 19" xfId="46347" hidden="1"/>
    <cellStyle name="Eingabe 2 19" xfId="46256" hidden="1"/>
    <cellStyle name="Eingabe 2 19" xfId="46874" hidden="1"/>
    <cellStyle name="Eingabe 2 19" xfId="47106" hidden="1"/>
    <cellStyle name="Eingabe 2 19" xfId="47167" hidden="1"/>
    <cellStyle name="Eingabe 2 19" xfId="45995" hidden="1"/>
    <cellStyle name="Eingabe 2 19" xfId="47709" hidden="1"/>
    <cellStyle name="Eingabe 2 19" xfId="47789" hidden="1"/>
    <cellStyle name="Eingabe 2 19" xfId="47698" hidden="1"/>
    <cellStyle name="Eingabe 2 19" xfId="48316" hidden="1"/>
    <cellStyle name="Eingabe 2 19" xfId="48548" hidden="1"/>
    <cellStyle name="Eingabe 2 19" xfId="48609" hidden="1"/>
    <cellStyle name="Eingabe 2 19" xfId="48967" hidden="1"/>
    <cellStyle name="Eingabe 2 19" xfId="49228" hidden="1"/>
    <cellStyle name="Eingabe 2 19" xfId="49308" hidden="1"/>
    <cellStyle name="Eingabe 2 19" xfId="49217" hidden="1"/>
    <cellStyle name="Eingabe 2 19" xfId="49835" hidden="1"/>
    <cellStyle name="Eingabe 2 19" xfId="50067" hidden="1"/>
    <cellStyle name="Eingabe 2 19" xfId="50128" hidden="1"/>
    <cellStyle name="Eingabe 2 19" xfId="50486" hidden="1"/>
    <cellStyle name="Eingabe 2 19" xfId="50736" hidden="1"/>
    <cellStyle name="Eingabe 2 19" xfId="51126" hidden="1"/>
    <cellStyle name="Eingabe 2 19" xfId="51187" hidden="1"/>
    <cellStyle name="Eingabe 2 19" xfId="50835" hidden="1"/>
    <cellStyle name="Eingabe 2 19" xfId="51754" hidden="1"/>
    <cellStyle name="Eingabe 2 19" xfId="51834" hidden="1"/>
    <cellStyle name="Eingabe 2 19" xfId="51743" hidden="1"/>
    <cellStyle name="Eingabe 2 19" xfId="52368" hidden="1"/>
    <cellStyle name="Eingabe 2 19" xfId="52600" hidden="1"/>
    <cellStyle name="Eingabe 2 19" xfId="52661" hidden="1"/>
    <cellStyle name="Eingabe 2 19" xfId="50876" hidden="1"/>
    <cellStyle name="Eingabe 2 19" xfId="53206" hidden="1"/>
    <cellStyle name="Eingabe 2 19" xfId="53286" hidden="1"/>
    <cellStyle name="Eingabe 2 19" xfId="53195" hidden="1"/>
    <cellStyle name="Eingabe 2 19" xfId="53818" hidden="1"/>
    <cellStyle name="Eingabe 2 19" xfId="54050" hidden="1"/>
    <cellStyle name="Eingabe 2 19" xfId="54111" hidden="1"/>
    <cellStyle name="Eingabe 2 19" xfId="50815" hidden="1"/>
    <cellStyle name="Eingabe 2 19" xfId="54653" hidden="1"/>
    <cellStyle name="Eingabe 2 19" xfId="54733" hidden="1"/>
    <cellStyle name="Eingabe 2 19" xfId="54642" hidden="1"/>
    <cellStyle name="Eingabe 2 19" xfId="55260" hidden="1"/>
    <cellStyle name="Eingabe 2 19" xfId="55492" hidden="1"/>
    <cellStyle name="Eingabe 2 19" xfId="55553" hidden="1"/>
    <cellStyle name="Eingabe 2 19" xfId="55913" hidden="1"/>
    <cellStyle name="Eingabe 2 19" xfId="56249" hidden="1"/>
    <cellStyle name="Eingabe 2 19" xfId="56329" hidden="1"/>
    <cellStyle name="Eingabe 2 19" xfId="56238" hidden="1"/>
    <cellStyle name="Eingabe 2 19" xfId="56856" hidden="1"/>
    <cellStyle name="Eingabe 2 19" xfId="57088" hidden="1"/>
    <cellStyle name="Eingabe 2 19" xfId="57149" hidden="1"/>
    <cellStyle name="Eingabe 2 19" xfId="55977" hidden="1"/>
    <cellStyle name="Eingabe 2 19" xfId="57691" hidden="1"/>
    <cellStyle name="Eingabe 2 19" xfId="57771" hidden="1"/>
    <cellStyle name="Eingabe 2 19" xfId="57680" hidden="1"/>
    <cellStyle name="Eingabe 2 19" xfId="58298" hidden="1"/>
    <cellStyle name="Eingabe 2 19" xfId="58530" hidden="1"/>
    <cellStyle name="Eingabe 2 19" xfId="58591" hidden="1"/>
    <cellStyle name="Eingabe 2 2" xfId="185"/>
    <cellStyle name="Eingabe 2 20" xfId="186" hidden="1"/>
    <cellStyle name="Eingabe 2 20" xfId="785" hidden="1"/>
    <cellStyle name="Eingabe 2 20" xfId="863" hidden="1"/>
    <cellStyle name="Eingabe 2 20" xfId="774" hidden="1"/>
    <cellStyle name="Eingabe 2 20" xfId="1392" hidden="1"/>
    <cellStyle name="Eingabe 2 20" xfId="1624" hidden="1"/>
    <cellStyle name="Eingabe 2 20" xfId="1683" hidden="1"/>
    <cellStyle name="Eingabe 2 20" xfId="2109" hidden="1"/>
    <cellStyle name="Eingabe 2 20" xfId="2655" hidden="1"/>
    <cellStyle name="Eingabe 2 20" xfId="2733" hidden="1"/>
    <cellStyle name="Eingabe 2 20" xfId="2644" hidden="1"/>
    <cellStyle name="Eingabe 2 20" xfId="3262" hidden="1"/>
    <cellStyle name="Eingabe 2 20" xfId="3494" hidden="1"/>
    <cellStyle name="Eingabe 2 20" xfId="3553" hidden="1"/>
    <cellStyle name="Eingabe 2 20" xfId="2218" hidden="1"/>
    <cellStyle name="Eingabe 2 20" xfId="4161" hidden="1"/>
    <cellStyle name="Eingabe 2 20" xfId="4239" hidden="1"/>
    <cellStyle name="Eingabe 2 20" xfId="4150" hidden="1"/>
    <cellStyle name="Eingabe 2 20" xfId="4768" hidden="1"/>
    <cellStyle name="Eingabe 2 20" xfId="5000" hidden="1"/>
    <cellStyle name="Eingabe 2 20" xfId="5059" hidden="1"/>
    <cellStyle name="Eingabe 2 20" xfId="2096" hidden="1"/>
    <cellStyle name="Eingabe 2 20" xfId="5665" hidden="1"/>
    <cellStyle name="Eingabe 2 20" xfId="5743" hidden="1"/>
    <cellStyle name="Eingabe 2 20" xfId="5654" hidden="1"/>
    <cellStyle name="Eingabe 2 20" xfId="6272" hidden="1"/>
    <cellStyle name="Eingabe 2 20" xfId="6504" hidden="1"/>
    <cellStyle name="Eingabe 2 20" xfId="6563" hidden="1"/>
    <cellStyle name="Eingabe 2 20" xfId="2231" hidden="1"/>
    <cellStyle name="Eingabe 2 20" xfId="7163" hidden="1"/>
    <cellStyle name="Eingabe 2 20" xfId="7241" hidden="1"/>
    <cellStyle name="Eingabe 2 20" xfId="7152" hidden="1"/>
    <cellStyle name="Eingabe 2 20" xfId="7770" hidden="1"/>
    <cellStyle name="Eingabe 2 20" xfId="8002" hidden="1"/>
    <cellStyle name="Eingabe 2 20" xfId="8061" hidden="1"/>
    <cellStyle name="Eingabe 2 20" xfId="2084" hidden="1"/>
    <cellStyle name="Eingabe 2 20" xfId="8656" hidden="1"/>
    <cellStyle name="Eingabe 2 20" xfId="8734" hidden="1"/>
    <cellStyle name="Eingabe 2 20" xfId="8645" hidden="1"/>
    <cellStyle name="Eingabe 2 20" xfId="9263" hidden="1"/>
    <cellStyle name="Eingabe 2 20" xfId="9495" hidden="1"/>
    <cellStyle name="Eingabe 2 20" xfId="9554" hidden="1"/>
    <cellStyle name="Eingabe 2 20" xfId="2242" hidden="1"/>
    <cellStyle name="Eingabe 2 20" xfId="10142" hidden="1"/>
    <cellStyle name="Eingabe 2 20" xfId="10220" hidden="1"/>
    <cellStyle name="Eingabe 2 20" xfId="10131" hidden="1"/>
    <cellStyle name="Eingabe 2 20" xfId="10749" hidden="1"/>
    <cellStyle name="Eingabe 2 20" xfId="10981" hidden="1"/>
    <cellStyle name="Eingabe 2 20" xfId="11040" hidden="1"/>
    <cellStyle name="Eingabe 2 20" xfId="2065" hidden="1"/>
    <cellStyle name="Eingabe 2 20" xfId="11622" hidden="1"/>
    <cellStyle name="Eingabe 2 20" xfId="11700" hidden="1"/>
    <cellStyle name="Eingabe 2 20" xfId="11611" hidden="1"/>
    <cellStyle name="Eingabe 2 20" xfId="12229" hidden="1"/>
    <cellStyle name="Eingabe 2 20" xfId="12461" hidden="1"/>
    <cellStyle name="Eingabe 2 20" xfId="12520" hidden="1"/>
    <cellStyle name="Eingabe 2 20" xfId="2369" hidden="1"/>
    <cellStyle name="Eingabe 2 20" xfId="13093" hidden="1"/>
    <cellStyle name="Eingabe 2 20" xfId="13171" hidden="1"/>
    <cellStyle name="Eingabe 2 20" xfId="13082" hidden="1"/>
    <cellStyle name="Eingabe 2 20" xfId="13700" hidden="1"/>
    <cellStyle name="Eingabe 2 20" xfId="13932" hidden="1"/>
    <cellStyle name="Eingabe 2 20" xfId="13991" hidden="1"/>
    <cellStyle name="Eingabe 2 20" xfId="2310" hidden="1"/>
    <cellStyle name="Eingabe 2 20" xfId="14555" hidden="1"/>
    <cellStyle name="Eingabe 2 20" xfId="14633" hidden="1"/>
    <cellStyle name="Eingabe 2 20" xfId="14544" hidden="1"/>
    <cellStyle name="Eingabe 2 20" xfId="15162" hidden="1"/>
    <cellStyle name="Eingabe 2 20" xfId="15394" hidden="1"/>
    <cellStyle name="Eingabe 2 20" xfId="15453" hidden="1"/>
    <cellStyle name="Eingabe 2 20" xfId="409" hidden="1"/>
    <cellStyle name="Eingabe 2 20" xfId="16011" hidden="1"/>
    <cellStyle name="Eingabe 2 20" xfId="16089" hidden="1"/>
    <cellStyle name="Eingabe 2 20" xfId="16000" hidden="1"/>
    <cellStyle name="Eingabe 2 20" xfId="16618" hidden="1"/>
    <cellStyle name="Eingabe 2 20" xfId="16850" hidden="1"/>
    <cellStyle name="Eingabe 2 20" xfId="16909" hidden="1"/>
    <cellStyle name="Eingabe 2 20" xfId="418" hidden="1"/>
    <cellStyle name="Eingabe 2 20" xfId="17453" hidden="1"/>
    <cellStyle name="Eingabe 2 20" xfId="17531" hidden="1"/>
    <cellStyle name="Eingabe 2 20" xfId="17442" hidden="1"/>
    <cellStyle name="Eingabe 2 20" xfId="18060" hidden="1"/>
    <cellStyle name="Eingabe 2 20" xfId="18292" hidden="1"/>
    <cellStyle name="Eingabe 2 20" xfId="18351" hidden="1"/>
    <cellStyle name="Eingabe 2 20" xfId="18925" hidden="1"/>
    <cellStyle name="Eingabe 2 20" xfId="19260" hidden="1"/>
    <cellStyle name="Eingabe 2 20" xfId="19338" hidden="1"/>
    <cellStyle name="Eingabe 2 20" xfId="19249" hidden="1"/>
    <cellStyle name="Eingabe 2 20" xfId="19867" hidden="1"/>
    <cellStyle name="Eingabe 2 20" xfId="20099" hidden="1"/>
    <cellStyle name="Eingabe 2 20" xfId="20158" hidden="1"/>
    <cellStyle name="Eingabe 2 20" xfId="20518" hidden="1"/>
    <cellStyle name="Eingabe 2 20" xfId="20768" hidden="1"/>
    <cellStyle name="Eingabe 2 20" xfId="21158" hidden="1"/>
    <cellStyle name="Eingabe 2 20" xfId="21217" hidden="1"/>
    <cellStyle name="Eingabe 2 20" xfId="20865" hidden="1"/>
    <cellStyle name="Eingabe 2 20" xfId="21786" hidden="1"/>
    <cellStyle name="Eingabe 2 20" xfId="21864" hidden="1"/>
    <cellStyle name="Eingabe 2 20" xfId="21775" hidden="1"/>
    <cellStyle name="Eingabe 2 20" xfId="22400" hidden="1"/>
    <cellStyle name="Eingabe 2 20" xfId="22632" hidden="1"/>
    <cellStyle name="Eingabe 2 20" xfId="22691" hidden="1"/>
    <cellStyle name="Eingabe 2 20" xfId="21107" hidden="1"/>
    <cellStyle name="Eingabe 2 20" xfId="23239" hidden="1"/>
    <cellStyle name="Eingabe 2 20" xfId="23317" hidden="1"/>
    <cellStyle name="Eingabe 2 20" xfId="23228" hidden="1"/>
    <cellStyle name="Eingabe 2 20" xfId="23851" hidden="1"/>
    <cellStyle name="Eingabe 2 20" xfId="24083" hidden="1"/>
    <cellStyle name="Eingabe 2 20" xfId="24142" hidden="1"/>
    <cellStyle name="Eingabe 2 20" xfId="20845" hidden="1"/>
    <cellStyle name="Eingabe 2 20" xfId="24686" hidden="1"/>
    <cellStyle name="Eingabe 2 20" xfId="24764" hidden="1"/>
    <cellStyle name="Eingabe 2 20" xfId="24675" hidden="1"/>
    <cellStyle name="Eingabe 2 20" xfId="25293" hidden="1"/>
    <cellStyle name="Eingabe 2 20" xfId="25525" hidden="1"/>
    <cellStyle name="Eingabe 2 20" xfId="25584" hidden="1"/>
    <cellStyle name="Eingabe 2 20" xfId="25946" hidden="1"/>
    <cellStyle name="Eingabe 2 20" xfId="26282" hidden="1"/>
    <cellStyle name="Eingabe 2 20" xfId="26360" hidden="1"/>
    <cellStyle name="Eingabe 2 20" xfId="26271" hidden="1"/>
    <cellStyle name="Eingabe 2 20" xfId="26889" hidden="1"/>
    <cellStyle name="Eingabe 2 20" xfId="27121" hidden="1"/>
    <cellStyle name="Eingabe 2 20" xfId="27180" hidden="1"/>
    <cellStyle name="Eingabe 2 20" xfId="26008" hidden="1"/>
    <cellStyle name="Eingabe 2 20" xfId="27724" hidden="1"/>
    <cellStyle name="Eingabe 2 20" xfId="27802" hidden="1"/>
    <cellStyle name="Eingabe 2 20" xfId="27713" hidden="1"/>
    <cellStyle name="Eingabe 2 20" xfId="28331" hidden="1"/>
    <cellStyle name="Eingabe 2 20" xfId="28563" hidden="1"/>
    <cellStyle name="Eingabe 2 20" xfId="28622" hidden="1"/>
    <cellStyle name="Eingabe 2 20" xfId="28983" hidden="1"/>
    <cellStyle name="Eingabe 2 20" xfId="29244" hidden="1"/>
    <cellStyle name="Eingabe 2 20" xfId="29322" hidden="1"/>
    <cellStyle name="Eingabe 2 20" xfId="29233" hidden="1"/>
    <cellStyle name="Eingabe 2 20" xfId="29851" hidden="1"/>
    <cellStyle name="Eingabe 2 20" xfId="30083" hidden="1"/>
    <cellStyle name="Eingabe 2 20" xfId="30142" hidden="1"/>
    <cellStyle name="Eingabe 2 20" xfId="30502" hidden="1"/>
    <cellStyle name="Eingabe 2 20" xfId="30752" hidden="1"/>
    <cellStyle name="Eingabe 2 20" xfId="31142" hidden="1"/>
    <cellStyle name="Eingabe 2 20" xfId="31201" hidden="1"/>
    <cellStyle name="Eingabe 2 20" xfId="30849" hidden="1"/>
    <cellStyle name="Eingabe 2 20" xfId="31770" hidden="1"/>
    <cellStyle name="Eingabe 2 20" xfId="31848" hidden="1"/>
    <cellStyle name="Eingabe 2 20" xfId="31759" hidden="1"/>
    <cellStyle name="Eingabe 2 20" xfId="32384" hidden="1"/>
    <cellStyle name="Eingabe 2 20" xfId="32616" hidden="1"/>
    <cellStyle name="Eingabe 2 20" xfId="32675" hidden="1"/>
    <cellStyle name="Eingabe 2 20" xfId="31091" hidden="1"/>
    <cellStyle name="Eingabe 2 20" xfId="33222" hidden="1"/>
    <cellStyle name="Eingabe 2 20" xfId="33300" hidden="1"/>
    <cellStyle name="Eingabe 2 20" xfId="33211" hidden="1"/>
    <cellStyle name="Eingabe 2 20" xfId="33834" hidden="1"/>
    <cellStyle name="Eingabe 2 20" xfId="34066" hidden="1"/>
    <cellStyle name="Eingabe 2 20" xfId="34125" hidden="1"/>
    <cellStyle name="Eingabe 2 20" xfId="30829" hidden="1"/>
    <cellStyle name="Eingabe 2 20" xfId="34669" hidden="1"/>
    <cellStyle name="Eingabe 2 20" xfId="34747" hidden="1"/>
    <cellStyle name="Eingabe 2 20" xfId="34658" hidden="1"/>
    <cellStyle name="Eingabe 2 20" xfId="35276" hidden="1"/>
    <cellStyle name="Eingabe 2 20" xfId="35508" hidden="1"/>
    <cellStyle name="Eingabe 2 20" xfId="35567" hidden="1"/>
    <cellStyle name="Eingabe 2 20" xfId="35929" hidden="1"/>
    <cellStyle name="Eingabe 2 20" xfId="36265" hidden="1"/>
    <cellStyle name="Eingabe 2 20" xfId="36343" hidden="1"/>
    <cellStyle name="Eingabe 2 20" xfId="36254" hidden="1"/>
    <cellStyle name="Eingabe 2 20" xfId="36872" hidden="1"/>
    <cellStyle name="Eingabe 2 20" xfId="37104" hidden="1"/>
    <cellStyle name="Eingabe 2 20" xfId="37163" hidden="1"/>
    <cellStyle name="Eingabe 2 20" xfId="35991" hidden="1"/>
    <cellStyle name="Eingabe 2 20" xfId="37707" hidden="1"/>
    <cellStyle name="Eingabe 2 20" xfId="37785" hidden="1"/>
    <cellStyle name="Eingabe 2 20" xfId="37696" hidden="1"/>
    <cellStyle name="Eingabe 2 20" xfId="38314" hidden="1"/>
    <cellStyle name="Eingabe 2 20" xfId="38546" hidden="1"/>
    <cellStyle name="Eingabe 2 20" xfId="38605" hidden="1"/>
    <cellStyle name="Eingabe 2 20" xfId="38972" hidden="1"/>
    <cellStyle name="Eingabe 2 20" xfId="39247" hidden="1"/>
    <cellStyle name="Eingabe 2 20" xfId="39325" hidden="1"/>
    <cellStyle name="Eingabe 2 20" xfId="39236" hidden="1"/>
    <cellStyle name="Eingabe 2 20" xfId="39854" hidden="1"/>
    <cellStyle name="Eingabe 2 20" xfId="40086" hidden="1"/>
    <cellStyle name="Eingabe 2 20" xfId="40145" hidden="1"/>
    <cellStyle name="Eingabe 2 20" xfId="40505" hidden="1"/>
    <cellStyle name="Eingabe 2 20" xfId="40755" hidden="1"/>
    <cellStyle name="Eingabe 2 20" xfId="41145" hidden="1"/>
    <cellStyle name="Eingabe 2 20" xfId="41204" hidden="1"/>
    <cellStyle name="Eingabe 2 20" xfId="40852" hidden="1"/>
    <cellStyle name="Eingabe 2 20" xfId="41773" hidden="1"/>
    <cellStyle name="Eingabe 2 20" xfId="41851" hidden="1"/>
    <cellStyle name="Eingabe 2 20" xfId="41762" hidden="1"/>
    <cellStyle name="Eingabe 2 20" xfId="42387" hidden="1"/>
    <cellStyle name="Eingabe 2 20" xfId="42619" hidden="1"/>
    <cellStyle name="Eingabe 2 20" xfId="42678" hidden="1"/>
    <cellStyle name="Eingabe 2 20" xfId="41094" hidden="1"/>
    <cellStyle name="Eingabe 2 20" xfId="43225" hidden="1"/>
    <cellStyle name="Eingabe 2 20" xfId="43303" hidden="1"/>
    <cellStyle name="Eingabe 2 20" xfId="43214" hidden="1"/>
    <cellStyle name="Eingabe 2 20" xfId="43837" hidden="1"/>
    <cellStyle name="Eingabe 2 20" xfId="44069" hidden="1"/>
    <cellStyle name="Eingabe 2 20" xfId="44128" hidden="1"/>
    <cellStyle name="Eingabe 2 20" xfId="40832" hidden="1"/>
    <cellStyle name="Eingabe 2 20" xfId="44672" hidden="1"/>
    <cellStyle name="Eingabe 2 20" xfId="44750" hidden="1"/>
    <cellStyle name="Eingabe 2 20" xfId="44661" hidden="1"/>
    <cellStyle name="Eingabe 2 20" xfId="45279" hidden="1"/>
    <cellStyle name="Eingabe 2 20" xfId="45511" hidden="1"/>
    <cellStyle name="Eingabe 2 20" xfId="45570" hidden="1"/>
    <cellStyle name="Eingabe 2 20" xfId="45932" hidden="1"/>
    <cellStyle name="Eingabe 2 20" xfId="46268" hidden="1"/>
    <cellStyle name="Eingabe 2 20" xfId="46346" hidden="1"/>
    <cellStyle name="Eingabe 2 20" xfId="46257" hidden="1"/>
    <cellStyle name="Eingabe 2 20" xfId="46875" hidden="1"/>
    <cellStyle name="Eingabe 2 20" xfId="47107" hidden="1"/>
    <cellStyle name="Eingabe 2 20" xfId="47166" hidden="1"/>
    <cellStyle name="Eingabe 2 20" xfId="45994" hidden="1"/>
    <cellStyle name="Eingabe 2 20" xfId="47710" hidden="1"/>
    <cellStyle name="Eingabe 2 20" xfId="47788" hidden="1"/>
    <cellStyle name="Eingabe 2 20" xfId="47699" hidden="1"/>
    <cellStyle name="Eingabe 2 20" xfId="48317" hidden="1"/>
    <cellStyle name="Eingabe 2 20" xfId="48549" hidden="1"/>
    <cellStyle name="Eingabe 2 20" xfId="48608" hidden="1"/>
    <cellStyle name="Eingabe 2 20" xfId="48968" hidden="1"/>
    <cellStyle name="Eingabe 2 20" xfId="49229" hidden="1"/>
    <cellStyle name="Eingabe 2 20" xfId="49307" hidden="1"/>
    <cellStyle name="Eingabe 2 20" xfId="49218" hidden="1"/>
    <cellStyle name="Eingabe 2 20" xfId="49836" hidden="1"/>
    <cellStyle name="Eingabe 2 20" xfId="50068" hidden="1"/>
    <cellStyle name="Eingabe 2 20" xfId="50127" hidden="1"/>
    <cellStyle name="Eingabe 2 20" xfId="50487" hidden="1"/>
    <cellStyle name="Eingabe 2 20" xfId="50737" hidden="1"/>
    <cellStyle name="Eingabe 2 20" xfId="51127" hidden="1"/>
    <cellStyle name="Eingabe 2 20" xfId="51186" hidden="1"/>
    <cellStyle name="Eingabe 2 20" xfId="50834" hidden="1"/>
    <cellStyle name="Eingabe 2 20" xfId="51755" hidden="1"/>
    <cellStyle name="Eingabe 2 20" xfId="51833" hidden="1"/>
    <cellStyle name="Eingabe 2 20" xfId="51744" hidden="1"/>
    <cellStyle name="Eingabe 2 20" xfId="52369" hidden="1"/>
    <cellStyle name="Eingabe 2 20" xfId="52601" hidden="1"/>
    <cellStyle name="Eingabe 2 20" xfId="52660" hidden="1"/>
    <cellStyle name="Eingabe 2 20" xfId="51076" hidden="1"/>
    <cellStyle name="Eingabe 2 20" xfId="53207" hidden="1"/>
    <cellStyle name="Eingabe 2 20" xfId="53285" hidden="1"/>
    <cellStyle name="Eingabe 2 20" xfId="53196" hidden="1"/>
    <cellStyle name="Eingabe 2 20" xfId="53819" hidden="1"/>
    <cellStyle name="Eingabe 2 20" xfId="54051" hidden="1"/>
    <cellStyle name="Eingabe 2 20" xfId="54110" hidden="1"/>
    <cellStyle name="Eingabe 2 20" xfId="50814" hidden="1"/>
    <cellStyle name="Eingabe 2 20" xfId="54654" hidden="1"/>
    <cellStyle name="Eingabe 2 20" xfId="54732" hidden="1"/>
    <cellStyle name="Eingabe 2 20" xfId="54643" hidden="1"/>
    <cellStyle name="Eingabe 2 20" xfId="55261" hidden="1"/>
    <cellStyle name="Eingabe 2 20" xfId="55493" hidden="1"/>
    <cellStyle name="Eingabe 2 20" xfId="55552" hidden="1"/>
    <cellStyle name="Eingabe 2 20" xfId="55914" hidden="1"/>
    <cellStyle name="Eingabe 2 20" xfId="56250" hidden="1"/>
    <cellStyle name="Eingabe 2 20" xfId="56328" hidden="1"/>
    <cellStyle name="Eingabe 2 20" xfId="56239" hidden="1"/>
    <cellStyle name="Eingabe 2 20" xfId="56857" hidden="1"/>
    <cellStyle name="Eingabe 2 20" xfId="57089" hidden="1"/>
    <cellStyle name="Eingabe 2 20" xfId="57148" hidden="1"/>
    <cellStyle name="Eingabe 2 20" xfId="55976" hidden="1"/>
    <cellStyle name="Eingabe 2 20" xfId="57692" hidden="1"/>
    <cellStyle name="Eingabe 2 20" xfId="57770" hidden="1"/>
    <cellStyle name="Eingabe 2 20" xfId="57681" hidden="1"/>
    <cellStyle name="Eingabe 2 20" xfId="58299" hidden="1"/>
    <cellStyle name="Eingabe 2 20" xfId="58531" hidden="1"/>
    <cellStyle name="Eingabe 2 20" xfId="58590" hidden="1"/>
    <cellStyle name="Eingabe 2 21" xfId="187"/>
    <cellStyle name="Eingabe 2 22" xfId="188" hidden="1"/>
    <cellStyle name="Eingabe 2 22" xfId="18926" hidden="1"/>
    <cellStyle name="Eingabe 2 22" xfId="38973" hidden="1"/>
    <cellStyle name="Eingabe 2 3" xfId="189" hidden="1"/>
    <cellStyle name="Eingabe 2 3" xfId="18927" hidden="1"/>
    <cellStyle name="Eingabe 2 3" xfId="38974"/>
    <cellStyle name="Eingabe 2 4" xfId="190" hidden="1"/>
    <cellStyle name="Eingabe 2 4" xfId="18928"/>
    <cellStyle name="Eingabe 2 5" xfId="191"/>
    <cellStyle name="Eingabe 2 6" xfId="192" hidden="1"/>
    <cellStyle name="Eingabe 2 6" xfId="18929"/>
    <cellStyle name="Eingabe 2 7" xfId="193" hidden="1"/>
    <cellStyle name="Eingabe 2 7" xfId="18930"/>
    <cellStyle name="Eingabe 2 8" xfId="194" hidden="1"/>
    <cellStyle name="Eingabe 2 8" xfId="18931"/>
    <cellStyle name="Eingabe 2 9" xfId="195" hidden="1"/>
    <cellStyle name="Eingabe 2 9" xfId="18932"/>
    <cellStyle name="Eingabe 3" xfId="18682" hidden="1"/>
    <cellStyle name="Eingabe 3" xfId="18732"/>
    <cellStyle name="Eingabe 4" xfId="196" hidden="1"/>
    <cellStyle name="Eingabe 4" xfId="18792" hidden="1"/>
    <cellStyle name="Eingabe 4" xfId="18799" hidden="1"/>
    <cellStyle name="Eingabe 4" xfId="18803" hidden="1"/>
    <cellStyle name="Eingabe 4" xfId="18813" hidden="1"/>
    <cellStyle name="Eingabe 4" xfId="18807" hidden="1"/>
    <cellStyle name="Eingabe 4" xfId="18933" hidden="1"/>
    <cellStyle name="Eingabe 4" xfId="18690" hidden="1"/>
    <cellStyle name="Eingabe 4" xfId="18874" hidden="1"/>
    <cellStyle name="Eingabe 4" xfId="18694" hidden="1"/>
    <cellStyle name="Eingabe 4" xfId="18698" hidden="1"/>
    <cellStyle name="Eingabe 4" xfId="38975"/>
    <cellStyle name="Eingabe 5" xfId="18829"/>
    <cellStyle name="Emphasis 1" xfId="475"/>
    <cellStyle name="Emphasis 2" xfId="476"/>
    <cellStyle name="Emphasis 3" xfId="477"/>
    <cellStyle name="Entrée" xfId="18733"/>
    <cellStyle name="Ergebnis" xfId="18" builtinId="25" customBuiltin="1"/>
    <cellStyle name="Ergebnis 2" xfId="72"/>
    <cellStyle name="Ergebnis 2 10" xfId="197" hidden="1"/>
    <cellStyle name="Ergebnis 2 10" xfId="546" hidden="1"/>
    <cellStyle name="Ergebnis 2 10" xfId="572" hidden="1"/>
    <cellStyle name="Ergebnis 2 10" xfId="609" hidden="1"/>
    <cellStyle name="Ergebnis 2 10" xfId="644" hidden="1"/>
    <cellStyle name="Ergebnis 2 10" xfId="792" hidden="1"/>
    <cellStyle name="Ergebnis 2 10" xfId="954" hidden="1"/>
    <cellStyle name="Ergebnis 2 10" xfId="980" hidden="1"/>
    <cellStyle name="Ergebnis 2 10" xfId="1017" hidden="1"/>
    <cellStyle name="Ergebnis 2 10" xfId="1052" hidden="1"/>
    <cellStyle name="Ergebnis 2 10" xfId="931" hidden="1"/>
    <cellStyle name="Ergebnis 2 10" xfId="1101" hidden="1"/>
    <cellStyle name="Ergebnis 2 10" xfId="1127" hidden="1"/>
    <cellStyle name="Ergebnis 2 10" xfId="1164" hidden="1"/>
    <cellStyle name="Ergebnis 2 10" xfId="1199" hidden="1"/>
    <cellStyle name="Ergebnis 2 10" xfId="786" hidden="1"/>
    <cellStyle name="Ergebnis 2 10" xfId="1242" hidden="1"/>
    <cellStyle name="Ergebnis 2 10" xfId="1268" hidden="1"/>
    <cellStyle name="Ergebnis 2 10" xfId="1305" hidden="1"/>
    <cellStyle name="Ergebnis 2 10" xfId="1340" hidden="1"/>
    <cellStyle name="Ergebnis 2 10" xfId="1393" hidden="1"/>
    <cellStyle name="Ergebnis 2 10" xfId="1459" hidden="1"/>
    <cellStyle name="Ergebnis 2 10" xfId="1485" hidden="1"/>
    <cellStyle name="Ergebnis 2 10" xfId="1522" hidden="1"/>
    <cellStyle name="Ergebnis 2 10" xfId="1557" hidden="1"/>
    <cellStyle name="Ergebnis 2 10" xfId="1625" hidden="1"/>
    <cellStyle name="Ergebnis 2 10" xfId="1751" hidden="1"/>
    <cellStyle name="Ergebnis 2 10" xfId="1777" hidden="1"/>
    <cellStyle name="Ergebnis 2 10" xfId="1814" hidden="1"/>
    <cellStyle name="Ergebnis 2 10" xfId="1849" hidden="1"/>
    <cellStyle name="Ergebnis 2 10" xfId="1728" hidden="1"/>
    <cellStyle name="Ergebnis 2 10" xfId="1893" hidden="1"/>
    <cellStyle name="Ergebnis 2 10" xfId="1919" hidden="1"/>
    <cellStyle name="Ergebnis 2 10" xfId="1956" hidden="1"/>
    <cellStyle name="Ergebnis 2 10" xfId="1991" hidden="1"/>
    <cellStyle name="Ergebnis 2 10" xfId="2120" hidden="1"/>
    <cellStyle name="Ergebnis 2 10" xfId="2424" hidden="1"/>
    <cellStyle name="Ergebnis 2 10" xfId="2450" hidden="1"/>
    <cellStyle name="Ergebnis 2 10" xfId="2487" hidden="1"/>
    <cellStyle name="Ergebnis 2 10" xfId="2522" hidden="1"/>
    <cellStyle name="Ergebnis 2 10" xfId="2662" hidden="1"/>
    <cellStyle name="Ergebnis 2 10" xfId="2824" hidden="1"/>
    <cellStyle name="Ergebnis 2 10" xfId="2850" hidden="1"/>
    <cellStyle name="Ergebnis 2 10" xfId="2887" hidden="1"/>
    <cellStyle name="Ergebnis 2 10" xfId="2922" hidden="1"/>
    <cellStyle name="Ergebnis 2 10" xfId="2801" hidden="1"/>
    <cellStyle name="Ergebnis 2 10" xfId="2971" hidden="1"/>
    <cellStyle name="Ergebnis 2 10" xfId="2997" hidden="1"/>
    <cellStyle name="Ergebnis 2 10" xfId="3034" hidden="1"/>
    <cellStyle name="Ergebnis 2 10" xfId="3069" hidden="1"/>
    <cellStyle name="Ergebnis 2 10" xfId="2656" hidden="1"/>
    <cellStyle name="Ergebnis 2 10" xfId="3112" hidden="1"/>
    <cellStyle name="Ergebnis 2 10" xfId="3138" hidden="1"/>
    <cellStyle name="Ergebnis 2 10" xfId="3175" hidden="1"/>
    <cellStyle name="Ergebnis 2 10" xfId="3210" hidden="1"/>
    <cellStyle name="Ergebnis 2 10" xfId="3263" hidden="1"/>
    <cellStyle name="Ergebnis 2 10" xfId="3329" hidden="1"/>
    <cellStyle name="Ergebnis 2 10" xfId="3355" hidden="1"/>
    <cellStyle name="Ergebnis 2 10" xfId="3392" hidden="1"/>
    <cellStyle name="Ergebnis 2 10" xfId="3427" hidden="1"/>
    <cellStyle name="Ergebnis 2 10" xfId="3495" hidden="1"/>
    <cellStyle name="Ergebnis 2 10" xfId="3621" hidden="1"/>
    <cellStyle name="Ergebnis 2 10" xfId="3647" hidden="1"/>
    <cellStyle name="Ergebnis 2 10" xfId="3684" hidden="1"/>
    <cellStyle name="Ergebnis 2 10" xfId="3719" hidden="1"/>
    <cellStyle name="Ergebnis 2 10" xfId="3598" hidden="1"/>
    <cellStyle name="Ergebnis 2 10" xfId="3763" hidden="1"/>
    <cellStyle name="Ergebnis 2 10" xfId="3789" hidden="1"/>
    <cellStyle name="Ergebnis 2 10" xfId="3826" hidden="1"/>
    <cellStyle name="Ergebnis 2 10" xfId="3861" hidden="1"/>
    <cellStyle name="Ergebnis 2 10" xfId="2207" hidden="1"/>
    <cellStyle name="Ergebnis 2 10" xfId="3930" hidden="1"/>
    <cellStyle name="Ergebnis 2 10" xfId="3956" hidden="1"/>
    <cellStyle name="Ergebnis 2 10" xfId="3993" hidden="1"/>
    <cellStyle name="Ergebnis 2 10" xfId="4028" hidden="1"/>
    <cellStyle name="Ergebnis 2 10" xfId="4168" hidden="1"/>
    <cellStyle name="Ergebnis 2 10" xfId="4330" hidden="1"/>
    <cellStyle name="Ergebnis 2 10" xfId="4356" hidden="1"/>
    <cellStyle name="Ergebnis 2 10" xfId="4393" hidden="1"/>
    <cellStyle name="Ergebnis 2 10" xfId="4428" hidden="1"/>
    <cellStyle name="Ergebnis 2 10" xfId="4307" hidden="1"/>
    <cellStyle name="Ergebnis 2 10" xfId="4477" hidden="1"/>
    <cellStyle name="Ergebnis 2 10" xfId="4503" hidden="1"/>
    <cellStyle name="Ergebnis 2 10" xfId="4540" hidden="1"/>
    <cellStyle name="Ergebnis 2 10" xfId="4575" hidden="1"/>
    <cellStyle name="Ergebnis 2 10" xfId="4162" hidden="1"/>
    <cellStyle name="Ergebnis 2 10" xfId="4618" hidden="1"/>
    <cellStyle name="Ergebnis 2 10" xfId="4644" hidden="1"/>
    <cellStyle name="Ergebnis 2 10" xfId="4681" hidden="1"/>
    <cellStyle name="Ergebnis 2 10" xfId="4716" hidden="1"/>
    <cellStyle name="Ergebnis 2 10" xfId="4769" hidden="1"/>
    <cellStyle name="Ergebnis 2 10" xfId="4835" hidden="1"/>
    <cellStyle name="Ergebnis 2 10" xfId="4861" hidden="1"/>
    <cellStyle name="Ergebnis 2 10" xfId="4898" hidden="1"/>
    <cellStyle name="Ergebnis 2 10" xfId="4933" hidden="1"/>
    <cellStyle name="Ergebnis 2 10" xfId="5001" hidden="1"/>
    <cellStyle name="Ergebnis 2 10" xfId="5127" hidden="1"/>
    <cellStyle name="Ergebnis 2 10" xfId="5153" hidden="1"/>
    <cellStyle name="Ergebnis 2 10" xfId="5190" hidden="1"/>
    <cellStyle name="Ergebnis 2 10" xfId="5225" hidden="1"/>
    <cellStyle name="Ergebnis 2 10" xfId="5104" hidden="1"/>
    <cellStyle name="Ergebnis 2 10" xfId="5269" hidden="1"/>
    <cellStyle name="Ergebnis 2 10" xfId="5295" hidden="1"/>
    <cellStyle name="Ergebnis 2 10" xfId="5332" hidden="1"/>
    <cellStyle name="Ergebnis 2 10" xfId="5367" hidden="1"/>
    <cellStyle name="Ergebnis 2 10" xfId="2115" hidden="1"/>
    <cellStyle name="Ergebnis 2 10" xfId="5435" hidden="1"/>
    <cellStyle name="Ergebnis 2 10" xfId="5461" hidden="1"/>
    <cellStyle name="Ergebnis 2 10" xfId="5498" hidden="1"/>
    <cellStyle name="Ergebnis 2 10" xfId="5533" hidden="1"/>
    <cellStyle name="Ergebnis 2 10" xfId="5672" hidden="1"/>
    <cellStyle name="Ergebnis 2 10" xfId="5834" hidden="1"/>
    <cellStyle name="Ergebnis 2 10" xfId="5860" hidden="1"/>
    <cellStyle name="Ergebnis 2 10" xfId="5897" hidden="1"/>
    <cellStyle name="Ergebnis 2 10" xfId="5932" hidden="1"/>
    <cellStyle name="Ergebnis 2 10" xfId="5811" hidden="1"/>
    <cellStyle name="Ergebnis 2 10" xfId="5981" hidden="1"/>
    <cellStyle name="Ergebnis 2 10" xfId="6007" hidden="1"/>
    <cellStyle name="Ergebnis 2 10" xfId="6044" hidden="1"/>
    <cellStyle name="Ergebnis 2 10" xfId="6079" hidden="1"/>
    <cellStyle name="Ergebnis 2 10" xfId="5666" hidden="1"/>
    <cellStyle name="Ergebnis 2 10" xfId="6122" hidden="1"/>
    <cellStyle name="Ergebnis 2 10" xfId="6148" hidden="1"/>
    <cellStyle name="Ergebnis 2 10" xfId="6185" hidden="1"/>
    <cellStyle name="Ergebnis 2 10" xfId="6220" hidden="1"/>
    <cellStyle name="Ergebnis 2 10" xfId="6273" hidden="1"/>
    <cellStyle name="Ergebnis 2 10" xfId="6339" hidden="1"/>
    <cellStyle name="Ergebnis 2 10" xfId="6365" hidden="1"/>
    <cellStyle name="Ergebnis 2 10" xfId="6402" hidden="1"/>
    <cellStyle name="Ergebnis 2 10" xfId="6437" hidden="1"/>
    <cellStyle name="Ergebnis 2 10" xfId="6505" hidden="1"/>
    <cellStyle name="Ergebnis 2 10" xfId="6631" hidden="1"/>
    <cellStyle name="Ergebnis 2 10" xfId="6657" hidden="1"/>
    <cellStyle name="Ergebnis 2 10" xfId="6694" hidden="1"/>
    <cellStyle name="Ergebnis 2 10" xfId="6729" hidden="1"/>
    <cellStyle name="Ergebnis 2 10" xfId="6608" hidden="1"/>
    <cellStyle name="Ergebnis 2 10" xfId="6773" hidden="1"/>
    <cellStyle name="Ergebnis 2 10" xfId="6799" hidden="1"/>
    <cellStyle name="Ergebnis 2 10" xfId="6836" hidden="1"/>
    <cellStyle name="Ergebnis 2 10" xfId="6871" hidden="1"/>
    <cellStyle name="Ergebnis 2 10" xfId="2212" hidden="1"/>
    <cellStyle name="Ergebnis 2 10" xfId="6937" hidden="1"/>
    <cellStyle name="Ergebnis 2 10" xfId="6963" hidden="1"/>
    <cellStyle name="Ergebnis 2 10" xfId="7000" hidden="1"/>
    <cellStyle name="Ergebnis 2 10" xfId="7035" hidden="1"/>
    <cellStyle name="Ergebnis 2 10" xfId="7170" hidden="1"/>
    <cellStyle name="Ergebnis 2 10" xfId="7332" hidden="1"/>
    <cellStyle name="Ergebnis 2 10" xfId="7358" hidden="1"/>
    <cellStyle name="Ergebnis 2 10" xfId="7395" hidden="1"/>
    <cellStyle name="Ergebnis 2 10" xfId="7430" hidden="1"/>
    <cellStyle name="Ergebnis 2 10" xfId="7309" hidden="1"/>
    <cellStyle name="Ergebnis 2 10" xfId="7479" hidden="1"/>
    <cellStyle name="Ergebnis 2 10" xfId="7505" hidden="1"/>
    <cellStyle name="Ergebnis 2 10" xfId="7542" hidden="1"/>
    <cellStyle name="Ergebnis 2 10" xfId="7577" hidden="1"/>
    <cellStyle name="Ergebnis 2 10" xfId="7164" hidden="1"/>
    <cellStyle name="Ergebnis 2 10" xfId="7620" hidden="1"/>
    <cellStyle name="Ergebnis 2 10" xfId="7646" hidden="1"/>
    <cellStyle name="Ergebnis 2 10" xfId="7683" hidden="1"/>
    <cellStyle name="Ergebnis 2 10" xfId="7718" hidden="1"/>
    <cellStyle name="Ergebnis 2 10" xfId="7771" hidden="1"/>
    <cellStyle name="Ergebnis 2 10" xfId="7837" hidden="1"/>
    <cellStyle name="Ergebnis 2 10" xfId="7863" hidden="1"/>
    <cellStyle name="Ergebnis 2 10" xfId="7900" hidden="1"/>
    <cellStyle name="Ergebnis 2 10" xfId="7935" hidden="1"/>
    <cellStyle name="Ergebnis 2 10" xfId="8003" hidden="1"/>
    <cellStyle name="Ergebnis 2 10" xfId="8129" hidden="1"/>
    <cellStyle name="Ergebnis 2 10" xfId="8155" hidden="1"/>
    <cellStyle name="Ergebnis 2 10" xfId="8192" hidden="1"/>
    <cellStyle name="Ergebnis 2 10" xfId="8227" hidden="1"/>
    <cellStyle name="Ergebnis 2 10" xfId="8106" hidden="1"/>
    <cellStyle name="Ergebnis 2 10" xfId="8271" hidden="1"/>
    <cellStyle name="Ergebnis 2 10" xfId="8297" hidden="1"/>
    <cellStyle name="Ergebnis 2 10" xfId="8334" hidden="1"/>
    <cellStyle name="Ergebnis 2 10" xfId="8369" hidden="1"/>
    <cellStyle name="Ergebnis 2 10" xfId="2110" hidden="1"/>
    <cellStyle name="Ergebnis 2 10" xfId="8432" hidden="1"/>
    <cellStyle name="Ergebnis 2 10" xfId="8458" hidden="1"/>
    <cellStyle name="Ergebnis 2 10" xfId="8495" hidden="1"/>
    <cellStyle name="Ergebnis 2 10" xfId="8530" hidden="1"/>
    <cellStyle name="Ergebnis 2 10" xfId="8663" hidden="1"/>
    <cellStyle name="Ergebnis 2 10" xfId="8825" hidden="1"/>
    <cellStyle name="Ergebnis 2 10" xfId="8851" hidden="1"/>
    <cellStyle name="Ergebnis 2 10" xfId="8888" hidden="1"/>
    <cellStyle name="Ergebnis 2 10" xfId="8923" hidden="1"/>
    <cellStyle name="Ergebnis 2 10" xfId="8802" hidden="1"/>
    <cellStyle name="Ergebnis 2 10" xfId="8972" hidden="1"/>
    <cellStyle name="Ergebnis 2 10" xfId="8998" hidden="1"/>
    <cellStyle name="Ergebnis 2 10" xfId="9035" hidden="1"/>
    <cellStyle name="Ergebnis 2 10" xfId="9070" hidden="1"/>
    <cellStyle name="Ergebnis 2 10" xfId="8657" hidden="1"/>
    <cellStyle name="Ergebnis 2 10" xfId="9113" hidden="1"/>
    <cellStyle name="Ergebnis 2 10" xfId="9139" hidden="1"/>
    <cellStyle name="Ergebnis 2 10" xfId="9176" hidden="1"/>
    <cellStyle name="Ergebnis 2 10" xfId="9211" hidden="1"/>
    <cellStyle name="Ergebnis 2 10" xfId="9264" hidden="1"/>
    <cellStyle name="Ergebnis 2 10" xfId="9330" hidden="1"/>
    <cellStyle name="Ergebnis 2 10" xfId="9356" hidden="1"/>
    <cellStyle name="Ergebnis 2 10" xfId="9393" hidden="1"/>
    <cellStyle name="Ergebnis 2 10" xfId="9428" hidden="1"/>
    <cellStyle name="Ergebnis 2 10" xfId="9496" hidden="1"/>
    <cellStyle name="Ergebnis 2 10" xfId="9622" hidden="1"/>
    <cellStyle name="Ergebnis 2 10" xfId="9648" hidden="1"/>
    <cellStyle name="Ergebnis 2 10" xfId="9685" hidden="1"/>
    <cellStyle name="Ergebnis 2 10" xfId="9720" hidden="1"/>
    <cellStyle name="Ergebnis 2 10" xfId="9599" hidden="1"/>
    <cellStyle name="Ergebnis 2 10" xfId="9764" hidden="1"/>
    <cellStyle name="Ergebnis 2 10" xfId="9790" hidden="1"/>
    <cellStyle name="Ergebnis 2 10" xfId="9827" hidden="1"/>
    <cellStyle name="Ergebnis 2 10" xfId="9862" hidden="1"/>
    <cellStyle name="Ergebnis 2 10" xfId="2217" hidden="1"/>
    <cellStyle name="Ergebnis 2 10" xfId="9923" hidden="1"/>
    <cellStyle name="Ergebnis 2 10" xfId="9949" hidden="1"/>
    <cellStyle name="Ergebnis 2 10" xfId="9986" hidden="1"/>
    <cellStyle name="Ergebnis 2 10" xfId="10021" hidden="1"/>
    <cellStyle name="Ergebnis 2 10" xfId="10149" hidden="1"/>
    <cellStyle name="Ergebnis 2 10" xfId="10311" hidden="1"/>
    <cellStyle name="Ergebnis 2 10" xfId="10337" hidden="1"/>
    <cellStyle name="Ergebnis 2 10" xfId="10374" hidden="1"/>
    <cellStyle name="Ergebnis 2 10" xfId="10409" hidden="1"/>
    <cellStyle name="Ergebnis 2 10" xfId="10288" hidden="1"/>
    <cellStyle name="Ergebnis 2 10" xfId="10458" hidden="1"/>
    <cellStyle name="Ergebnis 2 10" xfId="10484" hidden="1"/>
    <cellStyle name="Ergebnis 2 10" xfId="10521" hidden="1"/>
    <cellStyle name="Ergebnis 2 10" xfId="10556" hidden="1"/>
    <cellStyle name="Ergebnis 2 10" xfId="10143" hidden="1"/>
    <cellStyle name="Ergebnis 2 10" xfId="10599" hidden="1"/>
    <cellStyle name="Ergebnis 2 10" xfId="10625" hidden="1"/>
    <cellStyle name="Ergebnis 2 10" xfId="10662" hidden="1"/>
    <cellStyle name="Ergebnis 2 10" xfId="10697" hidden="1"/>
    <cellStyle name="Ergebnis 2 10" xfId="10750" hidden="1"/>
    <cellStyle name="Ergebnis 2 10" xfId="10816" hidden="1"/>
    <cellStyle name="Ergebnis 2 10" xfId="10842" hidden="1"/>
    <cellStyle name="Ergebnis 2 10" xfId="10879" hidden="1"/>
    <cellStyle name="Ergebnis 2 10" xfId="10914" hidden="1"/>
    <cellStyle name="Ergebnis 2 10" xfId="10982" hidden="1"/>
    <cellStyle name="Ergebnis 2 10" xfId="11108" hidden="1"/>
    <cellStyle name="Ergebnis 2 10" xfId="11134" hidden="1"/>
    <cellStyle name="Ergebnis 2 10" xfId="11171" hidden="1"/>
    <cellStyle name="Ergebnis 2 10" xfId="11206" hidden="1"/>
    <cellStyle name="Ergebnis 2 10" xfId="11085" hidden="1"/>
    <cellStyle name="Ergebnis 2 10" xfId="11250" hidden="1"/>
    <cellStyle name="Ergebnis 2 10" xfId="11276" hidden="1"/>
    <cellStyle name="Ergebnis 2 10" xfId="11313" hidden="1"/>
    <cellStyle name="Ergebnis 2 10" xfId="11348" hidden="1"/>
    <cellStyle name="Ergebnis 2 10" xfId="2097" hidden="1"/>
    <cellStyle name="Ergebnis 2 10" xfId="11406" hidden="1"/>
    <cellStyle name="Ergebnis 2 10" xfId="11432" hidden="1"/>
    <cellStyle name="Ergebnis 2 10" xfId="11469" hidden="1"/>
    <cellStyle name="Ergebnis 2 10" xfId="11504" hidden="1"/>
    <cellStyle name="Ergebnis 2 10" xfId="11629" hidden="1"/>
    <cellStyle name="Ergebnis 2 10" xfId="11791" hidden="1"/>
    <cellStyle name="Ergebnis 2 10" xfId="11817" hidden="1"/>
    <cellStyle name="Ergebnis 2 10" xfId="11854" hidden="1"/>
    <cellStyle name="Ergebnis 2 10" xfId="11889" hidden="1"/>
    <cellStyle name="Ergebnis 2 10" xfId="11768" hidden="1"/>
    <cellStyle name="Ergebnis 2 10" xfId="11938" hidden="1"/>
    <cellStyle name="Ergebnis 2 10" xfId="11964" hidden="1"/>
    <cellStyle name="Ergebnis 2 10" xfId="12001" hidden="1"/>
    <cellStyle name="Ergebnis 2 10" xfId="12036" hidden="1"/>
    <cellStyle name="Ergebnis 2 10" xfId="11623" hidden="1"/>
    <cellStyle name="Ergebnis 2 10" xfId="12079" hidden="1"/>
    <cellStyle name="Ergebnis 2 10" xfId="12105" hidden="1"/>
    <cellStyle name="Ergebnis 2 10" xfId="12142" hidden="1"/>
    <cellStyle name="Ergebnis 2 10" xfId="12177" hidden="1"/>
    <cellStyle name="Ergebnis 2 10" xfId="12230" hidden="1"/>
    <cellStyle name="Ergebnis 2 10" xfId="12296" hidden="1"/>
    <cellStyle name="Ergebnis 2 10" xfId="12322" hidden="1"/>
    <cellStyle name="Ergebnis 2 10" xfId="12359" hidden="1"/>
    <cellStyle name="Ergebnis 2 10" xfId="12394" hidden="1"/>
    <cellStyle name="Ergebnis 2 10" xfId="12462" hidden="1"/>
    <cellStyle name="Ergebnis 2 10" xfId="12588" hidden="1"/>
    <cellStyle name="Ergebnis 2 10" xfId="12614" hidden="1"/>
    <cellStyle name="Ergebnis 2 10" xfId="12651" hidden="1"/>
    <cellStyle name="Ergebnis 2 10" xfId="12686" hidden="1"/>
    <cellStyle name="Ergebnis 2 10" xfId="12565" hidden="1"/>
    <cellStyle name="Ergebnis 2 10" xfId="12730" hidden="1"/>
    <cellStyle name="Ergebnis 2 10" xfId="12756" hidden="1"/>
    <cellStyle name="Ergebnis 2 10" xfId="12793" hidden="1"/>
    <cellStyle name="Ergebnis 2 10" xfId="12828" hidden="1"/>
    <cellStyle name="Ergebnis 2 10" xfId="2230" hidden="1"/>
    <cellStyle name="Ergebnis 2 10" xfId="12885" hidden="1"/>
    <cellStyle name="Ergebnis 2 10" xfId="12911" hidden="1"/>
    <cellStyle name="Ergebnis 2 10" xfId="12948" hidden="1"/>
    <cellStyle name="Ergebnis 2 10" xfId="12983" hidden="1"/>
    <cellStyle name="Ergebnis 2 10" xfId="13100" hidden="1"/>
    <cellStyle name="Ergebnis 2 10" xfId="13262" hidden="1"/>
    <cellStyle name="Ergebnis 2 10" xfId="13288" hidden="1"/>
    <cellStyle name="Ergebnis 2 10" xfId="13325" hidden="1"/>
    <cellStyle name="Ergebnis 2 10" xfId="13360" hidden="1"/>
    <cellStyle name="Ergebnis 2 10" xfId="13239" hidden="1"/>
    <cellStyle name="Ergebnis 2 10" xfId="13409" hidden="1"/>
    <cellStyle name="Ergebnis 2 10" xfId="13435" hidden="1"/>
    <cellStyle name="Ergebnis 2 10" xfId="13472" hidden="1"/>
    <cellStyle name="Ergebnis 2 10" xfId="13507" hidden="1"/>
    <cellStyle name="Ergebnis 2 10" xfId="13094" hidden="1"/>
    <cellStyle name="Ergebnis 2 10" xfId="13550" hidden="1"/>
    <cellStyle name="Ergebnis 2 10" xfId="13576" hidden="1"/>
    <cellStyle name="Ergebnis 2 10" xfId="13613" hidden="1"/>
    <cellStyle name="Ergebnis 2 10" xfId="13648" hidden="1"/>
    <cellStyle name="Ergebnis 2 10" xfId="13701" hidden="1"/>
    <cellStyle name="Ergebnis 2 10" xfId="13767" hidden="1"/>
    <cellStyle name="Ergebnis 2 10" xfId="13793" hidden="1"/>
    <cellStyle name="Ergebnis 2 10" xfId="13830" hidden="1"/>
    <cellStyle name="Ergebnis 2 10" xfId="13865" hidden="1"/>
    <cellStyle name="Ergebnis 2 10" xfId="13933" hidden="1"/>
    <cellStyle name="Ergebnis 2 10" xfId="14059" hidden="1"/>
    <cellStyle name="Ergebnis 2 10" xfId="14085" hidden="1"/>
    <cellStyle name="Ergebnis 2 10" xfId="14122" hidden="1"/>
    <cellStyle name="Ergebnis 2 10" xfId="14157" hidden="1"/>
    <cellStyle name="Ergebnis 2 10" xfId="14036" hidden="1"/>
    <cellStyle name="Ergebnis 2 10" xfId="14201" hidden="1"/>
    <cellStyle name="Ergebnis 2 10" xfId="14227" hidden="1"/>
    <cellStyle name="Ergebnis 2 10" xfId="14264" hidden="1"/>
    <cellStyle name="Ergebnis 2 10" xfId="14299" hidden="1"/>
    <cellStyle name="Ergebnis 2 10" xfId="2085" hidden="1"/>
    <cellStyle name="Ergebnis 2 10" xfId="14352" hidden="1"/>
    <cellStyle name="Ergebnis 2 10" xfId="14378" hidden="1"/>
    <cellStyle name="Ergebnis 2 10" xfId="14415" hidden="1"/>
    <cellStyle name="Ergebnis 2 10" xfId="14450" hidden="1"/>
    <cellStyle name="Ergebnis 2 10" xfId="14562" hidden="1"/>
    <cellStyle name="Ergebnis 2 10" xfId="14724" hidden="1"/>
    <cellStyle name="Ergebnis 2 10" xfId="14750" hidden="1"/>
    <cellStyle name="Ergebnis 2 10" xfId="14787" hidden="1"/>
    <cellStyle name="Ergebnis 2 10" xfId="14822" hidden="1"/>
    <cellStyle name="Ergebnis 2 10" xfId="14701" hidden="1"/>
    <cellStyle name="Ergebnis 2 10" xfId="14871" hidden="1"/>
    <cellStyle name="Ergebnis 2 10" xfId="14897" hidden="1"/>
    <cellStyle name="Ergebnis 2 10" xfId="14934" hidden="1"/>
    <cellStyle name="Ergebnis 2 10" xfId="14969" hidden="1"/>
    <cellStyle name="Ergebnis 2 10" xfId="14556" hidden="1"/>
    <cellStyle name="Ergebnis 2 10" xfId="15012" hidden="1"/>
    <cellStyle name="Ergebnis 2 10" xfId="15038" hidden="1"/>
    <cellStyle name="Ergebnis 2 10" xfId="15075" hidden="1"/>
    <cellStyle name="Ergebnis 2 10" xfId="15110" hidden="1"/>
    <cellStyle name="Ergebnis 2 10" xfId="15163" hidden="1"/>
    <cellStyle name="Ergebnis 2 10" xfId="15229" hidden="1"/>
    <cellStyle name="Ergebnis 2 10" xfId="15255" hidden="1"/>
    <cellStyle name="Ergebnis 2 10" xfId="15292" hidden="1"/>
    <cellStyle name="Ergebnis 2 10" xfId="15327" hidden="1"/>
    <cellStyle name="Ergebnis 2 10" xfId="15395" hidden="1"/>
    <cellStyle name="Ergebnis 2 10" xfId="15521" hidden="1"/>
    <cellStyle name="Ergebnis 2 10" xfId="15547" hidden="1"/>
    <cellStyle name="Ergebnis 2 10" xfId="15584" hidden="1"/>
    <cellStyle name="Ergebnis 2 10" xfId="15619" hidden="1"/>
    <cellStyle name="Ergebnis 2 10" xfId="15498" hidden="1"/>
    <cellStyle name="Ergebnis 2 10" xfId="15663" hidden="1"/>
    <cellStyle name="Ergebnis 2 10" xfId="15689" hidden="1"/>
    <cellStyle name="Ergebnis 2 10" xfId="15726" hidden="1"/>
    <cellStyle name="Ergebnis 2 10" xfId="15761" hidden="1"/>
    <cellStyle name="Ergebnis 2 10" xfId="2241" hidden="1"/>
    <cellStyle name="Ergebnis 2 10" xfId="15814" hidden="1"/>
    <cellStyle name="Ergebnis 2 10" xfId="15840" hidden="1"/>
    <cellStyle name="Ergebnis 2 10" xfId="15877" hidden="1"/>
    <cellStyle name="Ergebnis 2 10" xfId="15912" hidden="1"/>
    <cellStyle name="Ergebnis 2 10" xfId="16018" hidden="1"/>
    <cellStyle name="Ergebnis 2 10" xfId="16180" hidden="1"/>
    <cellStyle name="Ergebnis 2 10" xfId="16206" hidden="1"/>
    <cellStyle name="Ergebnis 2 10" xfId="16243" hidden="1"/>
    <cellStyle name="Ergebnis 2 10" xfId="16278" hidden="1"/>
    <cellStyle name="Ergebnis 2 10" xfId="16157" hidden="1"/>
    <cellStyle name="Ergebnis 2 10" xfId="16327" hidden="1"/>
    <cellStyle name="Ergebnis 2 10" xfId="16353" hidden="1"/>
    <cellStyle name="Ergebnis 2 10" xfId="16390" hidden="1"/>
    <cellStyle name="Ergebnis 2 10" xfId="16425" hidden="1"/>
    <cellStyle name="Ergebnis 2 10" xfId="16012" hidden="1"/>
    <cellStyle name="Ergebnis 2 10" xfId="16468" hidden="1"/>
    <cellStyle name="Ergebnis 2 10" xfId="16494" hidden="1"/>
    <cellStyle name="Ergebnis 2 10" xfId="16531" hidden="1"/>
    <cellStyle name="Ergebnis 2 10" xfId="16566" hidden="1"/>
    <cellStyle name="Ergebnis 2 10" xfId="16619" hidden="1"/>
    <cellStyle name="Ergebnis 2 10" xfId="16685" hidden="1"/>
    <cellStyle name="Ergebnis 2 10" xfId="16711" hidden="1"/>
    <cellStyle name="Ergebnis 2 10" xfId="16748" hidden="1"/>
    <cellStyle name="Ergebnis 2 10" xfId="16783" hidden="1"/>
    <cellStyle name="Ergebnis 2 10" xfId="16851" hidden="1"/>
    <cellStyle name="Ergebnis 2 10" xfId="16977" hidden="1"/>
    <cellStyle name="Ergebnis 2 10" xfId="17003" hidden="1"/>
    <cellStyle name="Ergebnis 2 10" xfId="17040" hidden="1"/>
    <cellStyle name="Ergebnis 2 10" xfId="17075" hidden="1"/>
    <cellStyle name="Ergebnis 2 10" xfId="16954" hidden="1"/>
    <cellStyle name="Ergebnis 2 10" xfId="17119" hidden="1"/>
    <cellStyle name="Ergebnis 2 10" xfId="17145" hidden="1"/>
    <cellStyle name="Ergebnis 2 10" xfId="17182" hidden="1"/>
    <cellStyle name="Ergebnis 2 10" xfId="17217" hidden="1"/>
    <cellStyle name="Ergebnis 2 10" xfId="2066" hidden="1"/>
    <cellStyle name="Ergebnis 2 10" xfId="17259" hidden="1"/>
    <cellStyle name="Ergebnis 2 10" xfId="17285" hidden="1"/>
    <cellStyle name="Ergebnis 2 10" xfId="17322" hidden="1"/>
    <cellStyle name="Ergebnis 2 10" xfId="17357" hidden="1"/>
    <cellStyle name="Ergebnis 2 10" xfId="17460" hidden="1"/>
    <cellStyle name="Ergebnis 2 10" xfId="17622" hidden="1"/>
    <cellStyle name="Ergebnis 2 10" xfId="17648" hidden="1"/>
    <cellStyle name="Ergebnis 2 10" xfId="17685" hidden="1"/>
    <cellStyle name="Ergebnis 2 10" xfId="17720" hidden="1"/>
    <cellStyle name="Ergebnis 2 10" xfId="17599" hidden="1"/>
    <cellStyle name="Ergebnis 2 10" xfId="17769" hidden="1"/>
    <cellStyle name="Ergebnis 2 10" xfId="17795" hidden="1"/>
    <cellStyle name="Ergebnis 2 10" xfId="17832" hidden="1"/>
    <cellStyle name="Ergebnis 2 10" xfId="17867" hidden="1"/>
    <cellStyle name="Ergebnis 2 10" xfId="17454" hidden="1"/>
    <cellStyle name="Ergebnis 2 10" xfId="17910" hidden="1"/>
    <cellStyle name="Ergebnis 2 10" xfId="17936" hidden="1"/>
    <cellStyle name="Ergebnis 2 10" xfId="17973" hidden="1"/>
    <cellStyle name="Ergebnis 2 10" xfId="18008" hidden="1"/>
    <cellStyle name="Ergebnis 2 10" xfId="18061" hidden="1"/>
    <cellStyle name="Ergebnis 2 10" xfId="18127" hidden="1"/>
    <cellStyle name="Ergebnis 2 10" xfId="18153" hidden="1"/>
    <cellStyle name="Ergebnis 2 10" xfId="18190" hidden="1"/>
    <cellStyle name="Ergebnis 2 10" xfId="18225" hidden="1"/>
    <cellStyle name="Ergebnis 2 10" xfId="18293" hidden="1"/>
    <cellStyle name="Ergebnis 2 10" xfId="18419" hidden="1"/>
    <cellStyle name="Ergebnis 2 10" xfId="18445" hidden="1"/>
    <cellStyle name="Ergebnis 2 10" xfId="18482" hidden="1"/>
    <cellStyle name="Ergebnis 2 10" xfId="18517" hidden="1"/>
    <cellStyle name="Ergebnis 2 10" xfId="18396" hidden="1"/>
    <cellStyle name="Ergebnis 2 10" xfId="18561" hidden="1"/>
    <cellStyle name="Ergebnis 2 10" xfId="18587" hidden="1"/>
    <cellStyle name="Ergebnis 2 10" xfId="18624" hidden="1"/>
    <cellStyle name="Ergebnis 2 10" xfId="18659" hidden="1"/>
    <cellStyle name="Ergebnis 2 10" xfId="18934" hidden="1"/>
    <cellStyle name="Ergebnis 2 10" xfId="19059" hidden="1"/>
    <cellStyle name="Ergebnis 2 10" xfId="19085" hidden="1"/>
    <cellStyle name="Ergebnis 2 10" xfId="19122" hidden="1"/>
    <cellStyle name="Ergebnis 2 10" xfId="19157" hidden="1"/>
    <cellStyle name="Ergebnis 2 10" xfId="19267" hidden="1"/>
    <cellStyle name="Ergebnis 2 10" xfId="19429" hidden="1"/>
    <cellStyle name="Ergebnis 2 10" xfId="19455" hidden="1"/>
    <cellStyle name="Ergebnis 2 10" xfId="19492" hidden="1"/>
    <cellStyle name="Ergebnis 2 10" xfId="19527" hidden="1"/>
    <cellStyle name="Ergebnis 2 10" xfId="19406" hidden="1"/>
    <cellStyle name="Ergebnis 2 10" xfId="19576" hidden="1"/>
    <cellStyle name="Ergebnis 2 10" xfId="19602" hidden="1"/>
    <cellStyle name="Ergebnis 2 10" xfId="19639" hidden="1"/>
    <cellStyle name="Ergebnis 2 10" xfId="19674" hidden="1"/>
    <cellStyle name="Ergebnis 2 10" xfId="19261" hidden="1"/>
    <cellStyle name="Ergebnis 2 10" xfId="19717" hidden="1"/>
    <cellStyle name="Ergebnis 2 10" xfId="19743" hidden="1"/>
    <cellStyle name="Ergebnis 2 10" xfId="19780" hidden="1"/>
    <cellStyle name="Ergebnis 2 10" xfId="19815" hidden="1"/>
    <cellStyle name="Ergebnis 2 10" xfId="19868" hidden="1"/>
    <cellStyle name="Ergebnis 2 10" xfId="19934" hidden="1"/>
    <cellStyle name="Ergebnis 2 10" xfId="19960" hidden="1"/>
    <cellStyle name="Ergebnis 2 10" xfId="19997" hidden="1"/>
    <cellStyle name="Ergebnis 2 10" xfId="20032" hidden="1"/>
    <cellStyle name="Ergebnis 2 10" xfId="20100" hidden="1"/>
    <cellStyle name="Ergebnis 2 10" xfId="20226" hidden="1"/>
    <cellStyle name="Ergebnis 2 10" xfId="20252" hidden="1"/>
    <cellStyle name="Ergebnis 2 10" xfId="20289" hidden="1"/>
    <cellStyle name="Ergebnis 2 10" xfId="20324" hidden="1"/>
    <cellStyle name="Ergebnis 2 10" xfId="20203" hidden="1"/>
    <cellStyle name="Ergebnis 2 10" xfId="20368" hidden="1"/>
    <cellStyle name="Ergebnis 2 10" xfId="20394" hidden="1"/>
    <cellStyle name="Ergebnis 2 10" xfId="20431" hidden="1"/>
    <cellStyle name="Ergebnis 2 10" xfId="20466" hidden="1"/>
    <cellStyle name="Ergebnis 2 10" xfId="20519" hidden="1"/>
    <cellStyle name="Ergebnis 2 10" xfId="20585" hidden="1"/>
    <cellStyle name="Ergebnis 2 10" xfId="20611" hidden="1"/>
    <cellStyle name="Ergebnis 2 10" xfId="20648" hidden="1"/>
    <cellStyle name="Ergebnis 2 10" xfId="20683" hidden="1"/>
    <cellStyle name="Ergebnis 2 10" xfId="20770" hidden="1"/>
    <cellStyle name="Ergebnis 2 10" xfId="20976" hidden="1"/>
    <cellStyle name="Ergebnis 2 10" xfId="21002" hidden="1"/>
    <cellStyle name="Ergebnis 2 10" xfId="21039" hidden="1"/>
    <cellStyle name="Ergebnis 2 10" xfId="21074" hidden="1"/>
    <cellStyle name="Ergebnis 2 10" xfId="21159" hidden="1"/>
    <cellStyle name="Ergebnis 2 10" xfId="21285" hidden="1"/>
    <cellStyle name="Ergebnis 2 10" xfId="21311" hidden="1"/>
    <cellStyle name="Ergebnis 2 10" xfId="21348" hidden="1"/>
    <cellStyle name="Ergebnis 2 10" xfId="21383" hidden="1"/>
    <cellStyle name="Ergebnis 2 10" xfId="21262" hidden="1"/>
    <cellStyle name="Ergebnis 2 10" xfId="21429" hidden="1"/>
    <cellStyle name="Ergebnis 2 10" xfId="21455" hidden="1"/>
    <cellStyle name="Ergebnis 2 10" xfId="21492" hidden="1"/>
    <cellStyle name="Ergebnis 2 10" xfId="21527" hidden="1"/>
    <cellStyle name="Ergebnis 2 10" xfId="20864" hidden="1"/>
    <cellStyle name="Ergebnis 2 10" xfId="21586" hidden="1"/>
    <cellStyle name="Ergebnis 2 10" xfId="21612" hidden="1"/>
    <cellStyle name="Ergebnis 2 10" xfId="21649" hidden="1"/>
    <cellStyle name="Ergebnis 2 10" xfId="21684" hidden="1"/>
    <cellStyle name="Ergebnis 2 10" xfId="21793" hidden="1"/>
    <cellStyle name="Ergebnis 2 10" xfId="21956" hidden="1"/>
    <cellStyle name="Ergebnis 2 10" xfId="21982" hidden="1"/>
    <cellStyle name="Ergebnis 2 10" xfId="22019" hidden="1"/>
    <cellStyle name="Ergebnis 2 10" xfId="22054" hidden="1"/>
    <cellStyle name="Ergebnis 2 10" xfId="21933" hidden="1"/>
    <cellStyle name="Ergebnis 2 10" xfId="22105" hidden="1"/>
    <cellStyle name="Ergebnis 2 10" xfId="22131" hidden="1"/>
    <cellStyle name="Ergebnis 2 10" xfId="22168" hidden="1"/>
    <cellStyle name="Ergebnis 2 10" xfId="22203" hidden="1"/>
    <cellStyle name="Ergebnis 2 10" xfId="21787" hidden="1"/>
    <cellStyle name="Ergebnis 2 10" xfId="22248" hidden="1"/>
    <cellStyle name="Ergebnis 2 10" xfId="22274" hidden="1"/>
    <cellStyle name="Ergebnis 2 10" xfId="22311" hidden="1"/>
    <cellStyle name="Ergebnis 2 10" xfId="22346" hidden="1"/>
    <cellStyle name="Ergebnis 2 10" xfId="22401" hidden="1"/>
    <cellStyle name="Ergebnis 2 10" xfId="22467" hidden="1"/>
    <cellStyle name="Ergebnis 2 10" xfId="22493" hidden="1"/>
    <cellStyle name="Ergebnis 2 10" xfId="22530" hidden="1"/>
    <cellStyle name="Ergebnis 2 10" xfId="22565" hidden="1"/>
    <cellStyle name="Ergebnis 2 10" xfId="22633" hidden="1"/>
    <cellStyle name="Ergebnis 2 10" xfId="22759" hidden="1"/>
    <cellStyle name="Ergebnis 2 10" xfId="22785" hidden="1"/>
    <cellStyle name="Ergebnis 2 10" xfId="22822" hidden="1"/>
    <cellStyle name="Ergebnis 2 10" xfId="22857" hidden="1"/>
    <cellStyle name="Ergebnis 2 10" xfId="22736" hidden="1"/>
    <cellStyle name="Ergebnis 2 10" xfId="22901" hidden="1"/>
    <cellStyle name="Ergebnis 2 10" xfId="22927" hidden="1"/>
    <cellStyle name="Ergebnis 2 10" xfId="22964" hidden="1"/>
    <cellStyle name="Ergebnis 2 10" xfId="22999" hidden="1"/>
    <cellStyle name="Ergebnis 2 10" xfId="20769" hidden="1"/>
    <cellStyle name="Ergebnis 2 10" xfId="23041" hidden="1"/>
    <cellStyle name="Ergebnis 2 10" xfId="23067" hidden="1"/>
    <cellStyle name="Ergebnis 2 10" xfId="23104" hidden="1"/>
    <cellStyle name="Ergebnis 2 10" xfId="23139" hidden="1"/>
    <cellStyle name="Ergebnis 2 10" xfId="23246" hidden="1"/>
    <cellStyle name="Ergebnis 2 10" xfId="23408" hidden="1"/>
    <cellStyle name="Ergebnis 2 10" xfId="23434" hidden="1"/>
    <cellStyle name="Ergebnis 2 10" xfId="23471" hidden="1"/>
    <cellStyle name="Ergebnis 2 10" xfId="23506" hidden="1"/>
    <cellStyle name="Ergebnis 2 10" xfId="23385" hidden="1"/>
    <cellStyle name="Ergebnis 2 10" xfId="23557" hidden="1"/>
    <cellStyle name="Ergebnis 2 10" xfId="23583" hidden="1"/>
    <cellStyle name="Ergebnis 2 10" xfId="23620" hidden="1"/>
    <cellStyle name="Ergebnis 2 10" xfId="23655" hidden="1"/>
    <cellStyle name="Ergebnis 2 10" xfId="23240" hidden="1"/>
    <cellStyle name="Ergebnis 2 10" xfId="23700" hidden="1"/>
    <cellStyle name="Ergebnis 2 10" xfId="23726" hidden="1"/>
    <cellStyle name="Ergebnis 2 10" xfId="23763" hidden="1"/>
    <cellStyle name="Ergebnis 2 10" xfId="23798" hidden="1"/>
    <cellStyle name="Ergebnis 2 10" xfId="23852" hidden="1"/>
    <cellStyle name="Ergebnis 2 10" xfId="23918" hidden="1"/>
    <cellStyle name="Ergebnis 2 10" xfId="23944" hidden="1"/>
    <cellStyle name="Ergebnis 2 10" xfId="23981" hidden="1"/>
    <cellStyle name="Ergebnis 2 10" xfId="24016" hidden="1"/>
    <cellStyle name="Ergebnis 2 10" xfId="24084" hidden="1"/>
    <cellStyle name="Ergebnis 2 10" xfId="24210" hidden="1"/>
    <cellStyle name="Ergebnis 2 10" xfId="24236" hidden="1"/>
    <cellStyle name="Ergebnis 2 10" xfId="24273" hidden="1"/>
    <cellStyle name="Ergebnis 2 10" xfId="24308" hidden="1"/>
    <cellStyle name="Ergebnis 2 10" xfId="24187" hidden="1"/>
    <cellStyle name="Ergebnis 2 10" xfId="24352" hidden="1"/>
    <cellStyle name="Ergebnis 2 10" xfId="24378" hidden="1"/>
    <cellStyle name="Ergebnis 2 10" xfId="24415" hidden="1"/>
    <cellStyle name="Ergebnis 2 10" xfId="24450" hidden="1"/>
    <cellStyle name="Ergebnis 2 10" xfId="20833" hidden="1"/>
    <cellStyle name="Ergebnis 2 10" xfId="24492" hidden="1"/>
    <cellStyle name="Ergebnis 2 10" xfId="24518" hidden="1"/>
    <cellStyle name="Ergebnis 2 10" xfId="24555" hidden="1"/>
    <cellStyle name="Ergebnis 2 10" xfId="24590" hidden="1"/>
    <cellStyle name="Ergebnis 2 10" xfId="24693" hidden="1"/>
    <cellStyle name="Ergebnis 2 10" xfId="24855" hidden="1"/>
    <cellStyle name="Ergebnis 2 10" xfId="24881" hidden="1"/>
    <cellStyle name="Ergebnis 2 10" xfId="24918" hidden="1"/>
    <cellStyle name="Ergebnis 2 10" xfId="24953" hidden="1"/>
    <cellStyle name="Ergebnis 2 10" xfId="24832" hidden="1"/>
    <cellStyle name="Ergebnis 2 10" xfId="25002" hidden="1"/>
    <cellStyle name="Ergebnis 2 10" xfId="25028" hidden="1"/>
    <cellStyle name="Ergebnis 2 10" xfId="25065" hidden="1"/>
    <cellStyle name="Ergebnis 2 10" xfId="25100" hidden="1"/>
    <cellStyle name="Ergebnis 2 10" xfId="24687" hidden="1"/>
    <cellStyle name="Ergebnis 2 10" xfId="25143" hidden="1"/>
    <cellStyle name="Ergebnis 2 10" xfId="25169" hidden="1"/>
    <cellStyle name="Ergebnis 2 10" xfId="25206" hidden="1"/>
    <cellStyle name="Ergebnis 2 10" xfId="25241" hidden="1"/>
    <cellStyle name="Ergebnis 2 10" xfId="25294" hidden="1"/>
    <cellStyle name="Ergebnis 2 10" xfId="25360" hidden="1"/>
    <cellStyle name="Ergebnis 2 10" xfId="25386" hidden="1"/>
    <cellStyle name="Ergebnis 2 10" xfId="25423" hidden="1"/>
    <cellStyle name="Ergebnis 2 10" xfId="25458" hidden="1"/>
    <cellStyle name="Ergebnis 2 10" xfId="25526" hidden="1"/>
    <cellStyle name="Ergebnis 2 10" xfId="25652" hidden="1"/>
    <cellStyle name="Ergebnis 2 10" xfId="25678" hidden="1"/>
    <cellStyle name="Ergebnis 2 10" xfId="25715" hidden="1"/>
    <cellStyle name="Ergebnis 2 10" xfId="25750" hidden="1"/>
    <cellStyle name="Ergebnis 2 10" xfId="25629" hidden="1"/>
    <cellStyle name="Ergebnis 2 10" xfId="25794" hidden="1"/>
    <cellStyle name="Ergebnis 2 10" xfId="25820" hidden="1"/>
    <cellStyle name="Ergebnis 2 10" xfId="25857" hidden="1"/>
    <cellStyle name="Ergebnis 2 10" xfId="25892" hidden="1"/>
    <cellStyle name="Ergebnis 2 10" xfId="25947" hidden="1"/>
    <cellStyle name="Ergebnis 2 10" xfId="26087" hidden="1"/>
    <cellStyle name="Ergebnis 2 10" xfId="26113" hidden="1"/>
    <cellStyle name="Ergebnis 2 10" xfId="26150" hidden="1"/>
    <cellStyle name="Ergebnis 2 10" xfId="26185" hidden="1"/>
    <cellStyle name="Ergebnis 2 10" xfId="26289" hidden="1"/>
    <cellStyle name="Ergebnis 2 10" xfId="26451" hidden="1"/>
    <cellStyle name="Ergebnis 2 10" xfId="26477" hidden="1"/>
    <cellStyle name="Ergebnis 2 10" xfId="26514" hidden="1"/>
    <cellStyle name="Ergebnis 2 10" xfId="26549" hidden="1"/>
    <cellStyle name="Ergebnis 2 10" xfId="26428" hidden="1"/>
    <cellStyle name="Ergebnis 2 10" xfId="26598" hidden="1"/>
    <cellStyle name="Ergebnis 2 10" xfId="26624" hidden="1"/>
    <cellStyle name="Ergebnis 2 10" xfId="26661" hidden="1"/>
    <cellStyle name="Ergebnis 2 10" xfId="26696" hidden="1"/>
    <cellStyle name="Ergebnis 2 10" xfId="26283" hidden="1"/>
    <cellStyle name="Ergebnis 2 10" xfId="26739" hidden="1"/>
    <cellStyle name="Ergebnis 2 10" xfId="26765" hidden="1"/>
    <cellStyle name="Ergebnis 2 10" xfId="26802" hidden="1"/>
    <cellStyle name="Ergebnis 2 10" xfId="26837" hidden="1"/>
    <cellStyle name="Ergebnis 2 10" xfId="26890" hidden="1"/>
    <cellStyle name="Ergebnis 2 10" xfId="26956" hidden="1"/>
    <cellStyle name="Ergebnis 2 10" xfId="26982" hidden="1"/>
    <cellStyle name="Ergebnis 2 10" xfId="27019" hidden="1"/>
    <cellStyle name="Ergebnis 2 10" xfId="27054" hidden="1"/>
    <cellStyle name="Ergebnis 2 10" xfId="27122" hidden="1"/>
    <cellStyle name="Ergebnis 2 10" xfId="27248" hidden="1"/>
    <cellStyle name="Ergebnis 2 10" xfId="27274" hidden="1"/>
    <cellStyle name="Ergebnis 2 10" xfId="27311" hidden="1"/>
    <cellStyle name="Ergebnis 2 10" xfId="27346" hidden="1"/>
    <cellStyle name="Ergebnis 2 10" xfId="27225" hidden="1"/>
    <cellStyle name="Ergebnis 2 10" xfId="27390" hidden="1"/>
    <cellStyle name="Ergebnis 2 10" xfId="27416" hidden="1"/>
    <cellStyle name="Ergebnis 2 10" xfId="27453" hidden="1"/>
    <cellStyle name="Ergebnis 2 10" xfId="27488" hidden="1"/>
    <cellStyle name="Ergebnis 2 10" xfId="26007" hidden="1"/>
    <cellStyle name="Ergebnis 2 10" xfId="27530" hidden="1"/>
    <cellStyle name="Ergebnis 2 10" xfId="27556" hidden="1"/>
    <cellStyle name="Ergebnis 2 10" xfId="27593" hidden="1"/>
    <cellStyle name="Ergebnis 2 10" xfId="27628" hidden="1"/>
    <cellStyle name="Ergebnis 2 10" xfId="27731" hidden="1"/>
    <cellStyle name="Ergebnis 2 10" xfId="27893" hidden="1"/>
    <cellStyle name="Ergebnis 2 10" xfId="27919" hidden="1"/>
    <cellStyle name="Ergebnis 2 10" xfId="27956" hidden="1"/>
    <cellStyle name="Ergebnis 2 10" xfId="27991" hidden="1"/>
    <cellStyle name="Ergebnis 2 10" xfId="27870" hidden="1"/>
    <cellStyle name="Ergebnis 2 10" xfId="28040" hidden="1"/>
    <cellStyle name="Ergebnis 2 10" xfId="28066" hidden="1"/>
    <cellStyle name="Ergebnis 2 10" xfId="28103" hidden="1"/>
    <cellStyle name="Ergebnis 2 10" xfId="28138" hidden="1"/>
    <cellStyle name="Ergebnis 2 10" xfId="27725" hidden="1"/>
    <cellStyle name="Ergebnis 2 10" xfId="28181" hidden="1"/>
    <cellStyle name="Ergebnis 2 10" xfId="28207" hidden="1"/>
    <cellStyle name="Ergebnis 2 10" xfId="28244" hidden="1"/>
    <cellStyle name="Ergebnis 2 10" xfId="28279" hidden="1"/>
    <cellStyle name="Ergebnis 2 10" xfId="28332" hidden="1"/>
    <cellStyle name="Ergebnis 2 10" xfId="28398" hidden="1"/>
    <cellStyle name="Ergebnis 2 10" xfId="28424" hidden="1"/>
    <cellStyle name="Ergebnis 2 10" xfId="28461" hidden="1"/>
    <cellStyle name="Ergebnis 2 10" xfId="28496" hidden="1"/>
    <cellStyle name="Ergebnis 2 10" xfId="28564" hidden="1"/>
    <cellStyle name="Ergebnis 2 10" xfId="28690" hidden="1"/>
    <cellStyle name="Ergebnis 2 10" xfId="28716" hidden="1"/>
    <cellStyle name="Ergebnis 2 10" xfId="28753" hidden="1"/>
    <cellStyle name="Ergebnis 2 10" xfId="28788" hidden="1"/>
    <cellStyle name="Ergebnis 2 10" xfId="28667" hidden="1"/>
    <cellStyle name="Ergebnis 2 10" xfId="28832" hidden="1"/>
    <cellStyle name="Ergebnis 2 10" xfId="28858" hidden="1"/>
    <cellStyle name="Ergebnis 2 10" xfId="28895" hidden="1"/>
    <cellStyle name="Ergebnis 2 10" xfId="28930" hidden="1"/>
    <cellStyle name="Ergebnis 2 10" xfId="28984" hidden="1"/>
    <cellStyle name="Ergebnis 2 10" xfId="29050" hidden="1"/>
    <cellStyle name="Ergebnis 2 10" xfId="29076" hidden="1"/>
    <cellStyle name="Ergebnis 2 10" xfId="29113" hidden="1"/>
    <cellStyle name="Ergebnis 2 10" xfId="29148" hidden="1"/>
    <cellStyle name="Ergebnis 2 10" xfId="29251" hidden="1"/>
    <cellStyle name="Ergebnis 2 10" xfId="29413" hidden="1"/>
    <cellStyle name="Ergebnis 2 10" xfId="29439" hidden="1"/>
    <cellStyle name="Ergebnis 2 10" xfId="29476" hidden="1"/>
    <cellStyle name="Ergebnis 2 10" xfId="29511" hidden="1"/>
    <cellStyle name="Ergebnis 2 10" xfId="29390" hidden="1"/>
    <cellStyle name="Ergebnis 2 10" xfId="29560" hidden="1"/>
    <cellStyle name="Ergebnis 2 10" xfId="29586" hidden="1"/>
    <cellStyle name="Ergebnis 2 10" xfId="29623" hidden="1"/>
    <cellStyle name="Ergebnis 2 10" xfId="29658" hidden="1"/>
    <cellStyle name="Ergebnis 2 10" xfId="29245" hidden="1"/>
    <cellStyle name="Ergebnis 2 10" xfId="29701" hidden="1"/>
    <cellStyle name="Ergebnis 2 10" xfId="29727" hidden="1"/>
    <cellStyle name="Ergebnis 2 10" xfId="29764" hidden="1"/>
    <cellStyle name="Ergebnis 2 10" xfId="29799" hidden="1"/>
    <cellStyle name="Ergebnis 2 10" xfId="29852" hidden="1"/>
    <cellStyle name="Ergebnis 2 10" xfId="29918" hidden="1"/>
    <cellStyle name="Ergebnis 2 10" xfId="29944" hidden="1"/>
    <cellStyle name="Ergebnis 2 10" xfId="29981" hidden="1"/>
    <cellStyle name="Ergebnis 2 10" xfId="30016" hidden="1"/>
    <cellStyle name="Ergebnis 2 10" xfId="30084" hidden="1"/>
    <cellStyle name="Ergebnis 2 10" xfId="30210" hidden="1"/>
    <cellStyle name="Ergebnis 2 10" xfId="30236" hidden="1"/>
    <cellStyle name="Ergebnis 2 10" xfId="30273" hidden="1"/>
    <cellStyle name="Ergebnis 2 10" xfId="30308" hidden="1"/>
    <cellStyle name="Ergebnis 2 10" xfId="30187" hidden="1"/>
    <cellStyle name="Ergebnis 2 10" xfId="30352" hidden="1"/>
    <cellStyle name="Ergebnis 2 10" xfId="30378" hidden="1"/>
    <cellStyle name="Ergebnis 2 10" xfId="30415" hidden="1"/>
    <cellStyle name="Ergebnis 2 10" xfId="30450" hidden="1"/>
    <cellStyle name="Ergebnis 2 10" xfId="30503" hidden="1"/>
    <cellStyle name="Ergebnis 2 10" xfId="30569" hidden="1"/>
    <cellStyle name="Ergebnis 2 10" xfId="30595" hidden="1"/>
    <cellStyle name="Ergebnis 2 10" xfId="30632" hidden="1"/>
    <cellStyle name="Ergebnis 2 10" xfId="30667" hidden="1"/>
    <cellStyle name="Ergebnis 2 10" xfId="30754" hidden="1"/>
    <cellStyle name="Ergebnis 2 10" xfId="30960" hidden="1"/>
    <cellStyle name="Ergebnis 2 10" xfId="30986" hidden="1"/>
    <cellStyle name="Ergebnis 2 10" xfId="31023" hidden="1"/>
    <cellStyle name="Ergebnis 2 10" xfId="31058" hidden="1"/>
    <cellStyle name="Ergebnis 2 10" xfId="31143" hidden="1"/>
    <cellStyle name="Ergebnis 2 10" xfId="31269" hidden="1"/>
    <cellStyle name="Ergebnis 2 10" xfId="31295" hidden="1"/>
    <cellStyle name="Ergebnis 2 10" xfId="31332" hidden="1"/>
    <cellStyle name="Ergebnis 2 10" xfId="31367" hidden="1"/>
    <cellStyle name="Ergebnis 2 10" xfId="31246" hidden="1"/>
    <cellStyle name="Ergebnis 2 10" xfId="31413" hidden="1"/>
    <cellStyle name="Ergebnis 2 10" xfId="31439" hidden="1"/>
    <cellStyle name="Ergebnis 2 10" xfId="31476" hidden="1"/>
    <cellStyle name="Ergebnis 2 10" xfId="31511" hidden="1"/>
    <cellStyle name="Ergebnis 2 10" xfId="30848" hidden="1"/>
    <cellStyle name="Ergebnis 2 10" xfId="31570" hidden="1"/>
    <cellStyle name="Ergebnis 2 10" xfId="31596" hidden="1"/>
    <cellStyle name="Ergebnis 2 10" xfId="31633" hidden="1"/>
    <cellStyle name="Ergebnis 2 10" xfId="31668" hidden="1"/>
    <cellStyle name="Ergebnis 2 10" xfId="31777" hidden="1"/>
    <cellStyle name="Ergebnis 2 10" xfId="31940" hidden="1"/>
    <cellStyle name="Ergebnis 2 10" xfId="31966" hidden="1"/>
    <cellStyle name="Ergebnis 2 10" xfId="32003" hidden="1"/>
    <cellStyle name="Ergebnis 2 10" xfId="32038" hidden="1"/>
    <cellStyle name="Ergebnis 2 10" xfId="31917" hidden="1"/>
    <cellStyle name="Ergebnis 2 10" xfId="32089" hidden="1"/>
    <cellStyle name="Ergebnis 2 10" xfId="32115" hidden="1"/>
    <cellStyle name="Ergebnis 2 10" xfId="32152" hidden="1"/>
    <cellStyle name="Ergebnis 2 10" xfId="32187" hidden="1"/>
    <cellStyle name="Ergebnis 2 10" xfId="31771" hidden="1"/>
    <cellStyle name="Ergebnis 2 10" xfId="32232" hidden="1"/>
    <cellStyle name="Ergebnis 2 10" xfId="32258" hidden="1"/>
    <cellStyle name="Ergebnis 2 10" xfId="32295" hidden="1"/>
    <cellStyle name="Ergebnis 2 10" xfId="32330" hidden="1"/>
    <cellStyle name="Ergebnis 2 10" xfId="32385" hidden="1"/>
    <cellStyle name="Ergebnis 2 10" xfId="32451" hidden="1"/>
    <cellStyle name="Ergebnis 2 10" xfId="32477" hidden="1"/>
    <cellStyle name="Ergebnis 2 10" xfId="32514" hidden="1"/>
    <cellStyle name="Ergebnis 2 10" xfId="32549" hidden="1"/>
    <cellStyle name="Ergebnis 2 10" xfId="32617" hidden="1"/>
    <cellStyle name="Ergebnis 2 10" xfId="32743" hidden="1"/>
    <cellStyle name="Ergebnis 2 10" xfId="32769" hidden="1"/>
    <cellStyle name="Ergebnis 2 10" xfId="32806" hidden="1"/>
    <cellStyle name="Ergebnis 2 10" xfId="32841" hidden="1"/>
    <cellStyle name="Ergebnis 2 10" xfId="32720" hidden="1"/>
    <cellStyle name="Ergebnis 2 10" xfId="32885" hidden="1"/>
    <cellStyle name="Ergebnis 2 10" xfId="32911" hidden="1"/>
    <cellStyle name="Ergebnis 2 10" xfId="32948" hidden="1"/>
    <cellStyle name="Ergebnis 2 10" xfId="32983" hidden="1"/>
    <cellStyle name="Ergebnis 2 10" xfId="30753" hidden="1"/>
    <cellStyle name="Ergebnis 2 10" xfId="33025" hidden="1"/>
    <cellStyle name="Ergebnis 2 10" xfId="33051" hidden="1"/>
    <cellStyle name="Ergebnis 2 10" xfId="33088" hidden="1"/>
    <cellStyle name="Ergebnis 2 10" xfId="33123" hidden="1"/>
    <cellStyle name="Ergebnis 2 10" xfId="33229" hidden="1"/>
    <cellStyle name="Ergebnis 2 10" xfId="33391" hidden="1"/>
    <cellStyle name="Ergebnis 2 10" xfId="33417" hidden="1"/>
    <cellStyle name="Ergebnis 2 10" xfId="33454" hidden="1"/>
    <cellStyle name="Ergebnis 2 10" xfId="33489" hidden="1"/>
    <cellStyle name="Ergebnis 2 10" xfId="33368" hidden="1"/>
    <cellStyle name="Ergebnis 2 10" xfId="33540" hidden="1"/>
    <cellStyle name="Ergebnis 2 10" xfId="33566" hidden="1"/>
    <cellStyle name="Ergebnis 2 10" xfId="33603" hidden="1"/>
    <cellStyle name="Ergebnis 2 10" xfId="33638" hidden="1"/>
    <cellStyle name="Ergebnis 2 10" xfId="33223" hidden="1"/>
    <cellStyle name="Ergebnis 2 10" xfId="33683" hidden="1"/>
    <cellStyle name="Ergebnis 2 10" xfId="33709" hidden="1"/>
    <cellStyle name="Ergebnis 2 10" xfId="33746" hidden="1"/>
    <cellStyle name="Ergebnis 2 10" xfId="33781" hidden="1"/>
    <cellStyle name="Ergebnis 2 10" xfId="33835" hidden="1"/>
    <cellStyle name="Ergebnis 2 10" xfId="33901" hidden="1"/>
    <cellStyle name="Ergebnis 2 10" xfId="33927" hidden="1"/>
    <cellStyle name="Ergebnis 2 10" xfId="33964" hidden="1"/>
    <cellStyle name="Ergebnis 2 10" xfId="33999" hidden="1"/>
    <cellStyle name="Ergebnis 2 10" xfId="34067" hidden="1"/>
    <cellStyle name="Ergebnis 2 10" xfId="34193" hidden="1"/>
    <cellStyle name="Ergebnis 2 10" xfId="34219" hidden="1"/>
    <cellStyle name="Ergebnis 2 10" xfId="34256" hidden="1"/>
    <cellStyle name="Ergebnis 2 10" xfId="34291" hidden="1"/>
    <cellStyle name="Ergebnis 2 10" xfId="34170" hidden="1"/>
    <cellStyle name="Ergebnis 2 10" xfId="34335" hidden="1"/>
    <cellStyle name="Ergebnis 2 10" xfId="34361" hidden="1"/>
    <cellStyle name="Ergebnis 2 10" xfId="34398" hidden="1"/>
    <cellStyle name="Ergebnis 2 10" xfId="34433" hidden="1"/>
    <cellStyle name="Ergebnis 2 10" xfId="30817" hidden="1"/>
    <cellStyle name="Ergebnis 2 10" xfId="34475" hidden="1"/>
    <cellStyle name="Ergebnis 2 10" xfId="34501" hidden="1"/>
    <cellStyle name="Ergebnis 2 10" xfId="34538" hidden="1"/>
    <cellStyle name="Ergebnis 2 10" xfId="34573" hidden="1"/>
    <cellStyle name="Ergebnis 2 10" xfId="34676" hidden="1"/>
    <cellStyle name="Ergebnis 2 10" xfId="34838" hidden="1"/>
    <cellStyle name="Ergebnis 2 10" xfId="34864" hidden="1"/>
    <cellStyle name="Ergebnis 2 10" xfId="34901" hidden="1"/>
    <cellStyle name="Ergebnis 2 10" xfId="34936" hidden="1"/>
    <cellStyle name="Ergebnis 2 10" xfId="34815" hidden="1"/>
    <cellStyle name="Ergebnis 2 10" xfId="34985" hidden="1"/>
    <cellStyle name="Ergebnis 2 10" xfId="35011" hidden="1"/>
    <cellStyle name="Ergebnis 2 10" xfId="35048" hidden="1"/>
    <cellStyle name="Ergebnis 2 10" xfId="35083" hidden="1"/>
    <cellStyle name="Ergebnis 2 10" xfId="34670" hidden="1"/>
    <cellStyle name="Ergebnis 2 10" xfId="35126" hidden="1"/>
    <cellStyle name="Ergebnis 2 10" xfId="35152" hidden="1"/>
    <cellStyle name="Ergebnis 2 10" xfId="35189" hidden="1"/>
    <cellStyle name="Ergebnis 2 10" xfId="35224" hidden="1"/>
    <cellStyle name="Ergebnis 2 10" xfId="35277" hidden="1"/>
    <cellStyle name="Ergebnis 2 10" xfId="35343" hidden="1"/>
    <cellStyle name="Ergebnis 2 10" xfId="35369" hidden="1"/>
    <cellStyle name="Ergebnis 2 10" xfId="35406" hidden="1"/>
    <cellStyle name="Ergebnis 2 10" xfId="35441" hidden="1"/>
    <cellStyle name="Ergebnis 2 10" xfId="35509" hidden="1"/>
    <cellStyle name="Ergebnis 2 10" xfId="35635" hidden="1"/>
    <cellStyle name="Ergebnis 2 10" xfId="35661" hidden="1"/>
    <cellStyle name="Ergebnis 2 10" xfId="35698" hidden="1"/>
    <cellStyle name="Ergebnis 2 10" xfId="35733" hidden="1"/>
    <cellStyle name="Ergebnis 2 10" xfId="35612" hidden="1"/>
    <cellStyle name="Ergebnis 2 10" xfId="35777" hidden="1"/>
    <cellStyle name="Ergebnis 2 10" xfId="35803" hidden="1"/>
    <cellStyle name="Ergebnis 2 10" xfId="35840" hidden="1"/>
    <cellStyle name="Ergebnis 2 10" xfId="35875" hidden="1"/>
    <cellStyle name="Ergebnis 2 10" xfId="35930" hidden="1"/>
    <cellStyle name="Ergebnis 2 10" xfId="36070" hidden="1"/>
    <cellStyle name="Ergebnis 2 10" xfId="36096" hidden="1"/>
    <cellStyle name="Ergebnis 2 10" xfId="36133" hidden="1"/>
    <cellStyle name="Ergebnis 2 10" xfId="36168" hidden="1"/>
    <cellStyle name="Ergebnis 2 10" xfId="36272" hidden="1"/>
    <cellStyle name="Ergebnis 2 10" xfId="36434" hidden="1"/>
    <cellStyle name="Ergebnis 2 10" xfId="36460" hidden="1"/>
    <cellStyle name="Ergebnis 2 10" xfId="36497" hidden="1"/>
    <cellStyle name="Ergebnis 2 10" xfId="36532" hidden="1"/>
    <cellStyle name="Ergebnis 2 10" xfId="36411" hidden="1"/>
    <cellStyle name="Ergebnis 2 10" xfId="36581" hidden="1"/>
    <cellStyle name="Ergebnis 2 10" xfId="36607" hidden="1"/>
    <cellStyle name="Ergebnis 2 10" xfId="36644" hidden="1"/>
    <cellStyle name="Ergebnis 2 10" xfId="36679" hidden="1"/>
    <cellStyle name="Ergebnis 2 10" xfId="36266" hidden="1"/>
    <cellStyle name="Ergebnis 2 10" xfId="36722" hidden="1"/>
    <cellStyle name="Ergebnis 2 10" xfId="36748" hidden="1"/>
    <cellStyle name="Ergebnis 2 10" xfId="36785" hidden="1"/>
    <cellStyle name="Ergebnis 2 10" xfId="36820" hidden="1"/>
    <cellStyle name="Ergebnis 2 10" xfId="36873" hidden="1"/>
    <cellStyle name="Ergebnis 2 10" xfId="36939" hidden="1"/>
    <cellStyle name="Ergebnis 2 10" xfId="36965" hidden="1"/>
    <cellStyle name="Ergebnis 2 10" xfId="37002" hidden="1"/>
    <cellStyle name="Ergebnis 2 10" xfId="37037" hidden="1"/>
    <cellStyle name="Ergebnis 2 10" xfId="37105" hidden="1"/>
    <cellStyle name="Ergebnis 2 10" xfId="37231" hidden="1"/>
    <cellStyle name="Ergebnis 2 10" xfId="37257" hidden="1"/>
    <cellStyle name="Ergebnis 2 10" xfId="37294" hidden="1"/>
    <cellStyle name="Ergebnis 2 10" xfId="37329" hidden="1"/>
    <cellStyle name="Ergebnis 2 10" xfId="37208" hidden="1"/>
    <cellStyle name="Ergebnis 2 10" xfId="37373" hidden="1"/>
    <cellStyle name="Ergebnis 2 10" xfId="37399" hidden="1"/>
    <cellStyle name="Ergebnis 2 10" xfId="37436" hidden="1"/>
    <cellStyle name="Ergebnis 2 10" xfId="37471" hidden="1"/>
    <cellStyle name="Ergebnis 2 10" xfId="35990" hidden="1"/>
    <cellStyle name="Ergebnis 2 10" xfId="37513" hidden="1"/>
    <cellStyle name="Ergebnis 2 10" xfId="37539" hidden="1"/>
    <cellStyle name="Ergebnis 2 10" xfId="37576" hidden="1"/>
    <cellStyle name="Ergebnis 2 10" xfId="37611" hidden="1"/>
    <cellStyle name="Ergebnis 2 10" xfId="37714" hidden="1"/>
    <cellStyle name="Ergebnis 2 10" xfId="37876" hidden="1"/>
    <cellStyle name="Ergebnis 2 10" xfId="37902" hidden="1"/>
    <cellStyle name="Ergebnis 2 10" xfId="37939" hidden="1"/>
    <cellStyle name="Ergebnis 2 10" xfId="37974" hidden="1"/>
    <cellStyle name="Ergebnis 2 10" xfId="37853" hidden="1"/>
    <cellStyle name="Ergebnis 2 10" xfId="38023" hidden="1"/>
    <cellStyle name="Ergebnis 2 10" xfId="38049" hidden="1"/>
    <cellStyle name="Ergebnis 2 10" xfId="38086" hidden="1"/>
    <cellStyle name="Ergebnis 2 10" xfId="38121" hidden="1"/>
    <cellStyle name="Ergebnis 2 10" xfId="37708" hidden="1"/>
    <cellStyle name="Ergebnis 2 10" xfId="38164" hidden="1"/>
    <cellStyle name="Ergebnis 2 10" xfId="38190" hidden="1"/>
    <cellStyle name="Ergebnis 2 10" xfId="38227" hidden="1"/>
    <cellStyle name="Ergebnis 2 10" xfId="38262" hidden="1"/>
    <cellStyle name="Ergebnis 2 10" xfId="38315" hidden="1"/>
    <cellStyle name="Ergebnis 2 10" xfId="38381" hidden="1"/>
    <cellStyle name="Ergebnis 2 10" xfId="38407" hidden="1"/>
    <cellStyle name="Ergebnis 2 10" xfId="38444" hidden="1"/>
    <cellStyle name="Ergebnis 2 10" xfId="38479" hidden="1"/>
    <cellStyle name="Ergebnis 2 10" xfId="38547" hidden="1"/>
    <cellStyle name="Ergebnis 2 10" xfId="38673" hidden="1"/>
    <cellStyle name="Ergebnis 2 10" xfId="38699" hidden="1"/>
    <cellStyle name="Ergebnis 2 10" xfId="38736" hidden="1"/>
    <cellStyle name="Ergebnis 2 10" xfId="38771" hidden="1"/>
    <cellStyle name="Ergebnis 2 10" xfId="38650" hidden="1"/>
    <cellStyle name="Ergebnis 2 10" xfId="38815" hidden="1"/>
    <cellStyle name="Ergebnis 2 10" xfId="38841" hidden="1"/>
    <cellStyle name="Ergebnis 2 10" xfId="38878" hidden="1"/>
    <cellStyle name="Ergebnis 2 10" xfId="38913" hidden="1"/>
    <cellStyle name="Ergebnis 2 10" xfId="38976" hidden="1"/>
    <cellStyle name="Ergebnis 2 10" xfId="39053" hidden="1"/>
    <cellStyle name="Ergebnis 2 10" xfId="39079" hidden="1"/>
    <cellStyle name="Ergebnis 2 10" xfId="39116" hidden="1"/>
    <cellStyle name="Ergebnis 2 10" xfId="39151" hidden="1"/>
    <cellStyle name="Ergebnis 2 10" xfId="39254" hidden="1"/>
    <cellStyle name="Ergebnis 2 10" xfId="39416" hidden="1"/>
    <cellStyle name="Ergebnis 2 10" xfId="39442" hidden="1"/>
    <cellStyle name="Ergebnis 2 10" xfId="39479" hidden="1"/>
    <cellStyle name="Ergebnis 2 10" xfId="39514" hidden="1"/>
    <cellStyle name="Ergebnis 2 10" xfId="39393" hidden="1"/>
    <cellStyle name="Ergebnis 2 10" xfId="39563" hidden="1"/>
    <cellStyle name="Ergebnis 2 10" xfId="39589" hidden="1"/>
    <cellStyle name="Ergebnis 2 10" xfId="39626" hidden="1"/>
    <cellStyle name="Ergebnis 2 10" xfId="39661" hidden="1"/>
    <cellStyle name="Ergebnis 2 10" xfId="39248" hidden="1"/>
    <cellStyle name="Ergebnis 2 10" xfId="39704" hidden="1"/>
    <cellStyle name="Ergebnis 2 10" xfId="39730" hidden="1"/>
    <cellStyle name="Ergebnis 2 10" xfId="39767" hidden="1"/>
    <cellStyle name="Ergebnis 2 10" xfId="39802" hidden="1"/>
    <cellStyle name="Ergebnis 2 10" xfId="39855" hidden="1"/>
    <cellStyle name="Ergebnis 2 10" xfId="39921" hidden="1"/>
    <cellStyle name="Ergebnis 2 10" xfId="39947" hidden="1"/>
    <cellStyle name="Ergebnis 2 10" xfId="39984" hidden="1"/>
    <cellStyle name="Ergebnis 2 10" xfId="40019" hidden="1"/>
    <cellStyle name="Ergebnis 2 10" xfId="40087" hidden="1"/>
    <cellStyle name="Ergebnis 2 10" xfId="40213" hidden="1"/>
    <cellStyle name="Ergebnis 2 10" xfId="40239" hidden="1"/>
    <cellStyle name="Ergebnis 2 10" xfId="40276" hidden="1"/>
    <cellStyle name="Ergebnis 2 10" xfId="40311" hidden="1"/>
    <cellStyle name="Ergebnis 2 10" xfId="40190" hidden="1"/>
    <cellStyle name="Ergebnis 2 10" xfId="40355" hidden="1"/>
    <cellStyle name="Ergebnis 2 10" xfId="40381" hidden="1"/>
    <cellStyle name="Ergebnis 2 10" xfId="40418" hidden="1"/>
    <cellStyle name="Ergebnis 2 10" xfId="40453" hidden="1"/>
    <cellStyle name="Ergebnis 2 10" xfId="40506" hidden="1"/>
    <cellStyle name="Ergebnis 2 10" xfId="40572" hidden="1"/>
    <cellStyle name="Ergebnis 2 10" xfId="40598" hidden="1"/>
    <cellStyle name="Ergebnis 2 10" xfId="40635" hidden="1"/>
    <cellStyle name="Ergebnis 2 10" xfId="40670" hidden="1"/>
    <cellStyle name="Ergebnis 2 10" xfId="40757" hidden="1"/>
    <cellStyle name="Ergebnis 2 10" xfId="40963" hidden="1"/>
    <cellStyle name="Ergebnis 2 10" xfId="40989" hidden="1"/>
    <cellStyle name="Ergebnis 2 10" xfId="41026" hidden="1"/>
    <cellStyle name="Ergebnis 2 10" xfId="41061" hidden="1"/>
    <cellStyle name="Ergebnis 2 10" xfId="41146" hidden="1"/>
    <cellStyle name="Ergebnis 2 10" xfId="41272" hidden="1"/>
    <cellStyle name="Ergebnis 2 10" xfId="41298" hidden="1"/>
    <cellStyle name="Ergebnis 2 10" xfId="41335" hidden="1"/>
    <cellStyle name="Ergebnis 2 10" xfId="41370" hidden="1"/>
    <cellStyle name="Ergebnis 2 10" xfId="41249" hidden="1"/>
    <cellStyle name="Ergebnis 2 10" xfId="41416" hidden="1"/>
    <cellStyle name="Ergebnis 2 10" xfId="41442" hidden="1"/>
    <cellStyle name="Ergebnis 2 10" xfId="41479" hidden="1"/>
    <cellStyle name="Ergebnis 2 10" xfId="41514" hidden="1"/>
    <cellStyle name="Ergebnis 2 10" xfId="40851" hidden="1"/>
    <cellStyle name="Ergebnis 2 10" xfId="41573" hidden="1"/>
    <cellStyle name="Ergebnis 2 10" xfId="41599" hidden="1"/>
    <cellStyle name="Ergebnis 2 10" xfId="41636" hidden="1"/>
    <cellStyle name="Ergebnis 2 10" xfId="41671" hidden="1"/>
    <cellStyle name="Ergebnis 2 10" xfId="41780" hidden="1"/>
    <cellStyle name="Ergebnis 2 10" xfId="41943" hidden="1"/>
    <cellStyle name="Ergebnis 2 10" xfId="41969" hidden="1"/>
    <cellStyle name="Ergebnis 2 10" xfId="42006" hidden="1"/>
    <cellStyle name="Ergebnis 2 10" xfId="42041" hidden="1"/>
    <cellStyle name="Ergebnis 2 10" xfId="41920" hidden="1"/>
    <cellStyle name="Ergebnis 2 10" xfId="42092" hidden="1"/>
    <cellStyle name="Ergebnis 2 10" xfId="42118" hidden="1"/>
    <cellStyle name="Ergebnis 2 10" xfId="42155" hidden="1"/>
    <cellStyle name="Ergebnis 2 10" xfId="42190" hidden="1"/>
    <cellStyle name="Ergebnis 2 10" xfId="41774" hidden="1"/>
    <cellStyle name="Ergebnis 2 10" xfId="42235" hidden="1"/>
    <cellStyle name="Ergebnis 2 10" xfId="42261" hidden="1"/>
    <cellStyle name="Ergebnis 2 10" xfId="42298" hidden="1"/>
    <cellStyle name="Ergebnis 2 10" xfId="42333" hidden="1"/>
    <cellStyle name="Ergebnis 2 10" xfId="42388" hidden="1"/>
    <cellStyle name="Ergebnis 2 10" xfId="42454" hidden="1"/>
    <cellStyle name="Ergebnis 2 10" xfId="42480" hidden="1"/>
    <cellStyle name="Ergebnis 2 10" xfId="42517" hidden="1"/>
    <cellStyle name="Ergebnis 2 10" xfId="42552" hidden="1"/>
    <cellStyle name="Ergebnis 2 10" xfId="42620" hidden="1"/>
    <cellStyle name="Ergebnis 2 10" xfId="42746" hidden="1"/>
    <cellStyle name="Ergebnis 2 10" xfId="42772" hidden="1"/>
    <cellStyle name="Ergebnis 2 10" xfId="42809" hidden="1"/>
    <cellStyle name="Ergebnis 2 10" xfId="42844" hidden="1"/>
    <cellStyle name="Ergebnis 2 10" xfId="42723" hidden="1"/>
    <cellStyle name="Ergebnis 2 10" xfId="42888" hidden="1"/>
    <cellStyle name="Ergebnis 2 10" xfId="42914" hidden="1"/>
    <cellStyle name="Ergebnis 2 10" xfId="42951" hidden="1"/>
    <cellStyle name="Ergebnis 2 10" xfId="42986" hidden="1"/>
    <cellStyle name="Ergebnis 2 10" xfId="40756" hidden="1"/>
    <cellStyle name="Ergebnis 2 10" xfId="43028" hidden="1"/>
    <cellStyle name="Ergebnis 2 10" xfId="43054" hidden="1"/>
    <cellStyle name="Ergebnis 2 10" xfId="43091" hidden="1"/>
    <cellStyle name="Ergebnis 2 10" xfId="43126" hidden="1"/>
    <cellStyle name="Ergebnis 2 10" xfId="43232" hidden="1"/>
    <cellStyle name="Ergebnis 2 10" xfId="43394" hidden="1"/>
    <cellStyle name="Ergebnis 2 10" xfId="43420" hidden="1"/>
    <cellStyle name="Ergebnis 2 10" xfId="43457" hidden="1"/>
    <cellStyle name="Ergebnis 2 10" xfId="43492" hidden="1"/>
    <cellStyle name="Ergebnis 2 10" xfId="43371" hidden="1"/>
    <cellStyle name="Ergebnis 2 10" xfId="43543" hidden="1"/>
    <cellStyle name="Ergebnis 2 10" xfId="43569" hidden="1"/>
    <cellStyle name="Ergebnis 2 10" xfId="43606" hidden="1"/>
    <cellStyle name="Ergebnis 2 10" xfId="43641" hidden="1"/>
    <cellStyle name="Ergebnis 2 10" xfId="43226" hidden="1"/>
    <cellStyle name="Ergebnis 2 10" xfId="43686" hidden="1"/>
    <cellStyle name="Ergebnis 2 10" xfId="43712" hidden="1"/>
    <cellStyle name="Ergebnis 2 10" xfId="43749" hidden="1"/>
    <cellStyle name="Ergebnis 2 10" xfId="43784" hidden="1"/>
    <cellStyle name="Ergebnis 2 10" xfId="43838" hidden="1"/>
    <cellStyle name="Ergebnis 2 10" xfId="43904" hidden="1"/>
    <cellStyle name="Ergebnis 2 10" xfId="43930" hidden="1"/>
    <cellStyle name="Ergebnis 2 10" xfId="43967" hidden="1"/>
    <cellStyle name="Ergebnis 2 10" xfId="44002" hidden="1"/>
    <cellStyle name="Ergebnis 2 10" xfId="44070" hidden="1"/>
    <cellStyle name="Ergebnis 2 10" xfId="44196" hidden="1"/>
    <cellStyle name="Ergebnis 2 10" xfId="44222" hidden="1"/>
    <cellStyle name="Ergebnis 2 10" xfId="44259" hidden="1"/>
    <cellStyle name="Ergebnis 2 10" xfId="44294" hidden="1"/>
    <cellStyle name="Ergebnis 2 10" xfId="44173" hidden="1"/>
    <cellStyle name="Ergebnis 2 10" xfId="44338" hidden="1"/>
    <cellStyle name="Ergebnis 2 10" xfId="44364" hidden="1"/>
    <cellStyle name="Ergebnis 2 10" xfId="44401" hidden="1"/>
    <cellStyle name="Ergebnis 2 10" xfId="44436" hidden="1"/>
    <cellStyle name="Ergebnis 2 10" xfId="40820" hidden="1"/>
    <cellStyle name="Ergebnis 2 10" xfId="44478" hidden="1"/>
    <cellStyle name="Ergebnis 2 10" xfId="44504" hidden="1"/>
    <cellStyle name="Ergebnis 2 10" xfId="44541" hidden="1"/>
    <cellStyle name="Ergebnis 2 10" xfId="44576" hidden="1"/>
    <cellStyle name="Ergebnis 2 10" xfId="44679" hidden="1"/>
    <cellStyle name="Ergebnis 2 10" xfId="44841" hidden="1"/>
    <cellStyle name="Ergebnis 2 10" xfId="44867" hidden="1"/>
    <cellStyle name="Ergebnis 2 10" xfId="44904" hidden="1"/>
    <cellStyle name="Ergebnis 2 10" xfId="44939" hidden="1"/>
    <cellStyle name="Ergebnis 2 10" xfId="44818" hidden="1"/>
    <cellStyle name="Ergebnis 2 10" xfId="44988" hidden="1"/>
    <cellStyle name="Ergebnis 2 10" xfId="45014" hidden="1"/>
    <cellStyle name="Ergebnis 2 10" xfId="45051" hidden="1"/>
    <cellStyle name="Ergebnis 2 10" xfId="45086" hidden="1"/>
    <cellStyle name="Ergebnis 2 10" xfId="44673" hidden="1"/>
    <cellStyle name="Ergebnis 2 10" xfId="45129" hidden="1"/>
    <cellStyle name="Ergebnis 2 10" xfId="45155" hidden="1"/>
    <cellStyle name="Ergebnis 2 10" xfId="45192" hidden="1"/>
    <cellStyle name="Ergebnis 2 10" xfId="45227" hidden="1"/>
    <cellStyle name="Ergebnis 2 10" xfId="45280" hidden="1"/>
    <cellStyle name="Ergebnis 2 10" xfId="45346" hidden="1"/>
    <cellStyle name="Ergebnis 2 10" xfId="45372" hidden="1"/>
    <cellStyle name="Ergebnis 2 10" xfId="45409" hidden="1"/>
    <cellStyle name="Ergebnis 2 10" xfId="45444" hidden="1"/>
    <cellStyle name="Ergebnis 2 10" xfId="45512" hidden="1"/>
    <cellStyle name="Ergebnis 2 10" xfId="45638" hidden="1"/>
    <cellStyle name="Ergebnis 2 10" xfId="45664" hidden="1"/>
    <cellStyle name="Ergebnis 2 10" xfId="45701" hidden="1"/>
    <cellStyle name="Ergebnis 2 10" xfId="45736" hidden="1"/>
    <cellStyle name="Ergebnis 2 10" xfId="45615" hidden="1"/>
    <cellStyle name="Ergebnis 2 10" xfId="45780" hidden="1"/>
    <cellStyle name="Ergebnis 2 10" xfId="45806" hidden="1"/>
    <cellStyle name="Ergebnis 2 10" xfId="45843" hidden="1"/>
    <cellStyle name="Ergebnis 2 10" xfId="45878" hidden="1"/>
    <cellStyle name="Ergebnis 2 10" xfId="45933" hidden="1"/>
    <cellStyle name="Ergebnis 2 10" xfId="46073" hidden="1"/>
    <cellStyle name="Ergebnis 2 10" xfId="46099" hidden="1"/>
    <cellStyle name="Ergebnis 2 10" xfId="46136" hidden="1"/>
    <cellStyle name="Ergebnis 2 10" xfId="46171" hidden="1"/>
    <cellStyle name="Ergebnis 2 10" xfId="46275" hidden="1"/>
    <cellStyle name="Ergebnis 2 10" xfId="46437" hidden="1"/>
    <cellStyle name="Ergebnis 2 10" xfId="46463" hidden="1"/>
    <cellStyle name="Ergebnis 2 10" xfId="46500" hidden="1"/>
    <cellStyle name="Ergebnis 2 10" xfId="46535" hidden="1"/>
    <cellStyle name="Ergebnis 2 10" xfId="46414" hidden="1"/>
    <cellStyle name="Ergebnis 2 10" xfId="46584" hidden="1"/>
    <cellStyle name="Ergebnis 2 10" xfId="46610" hidden="1"/>
    <cellStyle name="Ergebnis 2 10" xfId="46647" hidden="1"/>
    <cellStyle name="Ergebnis 2 10" xfId="46682" hidden="1"/>
    <cellStyle name="Ergebnis 2 10" xfId="46269" hidden="1"/>
    <cellStyle name="Ergebnis 2 10" xfId="46725" hidden="1"/>
    <cellStyle name="Ergebnis 2 10" xfId="46751" hidden="1"/>
    <cellStyle name="Ergebnis 2 10" xfId="46788" hidden="1"/>
    <cellStyle name="Ergebnis 2 10" xfId="46823" hidden="1"/>
    <cellStyle name="Ergebnis 2 10" xfId="46876" hidden="1"/>
    <cellStyle name="Ergebnis 2 10" xfId="46942" hidden="1"/>
    <cellStyle name="Ergebnis 2 10" xfId="46968" hidden="1"/>
    <cellStyle name="Ergebnis 2 10" xfId="47005" hidden="1"/>
    <cellStyle name="Ergebnis 2 10" xfId="47040" hidden="1"/>
    <cellStyle name="Ergebnis 2 10" xfId="47108" hidden="1"/>
    <cellStyle name="Ergebnis 2 10" xfId="47234" hidden="1"/>
    <cellStyle name="Ergebnis 2 10" xfId="47260" hidden="1"/>
    <cellStyle name="Ergebnis 2 10" xfId="47297" hidden="1"/>
    <cellStyle name="Ergebnis 2 10" xfId="47332" hidden="1"/>
    <cellStyle name="Ergebnis 2 10" xfId="47211" hidden="1"/>
    <cellStyle name="Ergebnis 2 10" xfId="47376" hidden="1"/>
    <cellStyle name="Ergebnis 2 10" xfId="47402" hidden="1"/>
    <cellStyle name="Ergebnis 2 10" xfId="47439" hidden="1"/>
    <cellStyle name="Ergebnis 2 10" xfId="47474" hidden="1"/>
    <cellStyle name="Ergebnis 2 10" xfId="45993" hidden="1"/>
    <cellStyle name="Ergebnis 2 10" xfId="47516" hidden="1"/>
    <cellStyle name="Ergebnis 2 10" xfId="47542" hidden="1"/>
    <cellStyle name="Ergebnis 2 10" xfId="47579" hidden="1"/>
    <cellStyle name="Ergebnis 2 10" xfId="47614" hidden="1"/>
    <cellStyle name="Ergebnis 2 10" xfId="47717" hidden="1"/>
    <cellStyle name="Ergebnis 2 10" xfId="47879" hidden="1"/>
    <cellStyle name="Ergebnis 2 10" xfId="47905" hidden="1"/>
    <cellStyle name="Ergebnis 2 10" xfId="47942" hidden="1"/>
    <cellStyle name="Ergebnis 2 10" xfId="47977" hidden="1"/>
    <cellStyle name="Ergebnis 2 10" xfId="47856" hidden="1"/>
    <cellStyle name="Ergebnis 2 10" xfId="48026" hidden="1"/>
    <cellStyle name="Ergebnis 2 10" xfId="48052" hidden="1"/>
    <cellStyle name="Ergebnis 2 10" xfId="48089" hidden="1"/>
    <cellStyle name="Ergebnis 2 10" xfId="48124" hidden="1"/>
    <cellStyle name="Ergebnis 2 10" xfId="47711" hidden="1"/>
    <cellStyle name="Ergebnis 2 10" xfId="48167" hidden="1"/>
    <cellStyle name="Ergebnis 2 10" xfId="48193" hidden="1"/>
    <cellStyle name="Ergebnis 2 10" xfId="48230" hidden="1"/>
    <cellStyle name="Ergebnis 2 10" xfId="48265" hidden="1"/>
    <cellStyle name="Ergebnis 2 10" xfId="48318" hidden="1"/>
    <cellStyle name="Ergebnis 2 10" xfId="48384" hidden="1"/>
    <cellStyle name="Ergebnis 2 10" xfId="48410" hidden="1"/>
    <cellStyle name="Ergebnis 2 10" xfId="48447" hidden="1"/>
    <cellStyle name="Ergebnis 2 10" xfId="48482" hidden="1"/>
    <cellStyle name="Ergebnis 2 10" xfId="48550" hidden="1"/>
    <cellStyle name="Ergebnis 2 10" xfId="48676" hidden="1"/>
    <cellStyle name="Ergebnis 2 10" xfId="48702" hidden="1"/>
    <cellStyle name="Ergebnis 2 10" xfId="48739" hidden="1"/>
    <cellStyle name="Ergebnis 2 10" xfId="48774" hidden="1"/>
    <cellStyle name="Ergebnis 2 10" xfId="48653" hidden="1"/>
    <cellStyle name="Ergebnis 2 10" xfId="48818" hidden="1"/>
    <cellStyle name="Ergebnis 2 10" xfId="48844" hidden="1"/>
    <cellStyle name="Ergebnis 2 10" xfId="48881" hidden="1"/>
    <cellStyle name="Ergebnis 2 10" xfId="48916" hidden="1"/>
    <cellStyle name="Ergebnis 2 10" xfId="48969" hidden="1"/>
    <cellStyle name="Ergebnis 2 10" xfId="49035" hidden="1"/>
    <cellStyle name="Ergebnis 2 10" xfId="49061" hidden="1"/>
    <cellStyle name="Ergebnis 2 10" xfId="49098" hidden="1"/>
    <cellStyle name="Ergebnis 2 10" xfId="49133" hidden="1"/>
    <cellStyle name="Ergebnis 2 10" xfId="49236" hidden="1"/>
    <cellStyle name="Ergebnis 2 10" xfId="49398" hidden="1"/>
    <cellStyle name="Ergebnis 2 10" xfId="49424" hidden="1"/>
    <cellStyle name="Ergebnis 2 10" xfId="49461" hidden="1"/>
    <cellStyle name="Ergebnis 2 10" xfId="49496" hidden="1"/>
    <cellStyle name="Ergebnis 2 10" xfId="49375" hidden="1"/>
    <cellStyle name="Ergebnis 2 10" xfId="49545" hidden="1"/>
    <cellStyle name="Ergebnis 2 10" xfId="49571" hidden="1"/>
    <cellStyle name="Ergebnis 2 10" xfId="49608" hidden="1"/>
    <cellStyle name="Ergebnis 2 10" xfId="49643" hidden="1"/>
    <cellStyle name="Ergebnis 2 10" xfId="49230" hidden="1"/>
    <cellStyle name="Ergebnis 2 10" xfId="49686" hidden="1"/>
    <cellStyle name="Ergebnis 2 10" xfId="49712" hidden="1"/>
    <cellStyle name="Ergebnis 2 10" xfId="49749" hidden="1"/>
    <cellStyle name="Ergebnis 2 10" xfId="49784" hidden="1"/>
    <cellStyle name="Ergebnis 2 10" xfId="49837" hidden="1"/>
    <cellStyle name="Ergebnis 2 10" xfId="49903" hidden="1"/>
    <cellStyle name="Ergebnis 2 10" xfId="49929" hidden="1"/>
    <cellStyle name="Ergebnis 2 10" xfId="49966" hidden="1"/>
    <cellStyle name="Ergebnis 2 10" xfId="50001" hidden="1"/>
    <cellStyle name="Ergebnis 2 10" xfId="50069" hidden="1"/>
    <cellStyle name="Ergebnis 2 10" xfId="50195" hidden="1"/>
    <cellStyle name="Ergebnis 2 10" xfId="50221" hidden="1"/>
    <cellStyle name="Ergebnis 2 10" xfId="50258" hidden="1"/>
    <cellStyle name="Ergebnis 2 10" xfId="50293" hidden="1"/>
    <cellStyle name="Ergebnis 2 10" xfId="50172" hidden="1"/>
    <cellStyle name="Ergebnis 2 10" xfId="50337" hidden="1"/>
    <cellStyle name="Ergebnis 2 10" xfId="50363" hidden="1"/>
    <cellStyle name="Ergebnis 2 10" xfId="50400" hidden="1"/>
    <cellStyle name="Ergebnis 2 10" xfId="50435" hidden="1"/>
    <cellStyle name="Ergebnis 2 10" xfId="50488" hidden="1"/>
    <cellStyle name="Ergebnis 2 10" xfId="50554" hidden="1"/>
    <cellStyle name="Ergebnis 2 10" xfId="50580" hidden="1"/>
    <cellStyle name="Ergebnis 2 10" xfId="50617" hidden="1"/>
    <cellStyle name="Ergebnis 2 10" xfId="50652" hidden="1"/>
    <cellStyle name="Ergebnis 2 10" xfId="50739" hidden="1"/>
    <cellStyle name="Ergebnis 2 10" xfId="50945" hidden="1"/>
    <cellStyle name="Ergebnis 2 10" xfId="50971" hidden="1"/>
    <cellStyle name="Ergebnis 2 10" xfId="51008" hidden="1"/>
    <cellStyle name="Ergebnis 2 10" xfId="51043" hidden="1"/>
    <cellStyle name="Ergebnis 2 10" xfId="51128" hidden="1"/>
    <cellStyle name="Ergebnis 2 10" xfId="51254" hidden="1"/>
    <cellStyle name="Ergebnis 2 10" xfId="51280" hidden="1"/>
    <cellStyle name="Ergebnis 2 10" xfId="51317" hidden="1"/>
    <cellStyle name="Ergebnis 2 10" xfId="51352" hidden="1"/>
    <cellStyle name="Ergebnis 2 10" xfId="51231" hidden="1"/>
    <cellStyle name="Ergebnis 2 10" xfId="51398" hidden="1"/>
    <cellStyle name="Ergebnis 2 10" xfId="51424" hidden="1"/>
    <cellStyle name="Ergebnis 2 10" xfId="51461" hidden="1"/>
    <cellStyle name="Ergebnis 2 10" xfId="51496" hidden="1"/>
    <cellStyle name="Ergebnis 2 10" xfId="50833" hidden="1"/>
    <cellStyle name="Ergebnis 2 10" xfId="51555" hidden="1"/>
    <cellStyle name="Ergebnis 2 10" xfId="51581" hidden="1"/>
    <cellStyle name="Ergebnis 2 10" xfId="51618" hidden="1"/>
    <cellStyle name="Ergebnis 2 10" xfId="51653" hidden="1"/>
    <cellStyle name="Ergebnis 2 10" xfId="51762" hidden="1"/>
    <cellStyle name="Ergebnis 2 10" xfId="51925" hidden="1"/>
    <cellStyle name="Ergebnis 2 10" xfId="51951" hidden="1"/>
    <cellStyle name="Ergebnis 2 10" xfId="51988" hidden="1"/>
    <cellStyle name="Ergebnis 2 10" xfId="52023" hidden="1"/>
    <cellStyle name="Ergebnis 2 10" xfId="51902" hidden="1"/>
    <cellStyle name="Ergebnis 2 10" xfId="52074" hidden="1"/>
    <cellStyle name="Ergebnis 2 10" xfId="52100" hidden="1"/>
    <cellStyle name="Ergebnis 2 10" xfId="52137" hidden="1"/>
    <cellStyle name="Ergebnis 2 10" xfId="52172" hidden="1"/>
    <cellStyle name="Ergebnis 2 10" xfId="51756" hidden="1"/>
    <cellStyle name="Ergebnis 2 10" xfId="52217" hidden="1"/>
    <cellStyle name="Ergebnis 2 10" xfId="52243" hidden="1"/>
    <cellStyle name="Ergebnis 2 10" xfId="52280" hidden="1"/>
    <cellStyle name="Ergebnis 2 10" xfId="52315" hidden="1"/>
    <cellStyle name="Ergebnis 2 10" xfId="52370" hidden="1"/>
    <cellStyle name="Ergebnis 2 10" xfId="52436" hidden="1"/>
    <cellStyle name="Ergebnis 2 10" xfId="52462" hidden="1"/>
    <cellStyle name="Ergebnis 2 10" xfId="52499" hidden="1"/>
    <cellStyle name="Ergebnis 2 10" xfId="52534" hidden="1"/>
    <cellStyle name="Ergebnis 2 10" xfId="52602" hidden="1"/>
    <cellStyle name="Ergebnis 2 10" xfId="52728" hidden="1"/>
    <cellStyle name="Ergebnis 2 10" xfId="52754" hidden="1"/>
    <cellStyle name="Ergebnis 2 10" xfId="52791" hidden="1"/>
    <cellStyle name="Ergebnis 2 10" xfId="52826" hidden="1"/>
    <cellStyle name="Ergebnis 2 10" xfId="52705" hidden="1"/>
    <cellStyle name="Ergebnis 2 10" xfId="52870" hidden="1"/>
    <cellStyle name="Ergebnis 2 10" xfId="52896" hidden="1"/>
    <cellStyle name="Ergebnis 2 10" xfId="52933" hidden="1"/>
    <cellStyle name="Ergebnis 2 10" xfId="52968" hidden="1"/>
    <cellStyle name="Ergebnis 2 10" xfId="50738" hidden="1"/>
    <cellStyle name="Ergebnis 2 10" xfId="53010" hidden="1"/>
    <cellStyle name="Ergebnis 2 10" xfId="53036" hidden="1"/>
    <cellStyle name="Ergebnis 2 10" xfId="53073" hidden="1"/>
    <cellStyle name="Ergebnis 2 10" xfId="53108" hidden="1"/>
    <cellStyle name="Ergebnis 2 10" xfId="53214" hidden="1"/>
    <cellStyle name="Ergebnis 2 10" xfId="53376" hidden="1"/>
    <cellStyle name="Ergebnis 2 10" xfId="53402" hidden="1"/>
    <cellStyle name="Ergebnis 2 10" xfId="53439" hidden="1"/>
    <cellStyle name="Ergebnis 2 10" xfId="53474" hidden="1"/>
    <cellStyle name="Ergebnis 2 10" xfId="53353" hidden="1"/>
    <cellStyle name="Ergebnis 2 10" xfId="53525" hidden="1"/>
    <cellStyle name="Ergebnis 2 10" xfId="53551" hidden="1"/>
    <cellStyle name="Ergebnis 2 10" xfId="53588" hidden="1"/>
    <cellStyle name="Ergebnis 2 10" xfId="53623" hidden="1"/>
    <cellStyle name="Ergebnis 2 10" xfId="53208" hidden="1"/>
    <cellStyle name="Ergebnis 2 10" xfId="53668" hidden="1"/>
    <cellStyle name="Ergebnis 2 10" xfId="53694" hidden="1"/>
    <cellStyle name="Ergebnis 2 10" xfId="53731" hidden="1"/>
    <cellStyle name="Ergebnis 2 10" xfId="53766" hidden="1"/>
    <cellStyle name="Ergebnis 2 10" xfId="53820" hidden="1"/>
    <cellStyle name="Ergebnis 2 10" xfId="53886" hidden="1"/>
    <cellStyle name="Ergebnis 2 10" xfId="53912" hidden="1"/>
    <cellStyle name="Ergebnis 2 10" xfId="53949" hidden="1"/>
    <cellStyle name="Ergebnis 2 10" xfId="53984" hidden="1"/>
    <cellStyle name="Ergebnis 2 10" xfId="54052" hidden="1"/>
    <cellStyle name="Ergebnis 2 10" xfId="54178" hidden="1"/>
    <cellStyle name="Ergebnis 2 10" xfId="54204" hidden="1"/>
    <cellStyle name="Ergebnis 2 10" xfId="54241" hidden="1"/>
    <cellStyle name="Ergebnis 2 10" xfId="54276" hidden="1"/>
    <cellStyle name="Ergebnis 2 10" xfId="54155" hidden="1"/>
    <cellStyle name="Ergebnis 2 10" xfId="54320" hidden="1"/>
    <cellStyle name="Ergebnis 2 10" xfId="54346" hidden="1"/>
    <cellStyle name="Ergebnis 2 10" xfId="54383" hidden="1"/>
    <cellStyle name="Ergebnis 2 10" xfId="54418" hidden="1"/>
    <cellStyle name="Ergebnis 2 10" xfId="50802" hidden="1"/>
    <cellStyle name="Ergebnis 2 10" xfId="54460" hidden="1"/>
    <cellStyle name="Ergebnis 2 10" xfId="54486" hidden="1"/>
    <cellStyle name="Ergebnis 2 10" xfId="54523" hidden="1"/>
    <cellStyle name="Ergebnis 2 10" xfId="54558" hidden="1"/>
    <cellStyle name="Ergebnis 2 10" xfId="54661" hidden="1"/>
    <cellStyle name="Ergebnis 2 10" xfId="54823" hidden="1"/>
    <cellStyle name="Ergebnis 2 10" xfId="54849" hidden="1"/>
    <cellStyle name="Ergebnis 2 10" xfId="54886" hidden="1"/>
    <cellStyle name="Ergebnis 2 10" xfId="54921" hidden="1"/>
    <cellStyle name="Ergebnis 2 10" xfId="54800" hidden="1"/>
    <cellStyle name="Ergebnis 2 10" xfId="54970" hidden="1"/>
    <cellStyle name="Ergebnis 2 10" xfId="54996" hidden="1"/>
    <cellStyle name="Ergebnis 2 10" xfId="55033" hidden="1"/>
    <cellStyle name="Ergebnis 2 10" xfId="55068" hidden="1"/>
    <cellStyle name="Ergebnis 2 10" xfId="54655" hidden="1"/>
    <cellStyle name="Ergebnis 2 10" xfId="55111" hidden="1"/>
    <cellStyle name="Ergebnis 2 10" xfId="55137" hidden="1"/>
    <cellStyle name="Ergebnis 2 10" xfId="55174" hidden="1"/>
    <cellStyle name="Ergebnis 2 10" xfId="55209" hidden="1"/>
    <cellStyle name="Ergebnis 2 10" xfId="55262" hidden="1"/>
    <cellStyle name="Ergebnis 2 10" xfId="55328" hidden="1"/>
    <cellStyle name="Ergebnis 2 10" xfId="55354" hidden="1"/>
    <cellStyle name="Ergebnis 2 10" xfId="55391" hidden="1"/>
    <cellStyle name="Ergebnis 2 10" xfId="55426" hidden="1"/>
    <cellStyle name="Ergebnis 2 10" xfId="55494" hidden="1"/>
    <cellStyle name="Ergebnis 2 10" xfId="55620" hidden="1"/>
    <cellStyle name="Ergebnis 2 10" xfId="55646" hidden="1"/>
    <cellStyle name="Ergebnis 2 10" xfId="55683" hidden="1"/>
    <cellStyle name="Ergebnis 2 10" xfId="55718" hidden="1"/>
    <cellStyle name="Ergebnis 2 10" xfId="55597" hidden="1"/>
    <cellStyle name="Ergebnis 2 10" xfId="55762" hidden="1"/>
    <cellStyle name="Ergebnis 2 10" xfId="55788" hidden="1"/>
    <cellStyle name="Ergebnis 2 10" xfId="55825" hidden="1"/>
    <cellStyle name="Ergebnis 2 10" xfId="55860" hidden="1"/>
    <cellStyle name="Ergebnis 2 10" xfId="55915" hidden="1"/>
    <cellStyle name="Ergebnis 2 10" xfId="56055" hidden="1"/>
    <cellStyle name="Ergebnis 2 10" xfId="56081" hidden="1"/>
    <cellStyle name="Ergebnis 2 10" xfId="56118" hidden="1"/>
    <cellStyle name="Ergebnis 2 10" xfId="56153" hidden="1"/>
    <cellStyle name="Ergebnis 2 10" xfId="56257" hidden="1"/>
    <cellStyle name="Ergebnis 2 10" xfId="56419" hidden="1"/>
    <cellStyle name="Ergebnis 2 10" xfId="56445" hidden="1"/>
    <cellStyle name="Ergebnis 2 10" xfId="56482" hidden="1"/>
    <cellStyle name="Ergebnis 2 10" xfId="56517" hidden="1"/>
    <cellStyle name="Ergebnis 2 10" xfId="56396" hidden="1"/>
    <cellStyle name="Ergebnis 2 10" xfId="56566" hidden="1"/>
    <cellStyle name="Ergebnis 2 10" xfId="56592" hidden="1"/>
    <cellStyle name="Ergebnis 2 10" xfId="56629" hidden="1"/>
    <cellStyle name="Ergebnis 2 10" xfId="56664" hidden="1"/>
    <cellStyle name="Ergebnis 2 10" xfId="56251" hidden="1"/>
    <cellStyle name="Ergebnis 2 10" xfId="56707" hidden="1"/>
    <cellStyle name="Ergebnis 2 10" xfId="56733" hidden="1"/>
    <cellStyle name="Ergebnis 2 10" xfId="56770" hidden="1"/>
    <cellStyle name="Ergebnis 2 10" xfId="56805" hidden="1"/>
    <cellStyle name="Ergebnis 2 10" xfId="56858" hidden="1"/>
    <cellStyle name="Ergebnis 2 10" xfId="56924" hidden="1"/>
    <cellStyle name="Ergebnis 2 10" xfId="56950" hidden="1"/>
    <cellStyle name="Ergebnis 2 10" xfId="56987" hidden="1"/>
    <cellStyle name="Ergebnis 2 10" xfId="57022" hidden="1"/>
    <cellStyle name="Ergebnis 2 10" xfId="57090" hidden="1"/>
    <cellStyle name="Ergebnis 2 10" xfId="57216" hidden="1"/>
    <cellStyle name="Ergebnis 2 10" xfId="57242" hidden="1"/>
    <cellStyle name="Ergebnis 2 10" xfId="57279" hidden="1"/>
    <cellStyle name="Ergebnis 2 10" xfId="57314" hidden="1"/>
    <cellStyle name="Ergebnis 2 10" xfId="57193" hidden="1"/>
    <cellStyle name="Ergebnis 2 10" xfId="57358" hidden="1"/>
    <cellStyle name="Ergebnis 2 10" xfId="57384" hidden="1"/>
    <cellStyle name="Ergebnis 2 10" xfId="57421" hidden="1"/>
    <cellStyle name="Ergebnis 2 10" xfId="57456" hidden="1"/>
    <cellStyle name="Ergebnis 2 10" xfId="55975" hidden="1"/>
    <cellStyle name="Ergebnis 2 10" xfId="57498" hidden="1"/>
    <cellStyle name="Ergebnis 2 10" xfId="57524" hidden="1"/>
    <cellStyle name="Ergebnis 2 10" xfId="57561" hidden="1"/>
    <cellStyle name="Ergebnis 2 10" xfId="57596" hidden="1"/>
    <cellStyle name="Ergebnis 2 10" xfId="57699" hidden="1"/>
    <cellStyle name="Ergebnis 2 10" xfId="57861" hidden="1"/>
    <cellStyle name="Ergebnis 2 10" xfId="57887" hidden="1"/>
    <cellStyle name="Ergebnis 2 10" xfId="57924" hidden="1"/>
    <cellStyle name="Ergebnis 2 10" xfId="57959" hidden="1"/>
    <cellStyle name="Ergebnis 2 10" xfId="57838" hidden="1"/>
    <cellStyle name="Ergebnis 2 10" xfId="58008" hidden="1"/>
    <cellStyle name="Ergebnis 2 10" xfId="58034" hidden="1"/>
    <cellStyle name="Ergebnis 2 10" xfId="58071" hidden="1"/>
    <cellStyle name="Ergebnis 2 10" xfId="58106" hidden="1"/>
    <cellStyle name="Ergebnis 2 10" xfId="57693" hidden="1"/>
    <cellStyle name="Ergebnis 2 10" xfId="58149" hidden="1"/>
    <cellStyle name="Ergebnis 2 10" xfId="58175" hidden="1"/>
    <cellStyle name="Ergebnis 2 10" xfId="58212" hidden="1"/>
    <cellStyle name="Ergebnis 2 10" xfId="58247" hidden="1"/>
    <cellStyle name="Ergebnis 2 10" xfId="58300" hidden="1"/>
    <cellStyle name="Ergebnis 2 10" xfId="58366" hidden="1"/>
    <cellStyle name="Ergebnis 2 10" xfId="58392" hidden="1"/>
    <cellStyle name="Ergebnis 2 10" xfId="58429" hidden="1"/>
    <cellStyle name="Ergebnis 2 10" xfId="58464" hidden="1"/>
    <cellStyle name="Ergebnis 2 10" xfId="58532" hidden="1"/>
    <cellStyle name="Ergebnis 2 10" xfId="58658" hidden="1"/>
    <cellStyle name="Ergebnis 2 10" xfId="58684" hidden="1"/>
    <cellStyle name="Ergebnis 2 10" xfId="58721" hidden="1"/>
    <cellStyle name="Ergebnis 2 10" xfId="58756" hidden="1"/>
    <cellStyle name="Ergebnis 2 10" xfId="58635" hidden="1"/>
    <cellStyle name="Ergebnis 2 10" xfId="58800" hidden="1"/>
    <cellStyle name="Ergebnis 2 10" xfId="58826" hidden="1"/>
    <cellStyle name="Ergebnis 2 10" xfId="58863" hidden="1"/>
    <cellStyle name="Ergebnis 2 10" xfId="58898" hidden="1"/>
    <cellStyle name="Ergebnis 2 10" xfId="702"/>
    <cellStyle name="Ergebnis 2 11" xfId="198" hidden="1"/>
    <cellStyle name="Ergebnis 2 11" xfId="547" hidden="1"/>
    <cellStyle name="Ergebnis 2 11" xfId="571" hidden="1"/>
    <cellStyle name="Ergebnis 2 11" xfId="610" hidden="1"/>
    <cellStyle name="Ergebnis 2 11" xfId="645" hidden="1"/>
    <cellStyle name="Ergebnis 2 11" xfId="793" hidden="1"/>
    <cellStyle name="Ergebnis 2 11" xfId="955" hidden="1"/>
    <cellStyle name="Ergebnis 2 11" xfId="979" hidden="1"/>
    <cellStyle name="Ergebnis 2 11" xfId="1018" hidden="1"/>
    <cellStyle name="Ergebnis 2 11" xfId="1053" hidden="1"/>
    <cellStyle name="Ergebnis 2 11" xfId="862" hidden="1"/>
    <cellStyle name="Ergebnis 2 11" xfId="1102" hidden="1"/>
    <cellStyle name="Ergebnis 2 11" xfId="1126" hidden="1"/>
    <cellStyle name="Ergebnis 2 11" xfId="1165" hidden="1"/>
    <cellStyle name="Ergebnis 2 11" xfId="1200" hidden="1"/>
    <cellStyle name="Ergebnis 2 11" xfId="733" hidden="1"/>
    <cellStyle name="Ergebnis 2 11" xfId="1243" hidden="1"/>
    <cellStyle name="Ergebnis 2 11" xfId="1267" hidden="1"/>
    <cellStyle name="Ergebnis 2 11" xfId="1306" hidden="1"/>
    <cellStyle name="Ergebnis 2 11" xfId="1341" hidden="1"/>
    <cellStyle name="Ergebnis 2 11" xfId="1394" hidden="1"/>
    <cellStyle name="Ergebnis 2 11" xfId="1460" hidden="1"/>
    <cellStyle name="Ergebnis 2 11" xfId="1484" hidden="1"/>
    <cellStyle name="Ergebnis 2 11" xfId="1523" hidden="1"/>
    <cellStyle name="Ergebnis 2 11" xfId="1558" hidden="1"/>
    <cellStyle name="Ergebnis 2 11" xfId="1626" hidden="1"/>
    <cellStyle name="Ergebnis 2 11" xfId="1752" hidden="1"/>
    <cellStyle name="Ergebnis 2 11" xfId="1776" hidden="1"/>
    <cellStyle name="Ergebnis 2 11" xfId="1815" hidden="1"/>
    <cellStyle name="Ergebnis 2 11" xfId="1850" hidden="1"/>
    <cellStyle name="Ergebnis 2 11" xfId="1682" hidden="1"/>
    <cellStyle name="Ergebnis 2 11" xfId="1894" hidden="1"/>
    <cellStyle name="Ergebnis 2 11" xfId="1918" hidden="1"/>
    <cellStyle name="Ergebnis 2 11" xfId="1957" hidden="1"/>
    <cellStyle name="Ergebnis 2 11" xfId="1992" hidden="1"/>
    <cellStyle name="Ergebnis 2 11" xfId="2121" hidden="1"/>
    <cellStyle name="Ergebnis 2 11" xfId="2425" hidden="1"/>
    <cellStyle name="Ergebnis 2 11" xfId="2449" hidden="1"/>
    <cellStyle name="Ergebnis 2 11" xfId="2488" hidden="1"/>
    <cellStyle name="Ergebnis 2 11" xfId="2523" hidden="1"/>
    <cellStyle name="Ergebnis 2 11" xfId="2663" hidden="1"/>
    <cellStyle name="Ergebnis 2 11" xfId="2825" hidden="1"/>
    <cellStyle name="Ergebnis 2 11" xfId="2849" hidden="1"/>
    <cellStyle name="Ergebnis 2 11" xfId="2888" hidden="1"/>
    <cellStyle name="Ergebnis 2 11" xfId="2923" hidden="1"/>
    <cellStyle name="Ergebnis 2 11" xfId="2732" hidden="1"/>
    <cellStyle name="Ergebnis 2 11" xfId="2972" hidden="1"/>
    <cellStyle name="Ergebnis 2 11" xfId="2996" hidden="1"/>
    <cellStyle name="Ergebnis 2 11" xfId="3035" hidden="1"/>
    <cellStyle name="Ergebnis 2 11" xfId="3070" hidden="1"/>
    <cellStyle name="Ergebnis 2 11" xfId="2603" hidden="1"/>
    <cellStyle name="Ergebnis 2 11" xfId="3113" hidden="1"/>
    <cellStyle name="Ergebnis 2 11" xfId="3137" hidden="1"/>
    <cellStyle name="Ergebnis 2 11" xfId="3176" hidden="1"/>
    <cellStyle name="Ergebnis 2 11" xfId="3211" hidden="1"/>
    <cellStyle name="Ergebnis 2 11" xfId="3264" hidden="1"/>
    <cellStyle name="Ergebnis 2 11" xfId="3330" hidden="1"/>
    <cellStyle name="Ergebnis 2 11" xfId="3354" hidden="1"/>
    <cellStyle name="Ergebnis 2 11" xfId="3393" hidden="1"/>
    <cellStyle name="Ergebnis 2 11" xfId="3428" hidden="1"/>
    <cellStyle name="Ergebnis 2 11" xfId="3496" hidden="1"/>
    <cellStyle name="Ergebnis 2 11" xfId="3622" hidden="1"/>
    <cellStyle name="Ergebnis 2 11" xfId="3646" hidden="1"/>
    <cellStyle name="Ergebnis 2 11" xfId="3685" hidden="1"/>
    <cellStyle name="Ergebnis 2 11" xfId="3720" hidden="1"/>
    <cellStyle name="Ergebnis 2 11" xfId="3552" hidden="1"/>
    <cellStyle name="Ergebnis 2 11" xfId="3764" hidden="1"/>
    <cellStyle name="Ergebnis 2 11" xfId="3788" hidden="1"/>
    <cellStyle name="Ergebnis 2 11" xfId="3827" hidden="1"/>
    <cellStyle name="Ergebnis 2 11" xfId="3862" hidden="1"/>
    <cellStyle name="Ergebnis 2 11" xfId="2206" hidden="1"/>
    <cellStyle name="Ergebnis 2 11" xfId="3931" hidden="1"/>
    <cellStyle name="Ergebnis 2 11" xfId="3955" hidden="1"/>
    <cellStyle name="Ergebnis 2 11" xfId="3994" hidden="1"/>
    <cellStyle name="Ergebnis 2 11" xfId="4029" hidden="1"/>
    <cellStyle name="Ergebnis 2 11" xfId="4169" hidden="1"/>
    <cellStyle name="Ergebnis 2 11" xfId="4331" hidden="1"/>
    <cellStyle name="Ergebnis 2 11" xfId="4355" hidden="1"/>
    <cellStyle name="Ergebnis 2 11" xfId="4394" hidden="1"/>
    <cellStyle name="Ergebnis 2 11" xfId="4429" hidden="1"/>
    <cellStyle name="Ergebnis 2 11" xfId="4238" hidden="1"/>
    <cellStyle name="Ergebnis 2 11" xfId="4478" hidden="1"/>
    <cellStyle name="Ergebnis 2 11" xfId="4502" hidden="1"/>
    <cellStyle name="Ergebnis 2 11" xfId="4541" hidden="1"/>
    <cellStyle name="Ergebnis 2 11" xfId="4576" hidden="1"/>
    <cellStyle name="Ergebnis 2 11" xfId="4109" hidden="1"/>
    <cellStyle name="Ergebnis 2 11" xfId="4619" hidden="1"/>
    <cellStyle name="Ergebnis 2 11" xfId="4643" hidden="1"/>
    <cellStyle name="Ergebnis 2 11" xfId="4682" hidden="1"/>
    <cellStyle name="Ergebnis 2 11" xfId="4717" hidden="1"/>
    <cellStyle name="Ergebnis 2 11" xfId="4770" hidden="1"/>
    <cellStyle name="Ergebnis 2 11" xfId="4836" hidden="1"/>
    <cellStyle name="Ergebnis 2 11" xfId="4860" hidden="1"/>
    <cellStyle name="Ergebnis 2 11" xfId="4899" hidden="1"/>
    <cellStyle name="Ergebnis 2 11" xfId="4934" hidden="1"/>
    <cellStyle name="Ergebnis 2 11" xfId="5002" hidden="1"/>
    <cellStyle name="Ergebnis 2 11" xfId="5128" hidden="1"/>
    <cellStyle name="Ergebnis 2 11" xfId="5152" hidden="1"/>
    <cellStyle name="Ergebnis 2 11" xfId="5191" hidden="1"/>
    <cellStyle name="Ergebnis 2 11" xfId="5226" hidden="1"/>
    <cellStyle name="Ergebnis 2 11" xfId="5058" hidden="1"/>
    <cellStyle name="Ergebnis 2 11" xfId="5270" hidden="1"/>
    <cellStyle name="Ergebnis 2 11" xfId="5294" hidden="1"/>
    <cellStyle name="Ergebnis 2 11" xfId="5333" hidden="1"/>
    <cellStyle name="Ergebnis 2 11" xfId="5368" hidden="1"/>
    <cellStyle name="Ergebnis 2 11" xfId="2116" hidden="1"/>
    <cellStyle name="Ergebnis 2 11" xfId="5436" hidden="1"/>
    <cellStyle name="Ergebnis 2 11" xfId="5460" hidden="1"/>
    <cellStyle name="Ergebnis 2 11" xfId="5499" hidden="1"/>
    <cellStyle name="Ergebnis 2 11" xfId="5534" hidden="1"/>
    <cellStyle name="Ergebnis 2 11" xfId="5673" hidden="1"/>
    <cellStyle name="Ergebnis 2 11" xfId="5835" hidden="1"/>
    <cellStyle name="Ergebnis 2 11" xfId="5859" hidden="1"/>
    <cellStyle name="Ergebnis 2 11" xfId="5898" hidden="1"/>
    <cellStyle name="Ergebnis 2 11" xfId="5933" hidden="1"/>
    <cellStyle name="Ergebnis 2 11" xfId="5742" hidden="1"/>
    <cellStyle name="Ergebnis 2 11" xfId="5982" hidden="1"/>
    <cellStyle name="Ergebnis 2 11" xfId="6006" hidden="1"/>
    <cellStyle name="Ergebnis 2 11" xfId="6045" hidden="1"/>
    <cellStyle name="Ergebnis 2 11" xfId="6080" hidden="1"/>
    <cellStyle name="Ergebnis 2 11" xfId="5613" hidden="1"/>
    <cellStyle name="Ergebnis 2 11" xfId="6123" hidden="1"/>
    <cellStyle name="Ergebnis 2 11" xfId="6147" hidden="1"/>
    <cellStyle name="Ergebnis 2 11" xfId="6186" hidden="1"/>
    <cellStyle name="Ergebnis 2 11" xfId="6221" hidden="1"/>
    <cellStyle name="Ergebnis 2 11" xfId="6274" hidden="1"/>
    <cellStyle name="Ergebnis 2 11" xfId="6340" hidden="1"/>
    <cellStyle name="Ergebnis 2 11" xfId="6364" hidden="1"/>
    <cellStyle name="Ergebnis 2 11" xfId="6403" hidden="1"/>
    <cellStyle name="Ergebnis 2 11" xfId="6438" hidden="1"/>
    <cellStyle name="Ergebnis 2 11" xfId="6506" hidden="1"/>
    <cellStyle name="Ergebnis 2 11" xfId="6632" hidden="1"/>
    <cellStyle name="Ergebnis 2 11" xfId="6656" hidden="1"/>
    <cellStyle name="Ergebnis 2 11" xfId="6695" hidden="1"/>
    <cellStyle name="Ergebnis 2 11" xfId="6730" hidden="1"/>
    <cellStyle name="Ergebnis 2 11" xfId="6562" hidden="1"/>
    <cellStyle name="Ergebnis 2 11" xfId="6774" hidden="1"/>
    <cellStyle name="Ergebnis 2 11" xfId="6798" hidden="1"/>
    <cellStyle name="Ergebnis 2 11" xfId="6837" hidden="1"/>
    <cellStyle name="Ergebnis 2 11" xfId="6872" hidden="1"/>
    <cellStyle name="Ergebnis 2 11" xfId="2211" hidden="1"/>
    <cellStyle name="Ergebnis 2 11" xfId="6938" hidden="1"/>
    <cellStyle name="Ergebnis 2 11" xfId="6962" hidden="1"/>
    <cellStyle name="Ergebnis 2 11" xfId="7001" hidden="1"/>
    <cellStyle name="Ergebnis 2 11" xfId="7036" hidden="1"/>
    <cellStyle name="Ergebnis 2 11" xfId="7171" hidden="1"/>
    <cellStyle name="Ergebnis 2 11" xfId="7333" hidden="1"/>
    <cellStyle name="Ergebnis 2 11" xfId="7357" hidden="1"/>
    <cellStyle name="Ergebnis 2 11" xfId="7396" hidden="1"/>
    <cellStyle name="Ergebnis 2 11" xfId="7431" hidden="1"/>
    <cellStyle name="Ergebnis 2 11" xfId="7240" hidden="1"/>
    <cellStyle name="Ergebnis 2 11" xfId="7480" hidden="1"/>
    <cellStyle name="Ergebnis 2 11" xfId="7504" hidden="1"/>
    <cellStyle name="Ergebnis 2 11" xfId="7543" hidden="1"/>
    <cellStyle name="Ergebnis 2 11" xfId="7578" hidden="1"/>
    <cellStyle name="Ergebnis 2 11" xfId="7111" hidden="1"/>
    <cellStyle name="Ergebnis 2 11" xfId="7621" hidden="1"/>
    <cellStyle name="Ergebnis 2 11" xfId="7645" hidden="1"/>
    <cellStyle name="Ergebnis 2 11" xfId="7684" hidden="1"/>
    <cellStyle name="Ergebnis 2 11" xfId="7719" hidden="1"/>
    <cellStyle name="Ergebnis 2 11" xfId="7772" hidden="1"/>
    <cellStyle name="Ergebnis 2 11" xfId="7838" hidden="1"/>
    <cellStyle name="Ergebnis 2 11" xfId="7862" hidden="1"/>
    <cellStyle name="Ergebnis 2 11" xfId="7901" hidden="1"/>
    <cellStyle name="Ergebnis 2 11" xfId="7936" hidden="1"/>
    <cellStyle name="Ergebnis 2 11" xfId="8004" hidden="1"/>
    <cellStyle name="Ergebnis 2 11" xfId="8130" hidden="1"/>
    <cellStyle name="Ergebnis 2 11" xfId="8154" hidden="1"/>
    <cellStyle name="Ergebnis 2 11" xfId="8193" hidden="1"/>
    <cellStyle name="Ergebnis 2 11" xfId="8228" hidden="1"/>
    <cellStyle name="Ergebnis 2 11" xfId="8060" hidden="1"/>
    <cellStyle name="Ergebnis 2 11" xfId="8272" hidden="1"/>
    <cellStyle name="Ergebnis 2 11" xfId="8296" hidden="1"/>
    <cellStyle name="Ergebnis 2 11" xfId="8335" hidden="1"/>
    <cellStyle name="Ergebnis 2 11" xfId="8370" hidden="1"/>
    <cellStyle name="Ergebnis 2 11" xfId="2111" hidden="1"/>
    <cellStyle name="Ergebnis 2 11" xfId="8433" hidden="1"/>
    <cellStyle name="Ergebnis 2 11" xfId="8457" hidden="1"/>
    <cellStyle name="Ergebnis 2 11" xfId="8496" hidden="1"/>
    <cellStyle name="Ergebnis 2 11" xfId="8531" hidden="1"/>
    <cellStyle name="Ergebnis 2 11" xfId="8664" hidden="1"/>
    <cellStyle name="Ergebnis 2 11" xfId="8826" hidden="1"/>
    <cellStyle name="Ergebnis 2 11" xfId="8850" hidden="1"/>
    <cellStyle name="Ergebnis 2 11" xfId="8889" hidden="1"/>
    <cellStyle name="Ergebnis 2 11" xfId="8924" hidden="1"/>
    <cellStyle name="Ergebnis 2 11" xfId="8733" hidden="1"/>
    <cellStyle name="Ergebnis 2 11" xfId="8973" hidden="1"/>
    <cellStyle name="Ergebnis 2 11" xfId="8997" hidden="1"/>
    <cellStyle name="Ergebnis 2 11" xfId="9036" hidden="1"/>
    <cellStyle name="Ergebnis 2 11" xfId="9071" hidden="1"/>
    <cellStyle name="Ergebnis 2 11" xfId="8604" hidden="1"/>
    <cellStyle name="Ergebnis 2 11" xfId="9114" hidden="1"/>
    <cellStyle name="Ergebnis 2 11" xfId="9138" hidden="1"/>
    <cellStyle name="Ergebnis 2 11" xfId="9177" hidden="1"/>
    <cellStyle name="Ergebnis 2 11" xfId="9212" hidden="1"/>
    <cellStyle name="Ergebnis 2 11" xfId="9265" hidden="1"/>
    <cellStyle name="Ergebnis 2 11" xfId="9331" hidden="1"/>
    <cellStyle name="Ergebnis 2 11" xfId="9355" hidden="1"/>
    <cellStyle name="Ergebnis 2 11" xfId="9394" hidden="1"/>
    <cellStyle name="Ergebnis 2 11" xfId="9429" hidden="1"/>
    <cellStyle name="Ergebnis 2 11" xfId="9497" hidden="1"/>
    <cellStyle name="Ergebnis 2 11" xfId="9623" hidden="1"/>
    <cellStyle name="Ergebnis 2 11" xfId="9647" hidden="1"/>
    <cellStyle name="Ergebnis 2 11" xfId="9686" hidden="1"/>
    <cellStyle name="Ergebnis 2 11" xfId="9721" hidden="1"/>
    <cellStyle name="Ergebnis 2 11" xfId="9553" hidden="1"/>
    <cellStyle name="Ergebnis 2 11" xfId="9765" hidden="1"/>
    <cellStyle name="Ergebnis 2 11" xfId="9789" hidden="1"/>
    <cellStyle name="Ergebnis 2 11" xfId="9828" hidden="1"/>
    <cellStyle name="Ergebnis 2 11" xfId="9863" hidden="1"/>
    <cellStyle name="Ergebnis 2 11" xfId="2216" hidden="1"/>
    <cellStyle name="Ergebnis 2 11" xfId="9924" hidden="1"/>
    <cellStyle name="Ergebnis 2 11" xfId="9948" hidden="1"/>
    <cellStyle name="Ergebnis 2 11" xfId="9987" hidden="1"/>
    <cellStyle name="Ergebnis 2 11" xfId="10022" hidden="1"/>
    <cellStyle name="Ergebnis 2 11" xfId="10150" hidden="1"/>
    <cellStyle name="Ergebnis 2 11" xfId="10312" hidden="1"/>
    <cellStyle name="Ergebnis 2 11" xfId="10336" hidden="1"/>
    <cellStyle name="Ergebnis 2 11" xfId="10375" hidden="1"/>
    <cellStyle name="Ergebnis 2 11" xfId="10410" hidden="1"/>
    <cellStyle name="Ergebnis 2 11" xfId="10219" hidden="1"/>
    <cellStyle name="Ergebnis 2 11" xfId="10459" hidden="1"/>
    <cellStyle name="Ergebnis 2 11" xfId="10483" hidden="1"/>
    <cellStyle name="Ergebnis 2 11" xfId="10522" hidden="1"/>
    <cellStyle name="Ergebnis 2 11" xfId="10557" hidden="1"/>
    <cellStyle name="Ergebnis 2 11" xfId="10090" hidden="1"/>
    <cellStyle name="Ergebnis 2 11" xfId="10600" hidden="1"/>
    <cellStyle name="Ergebnis 2 11" xfId="10624" hidden="1"/>
    <cellStyle name="Ergebnis 2 11" xfId="10663" hidden="1"/>
    <cellStyle name="Ergebnis 2 11" xfId="10698" hidden="1"/>
    <cellStyle name="Ergebnis 2 11" xfId="10751" hidden="1"/>
    <cellStyle name="Ergebnis 2 11" xfId="10817" hidden="1"/>
    <cellStyle name="Ergebnis 2 11" xfId="10841" hidden="1"/>
    <cellStyle name="Ergebnis 2 11" xfId="10880" hidden="1"/>
    <cellStyle name="Ergebnis 2 11" xfId="10915" hidden="1"/>
    <cellStyle name="Ergebnis 2 11" xfId="10983" hidden="1"/>
    <cellStyle name="Ergebnis 2 11" xfId="11109" hidden="1"/>
    <cellStyle name="Ergebnis 2 11" xfId="11133" hidden="1"/>
    <cellStyle name="Ergebnis 2 11" xfId="11172" hidden="1"/>
    <cellStyle name="Ergebnis 2 11" xfId="11207" hidden="1"/>
    <cellStyle name="Ergebnis 2 11" xfId="11039" hidden="1"/>
    <cellStyle name="Ergebnis 2 11" xfId="11251" hidden="1"/>
    <cellStyle name="Ergebnis 2 11" xfId="11275" hidden="1"/>
    <cellStyle name="Ergebnis 2 11" xfId="11314" hidden="1"/>
    <cellStyle name="Ergebnis 2 11" xfId="11349" hidden="1"/>
    <cellStyle name="Ergebnis 2 11" xfId="2298" hidden="1"/>
    <cellStyle name="Ergebnis 2 11" xfId="11407" hidden="1"/>
    <cellStyle name="Ergebnis 2 11" xfId="11431" hidden="1"/>
    <cellStyle name="Ergebnis 2 11" xfId="11470" hidden="1"/>
    <cellStyle name="Ergebnis 2 11" xfId="11505" hidden="1"/>
    <cellStyle name="Ergebnis 2 11" xfId="11630" hidden="1"/>
    <cellStyle name="Ergebnis 2 11" xfId="11792" hidden="1"/>
    <cellStyle name="Ergebnis 2 11" xfId="11816" hidden="1"/>
    <cellStyle name="Ergebnis 2 11" xfId="11855" hidden="1"/>
    <cellStyle name="Ergebnis 2 11" xfId="11890" hidden="1"/>
    <cellStyle name="Ergebnis 2 11" xfId="11699" hidden="1"/>
    <cellStyle name="Ergebnis 2 11" xfId="11939" hidden="1"/>
    <cellStyle name="Ergebnis 2 11" xfId="11963" hidden="1"/>
    <cellStyle name="Ergebnis 2 11" xfId="12002" hidden="1"/>
    <cellStyle name="Ergebnis 2 11" xfId="12037" hidden="1"/>
    <cellStyle name="Ergebnis 2 11" xfId="11570" hidden="1"/>
    <cellStyle name="Ergebnis 2 11" xfId="12080" hidden="1"/>
    <cellStyle name="Ergebnis 2 11" xfId="12104" hidden="1"/>
    <cellStyle name="Ergebnis 2 11" xfId="12143" hidden="1"/>
    <cellStyle name="Ergebnis 2 11" xfId="12178" hidden="1"/>
    <cellStyle name="Ergebnis 2 11" xfId="12231" hidden="1"/>
    <cellStyle name="Ergebnis 2 11" xfId="12297" hidden="1"/>
    <cellStyle name="Ergebnis 2 11" xfId="12321" hidden="1"/>
    <cellStyle name="Ergebnis 2 11" xfId="12360" hidden="1"/>
    <cellStyle name="Ergebnis 2 11" xfId="12395" hidden="1"/>
    <cellStyle name="Ergebnis 2 11" xfId="12463" hidden="1"/>
    <cellStyle name="Ergebnis 2 11" xfId="12589" hidden="1"/>
    <cellStyle name="Ergebnis 2 11" xfId="12613" hidden="1"/>
    <cellStyle name="Ergebnis 2 11" xfId="12652" hidden="1"/>
    <cellStyle name="Ergebnis 2 11" xfId="12687" hidden="1"/>
    <cellStyle name="Ergebnis 2 11" xfId="12519" hidden="1"/>
    <cellStyle name="Ergebnis 2 11" xfId="12731" hidden="1"/>
    <cellStyle name="Ergebnis 2 11" xfId="12755" hidden="1"/>
    <cellStyle name="Ergebnis 2 11" xfId="12794" hidden="1"/>
    <cellStyle name="Ergebnis 2 11" xfId="12829" hidden="1"/>
    <cellStyle name="Ergebnis 2 11" xfId="2559" hidden="1"/>
    <cellStyle name="Ergebnis 2 11" xfId="12886" hidden="1"/>
    <cellStyle name="Ergebnis 2 11" xfId="12910" hidden="1"/>
    <cellStyle name="Ergebnis 2 11" xfId="12949" hidden="1"/>
    <cellStyle name="Ergebnis 2 11" xfId="12984" hidden="1"/>
    <cellStyle name="Ergebnis 2 11" xfId="13101" hidden="1"/>
    <cellStyle name="Ergebnis 2 11" xfId="13263" hidden="1"/>
    <cellStyle name="Ergebnis 2 11" xfId="13287" hidden="1"/>
    <cellStyle name="Ergebnis 2 11" xfId="13326" hidden="1"/>
    <cellStyle name="Ergebnis 2 11" xfId="13361" hidden="1"/>
    <cellStyle name="Ergebnis 2 11" xfId="13170" hidden="1"/>
    <cellStyle name="Ergebnis 2 11" xfId="13410" hidden="1"/>
    <cellStyle name="Ergebnis 2 11" xfId="13434" hidden="1"/>
    <cellStyle name="Ergebnis 2 11" xfId="13473" hidden="1"/>
    <cellStyle name="Ergebnis 2 11" xfId="13508" hidden="1"/>
    <cellStyle name="Ergebnis 2 11" xfId="13041" hidden="1"/>
    <cellStyle name="Ergebnis 2 11" xfId="13551" hidden="1"/>
    <cellStyle name="Ergebnis 2 11" xfId="13575" hidden="1"/>
    <cellStyle name="Ergebnis 2 11" xfId="13614" hidden="1"/>
    <cellStyle name="Ergebnis 2 11" xfId="13649" hidden="1"/>
    <cellStyle name="Ergebnis 2 11" xfId="13702" hidden="1"/>
    <cellStyle name="Ergebnis 2 11" xfId="13768" hidden="1"/>
    <cellStyle name="Ergebnis 2 11" xfId="13792" hidden="1"/>
    <cellStyle name="Ergebnis 2 11" xfId="13831" hidden="1"/>
    <cellStyle name="Ergebnis 2 11" xfId="13866" hidden="1"/>
    <cellStyle name="Ergebnis 2 11" xfId="13934" hidden="1"/>
    <cellStyle name="Ergebnis 2 11" xfId="14060" hidden="1"/>
    <cellStyle name="Ergebnis 2 11" xfId="14084" hidden="1"/>
    <cellStyle name="Ergebnis 2 11" xfId="14123" hidden="1"/>
    <cellStyle name="Ergebnis 2 11" xfId="14158" hidden="1"/>
    <cellStyle name="Ergebnis 2 11" xfId="13990" hidden="1"/>
    <cellStyle name="Ergebnis 2 11" xfId="14202" hidden="1"/>
    <cellStyle name="Ergebnis 2 11" xfId="14226" hidden="1"/>
    <cellStyle name="Ergebnis 2 11" xfId="14265" hidden="1"/>
    <cellStyle name="Ergebnis 2 11" xfId="14300" hidden="1"/>
    <cellStyle name="Ergebnis 2 11" xfId="4065" hidden="1"/>
    <cellStyle name="Ergebnis 2 11" xfId="14353" hidden="1"/>
    <cellStyle name="Ergebnis 2 11" xfId="14377" hidden="1"/>
    <cellStyle name="Ergebnis 2 11" xfId="14416" hidden="1"/>
    <cellStyle name="Ergebnis 2 11" xfId="14451" hidden="1"/>
    <cellStyle name="Ergebnis 2 11" xfId="14563" hidden="1"/>
    <cellStyle name="Ergebnis 2 11" xfId="14725" hidden="1"/>
    <cellStyle name="Ergebnis 2 11" xfId="14749" hidden="1"/>
    <cellStyle name="Ergebnis 2 11" xfId="14788" hidden="1"/>
    <cellStyle name="Ergebnis 2 11" xfId="14823" hidden="1"/>
    <cellStyle name="Ergebnis 2 11" xfId="14632" hidden="1"/>
    <cellStyle name="Ergebnis 2 11" xfId="14872" hidden="1"/>
    <cellStyle name="Ergebnis 2 11" xfId="14896" hidden="1"/>
    <cellStyle name="Ergebnis 2 11" xfId="14935" hidden="1"/>
    <cellStyle name="Ergebnis 2 11" xfId="14970" hidden="1"/>
    <cellStyle name="Ergebnis 2 11" xfId="14503" hidden="1"/>
    <cellStyle name="Ergebnis 2 11" xfId="15013" hidden="1"/>
    <cellStyle name="Ergebnis 2 11" xfId="15037" hidden="1"/>
    <cellStyle name="Ergebnis 2 11" xfId="15076" hidden="1"/>
    <cellStyle name="Ergebnis 2 11" xfId="15111" hidden="1"/>
    <cellStyle name="Ergebnis 2 11" xfId="15164" hidden="1"/>
    <cellStyle name="Ergebnis 2 11" xfId="15230" hidden="1"/>
    <cellStyle name="Ergebnis 2 11" xfId="15254" hidden="1"/>
    <cellStyle name="Ergebnis 2 11" xfId="15293" hidden="1"/>
    <cellStyle name="Ergebnis 2 11" xfId="15328" hidden="1"/>
    <cellStyle name="Ergebnis 2 11" xfId="15396" hidden="1"/>
    <cellStyle name="Ergebnis 2 11" xfId="15522" hidden="1"/>
    <cellStyle name="Ergebnis 2 11" xfId="15546" hidden="1"/>
    <cellStyle name="Ergebnis 2 11" xfId="15585" hidden="1"/>
    <cellStyle name="Ergebnis 2 11" xfId="15620" hidden="1"/>
    <cellStyle name="Ergebnis 2 11" xfId="15452" hidden="1"/>
    <cellStyle name="Ergebnis 2 11" xfId="15664" hidden="1"/>
    <cellStyle name="Ergebnis 2 11" xfId="15688" hidden="1"/>
    <cellStyle name="Ergebnis 2 11" xfId="15727" hidden="1"/>
    <cellStyle name="Ergebnis 2 11" xfId="15762" hidden="1"/>
    <cellStyle name="Ergebnis 2 11" xfId="5569" hidden="1"/>
    <cellStyle name="Ergebnis 2 11" xfId="15815" hidden="1"/>
    <cellStyle name="Ergebnis 2 11" xfId="15839" hidden="1"/>
    <cellStyle name="Ergebnis 2 11" xfId="15878" hidden="1"/>
    <cellStyle name="Ergebnis 2 11" xfId="15913" hidden="1"/>
    <cellStyle name="Ergebnis 2 11" xfId="16019" hidden="1"/>
    <cellStyle name="Ergebnis 2 11" xfId="16181" hidden="1"/>
    <cellStyle name="Ergebnis 2 11" xfId="16205" hidden="1"/>
    <cellStyle name="Ergebnis 2 11" xfId="16244" hidden="1"/>
    <cellStyle name="Ergebnis 2 11" xfId="16279" hidden="1"/>
    <cellStyle name="Ergebnis 2 11" xfId="16088" hidden="1"/>
    <cellStyle name="Ergebnis 2 11" xfId="16328" hidden="1"/>
    <cellStyle name="Ergebnis 2 11" xfId="16352" hidden="1"/>
    <cellStyle name="Ergebnis 2 11" xfId="16391" hidden="1"/>
    <cellStyle name="Ergebnis 2 11" xfId="16426" hidden="1"/>
    <cellStyle name="Ergebnis 2 11" xfId="15959" hidden="1"/>
    <cellStyle name="Ergebnis 2 11" xfId="16469" hidden="1"/>
    <cellStyle name="Ergebnis 2 11" xfId="16493" hidden="1"/>
    <cellStyle name="Ergebnis 2 11" xfId="16532" hidden="1"/>
    <cellStyle name="Ergebnis 2 11" xfId="16567" hidden="1"/>
    <cellStyle name="Ergebnis 2 11" xfId="16620" hidden="1"/>
    <cellStyle name="Ergebnis 2 11" xfId="16686" hidden="1"/>
    <cellStyle name="Ergebnis 2 11" xfId="16710" hidden="1"/>
    <cellStyle name="Ergebnis 2 11" xfId="16749" hidden="1"/>
    <cellStyle name="Ergebnis 2 11" xfId="16784" hidden="1"/>
    <cellStyle name="Ergebnis 2 11" xfId="16852" hidden="1"/>
    <cellStyle name="Ergebnis 2 11" xfId="16978" hidden="1"/>
    <cellStyle name="Ergebnis 2 11" xfId="17002" hidden="1"/>
    <cellStyle name="Ergebnis 2 11" xfId="17041" hidden="1"/>
    <cellStyle name="Ergebnis 2 11" xfId="17076" hidden="1"/>
    <cellStyle name="Ergebnis 2 11" xfId="16908" hidden="1"/>
    <cellStyle name="Ergebnis 2 11" xfId="17120" hidden="1"/>
    <cellStyle name="Ergebnis 2 11" xfId="17144" hidden="1"/>
    <cellStyle name="Ergebnis 2 11" xfId="17183" hidden="1"/>
    <cellStyle name="Ergebnis 2 11" xfId="17218" hidden="1"/>
    <cellStyle name="Ergebnis 2 11" xfId="7071" hidden="1"/>
    <cellStyle name="Ergebnis 2 11" xfId="17260" hidden="1"/>
    <cellStyle name="Ergebnis 2 11" xfId="17284" hidden="1"/>
    <cellStyle name="Ergebnis 2 11" xfId="17323" hidden="1"/>
    <cellStyle name="Ergebnis 2 11" xfId="17358" hidden="1"/>
    <cellStyle name="Ergebnis 2 11" xfId="17461" hidden="1"/>
    <cellStyle name="Ergebnis 2 11" xfId="17623" hidden="1"/>
    <cellStyle name="Ergebnis 2 11" xfId="17647" hidden="1"/>
    <cellStyle name="Ergebnis 2 11" xfId="17686" hidden="1"/>
    <cellStyle name="Ergebnis 2 11" xfId="17721" hidden="1"/>
    <cellStyle name="Ergebnis 2 11" xfId="17530" hidden="1"/>
    <cellStyle name="Ergebnis 2 11" xfId="17770" hidden="1"/>
    <cellStyle name="Ergebnis 2 11" xfId="17794" hidden="1"/>
    <cellStyle name="Ergebnis 2 11" xfId="17833" hidden="1"/>
    <cellStyle name="Ergebnis 2 11" xfId="17868" hidden="1"/>
    <cellStyle name="Ergebnis 2 11" xfId="17401" hidden="1"/>
    <cellStyle name="Ergebnis 2 11" xfId="17911" hidden="1"/>
    <cellStyle name="Ergebnis 2 11" xfId="17935" hidden="1"/>
    <cellStyle name="Ergebnis 2 11" xfId="17974" hidden="1"/>
    <cellStyle name="Ergebnis 2 11" xfId="18009" hidden="1"/>
    <cellStyle name="Ergebnis 2 11" xfId="18062" hidden="1"/>
    <cellStyle name="Ergebnis 2 11" xfId="18128" hidden="1"/>
    <cellStyle name="Ergebnis 2 11" xfId="18152" hidden="1"/>
    <cellStyle name="Ergebnis 2 11" xfId="18191" hidden="1"/>
    <cellStyle name="Ergebnis 2 11" xfId="18226" hidden="1"/>
    <cellStyle name="Ergebnis 2 11" xfId="18294" hidden="1"/>
    <cellStyle name="Ergebnis 2 11" xfId="18420" hidden="1"/>
    <cellStyle name="Ergebnis 2 11" xfId="18444" hidden="1"/>
    <cellStyle name="Ergebnis 2 11" xfId="18483" hidden="1"/>
    <cellStyle name="Ergebnis 2 11" xfId="18518" hidden="1"/>
    <cellStyle name="Ergebnis 2 11" xfId="18350" hidden="1"/>
    <cellStyle name="Ergebnis 2 11" xfId="18562" hidden="1"/>
    <cellStyle name="Ergebnis 2 11" xfId="18586" hidden="1"/>
    <cellStyle name="Ergebnis 2 11" xfId="18625" hidden="1"/>
    <cellStyle name="Ergebnis 2 11" xfId="18660" hidden="1"/>
    <cellStyle name="Ergebnis 2 11" xfId="18935" hidden="1"/>
    <cellStyle name="Ergebnis 2 11" xfId="19060" hidden="1"/>
    <cellStyle name="Ergebnis 2 11" xfId="19084" hidden="1"/>
    <cellStyle name="Ergebnis 2 11" xfId="19123" hidden="1"/>
    <cellStyle name="Ergebnis 2 11" xfId="19158" hidden="1"/>
    <cellStyle name="Ergebnis 2 11" xfId="19268" hidden="1"/>
    <cellStyle name="Ergebnis 2 11" xfId="19430" hidden="1"/>
    <cellStyle name="Ergebnis 2 11" xfId="19454" hidden="1"/>
    <cellStyle name="Ergebnis 2 11" xfId="19493" hidden="1"/>
    <cellStyle name="Ergebnis 2 11" xfId="19528" hidden="1"/>
    <cellStyle name="Ergebnis 2 11" xfId="19337" hidden="1"/>
    <cellStyle name="Ergebnis 2 11" xfId="19577" hidden="1"/>
    <cellStyle name="Ergebnis 2 11" xfId="19601" hidden="1"/>
    <cellStyle name="Ergebnis 2 11" xfId="19640" hidden="1"/>
    <cellStyle name="Ergebnis 2 11" xfId="19675" hidden="1"/>
    <cellStyle name="Ergebnis 2 11" xfId="19208" hidden="1"/>
    <cellStyle name="Ergebnis 2 11" xfId="19718" hidden="1"/>
    <cellStyle name="Ergebnis 2 11" xfId="19742" hidden="1"/>
    <cellStyle name="Ergebnis 2 11" xfId="19781" hidden="1"/>
    <cellStyle name="Ergebnis 2 11" xfId="19816" hidden="1"/>
    <cellStyle name="Ergebnis 2 11" xfId="19869" hidden="1"/>
    <cellStyle name="Ergebnis 2 11" xfId="19935" hidden="1"/>
    <cellStyle name="Ergebnis 2 11" xfId="19959" hidden="1"/>
    <cellStyle name="Ergebnis 2 11" xfId="19998" hidden="1"/>
    <cellStyle name="Ergebnis 2 11" xfId="20033" hidden="1"/>
    <cellStyle name="Ergebnis 2 11" xfId="20101" hidden="1"/>
    <cellStyle name="Ergebnis 2 11" xfId="20227" hidden="1"/>
    <cellStyle name="Ergebnis 2 11" xfId="20251" hidden="1"/>
    <cellStyle name="Ergebnis 2 11" xfId="20290" hidden="1"/>
    <cellStyle name="Ergebnis 2 11" xfId="20325" hidden="1"/>
    <cellStyle name="Ergebnis 2 11" xfId="20157" hidden="1"/>
    <cellStyle name="Ergebnis 2 11" xfId="20369" hidden="1"/>
    <cellStyle name="Ergebnis 2 11" xfId="20393" hidden="1"/>
    <cellStyle name="Ergebnis 2 11" xfId="20432" hidden="1"/>
    <cellStyle name="Ergebnis 2 11" xfId="20467" hidden="1"/>
    <cellStyle name="Ergebnis 2 11" xfId="20520" hidden="1"/>
    <cellStyle name="Ergebnis 2 11" xfId="20586" hidden="1"/>
    <cellStyle name="Ergebnis 2 11" xfId="20610" hidden="1"/>
    <cellStyle name="Ergebnis 2 11" xfId="20649" hidden="1"/>
    <cellStyle name="Ergebnis 2 11" xfId="20684" hidden="1"/>
    <cellStyle name="Ergebnis 2 11" xfId="20771" hidden="1"/>
    <cellStyle name="Ergebnis 2 11" xfId="20977" hidden="1"/>
    <cellStyle name="Ergebnis 2 11" xfId="21001" hidden="1"/>
    <cellStyle name="Ergebnis 2 11" xfId="21040" hidden="1"/>
    <cellStyle name="Ergebnis 2 11" xfId="21075" hidden="1"/>
    <cellStyle name="Ergebnis 2 11" xfId="21160" hidden="1"/>
    <cellStyle name="Ergebnis 2 11" xfId="21286" hidden="1"/>
    <cellStyle name="Ergebnis 2 11" xfId="21310" hidden="1"/>
    <cellStyle name="Ergebnis 2 11" xfId="21349" hidden="1"/>
    <cellStyle name="Ergebnis 2 11" xfId="21384" hidden="1"/>
    <cellStyle name="Ergebnis 2 11" xfId="21216" hidden="1"/>
    <cellStyle name="Ergebnis 2 11" xfId="21430" hidden="1"/>
    <cellStyle name="Ergebnis 2 11" xfId="21454" hidden="1"/>
    <cellStyle name="Ergebnis 2 11" xfId="21493" hidden="1"/>
    <cellStyle name="Ergebnis 2 11" xfId="21528" hidden="1"/>
    <cellStyle name="Ergebnis 2 11" xfId="20863" hidden="1"/>
    <cellStyle name="Ergebnis 2 11" xfId="21587" hidden="1"/>
    <cellStyle name="Ergebnis 2 11" xfId="21611" hidden="1"/>
    <cellStyle name="Ergebnis 2 11" xfId="21650" hidden="1"/>
    <cellStyle name="Ergebnis 2 11" xfId="21685" hidden="1"/>
    <cellStyle name="Ergebnis 2 11" xfId="21794" hidden="1"/>
    <cellStyle name="Ergebnis 2 11" xfId="21957" hidden="1"/>
    <cellStyle name="Ergebnis 2 11" xfId="21981" hidden="1"/>
    <cellStyle name="Ergebnis 2 11" xfId="22020" hidden="1"/>
    <cellStyle name="Ergebnis 2 11" xfId="22055" hidden="1"/>
    <cellStyle name="Ergebnis 2 11" xfId="21863" hidden="1"/>
    <cellStyle name="Ergebnis 2 11" xfId="22106" hidden="1"/>
    <cellStyle name="Ergebnis 2 11" xfId="22130" hidden="1"/>
    <cellStyle name="Ergebnis 2 11" xfId="22169" hidden="1"/>
    <cellStyle name="Ergebnis 2 11" xfId="22204" hidden="1"/>
    <cellStyle name="Ergebnis 2 11" xfId="21734" hidden="1"/>
    <cellStyle name="Ergebnis 2 11" xfId="22249" hidden="1"/>
    <cellStyle name="Ergebnis 2 11" xfId="22273" hidden="1"/>
    <cellStyle name="Ergebnis 2 11" xfId="22312" hidden="1"/>
    <cellStyle name="Ergebnis 2 11" xfId="22347" hidden="1"/>
    <cellStyle name="Ergebnis 2 11" xfId="22402" hidden="1"/>
    <cellStyle name="Ergebnis 2 11" xfId="22468" hidden="1"/>
    <cellStyle name="Ergebnis 2 11" xfId="22492" hidden="1"/>
    <cellStyle name="Ergebnis 2 11" xfId="22531" hidden="1"/>
    <cellStyle name="Ergebnis 2 11" xfId="22566" hidden="1"/>
    <cellStyle name="Ergebnis 2 11" xfId="22634" hidden="1"/>
    <cellStyle name="Ergebnis 2 11" xfId="22760" hidden="1"/>
    <cellStyle name="Ergebnis 2 11" xfId="22784" hidden="1"/>
    <cellStyle name="Ergebnis 2 11" xfId="22823" hidden="1"/>
    <cellStyle name="Ergebnis 2 11" xfId="22858" hidden="1"/>
    <cellStyle name="Ergebnis 2 11" xfId="22690" hidden="1"/>
    <cellStyle name="Ergebnis 2 11" xfId="22902" hidden="1"/>
    <cellStyle name="Ergebnis 2 11" xfId="22926" hidden="1"/>
    <cellStyle name="Ergebnis 2 11" xfId="22965" hidden="1"/>
    <cellStyle name="Ergebnis 2 11" xfId="23000" hidden="1"/>
    <cellStyle name="Ergebnis 2 11" xfId="20930" hidden="1"/>
    <cellStyle name="Ergebnis 2 11" xfId="23042" hidden="1"/>
    <cellStyle name="Ergebnis 2 11" xfId="23066" hidden="1"/>
    <cellStyle name="Ergebnis 2 11" xfId="23105" hidden="1"/>
    <cellStyle name="Ergebnis 2 11" xfId="23140" hidden="1"/>
    <cellStyle name="Ergebnis 2 11" xfId="23247" hidden="1"/>
    <cellStyle name="Ergebnis 2 11" xfId="23409" hidden="1"/>
    <cellStyle name="Ergebnis 2 11" xfId="23433" hidden="1"/>
    <cellStyle name="Ergebnis 2 11" xfId="23472" hidden="1"/>
    <cellStyle name="Ergebnis 2 11" xfId="23507" hidden="1"/>
    <cellStyle name="Ergebnis 2 11" xfId="23316" hidden="1"/>
    <cellStyle name="Ergebnis 2 11" xfId="23558" hidden="1"/>
    <cellStyle name="Ergebnis 2 11" xfId="23582" hidden="1"/>
    <cellStyle name="Ergebnis 2 11" xfId="23621" hidden="1"/>
    <cellStyle name="Ergebnis 2 11" xfId="23656" hidden="1"/>
    <cellStyle name="Ergebnis 2 11" xfId="23187" hidden="1"/>
    <cellStyle name="Ergebnis 2 11" xfId="23701" hidden="1"/>
    <cellStyle name="Ergebnis 2 11" xfId="23725" hidden="1"/>
    <cellStyle name="Ergebnis 2 11" xfId="23764" hidden="1"/>
    <cellStyle name="Ergebnis 2 11" xfId="23799" hidden="1"/>
    <cellStyle name="Ergebnis 2 11" xfId="23853" hidden="1"/>
    <cellStyle name="Ergebnis 2 11" xfId="23919" hidden="1"/>
    <cellStyle name="Ergebnis 2 11" xfId="23943" hidden="1"/>
    <cellStyle name="Ergebnis 2 11" xfId="23982" hidden="1"/>
    <cellStyle name="Ergebnis 2 11" xfId="24017" hidden="1"/>
    <cellStyle name="Ergebnis 2 11" xfId="24085" hidden="1"/>
    <cellStyle name="Ergebnis 2 11" xfId="24211" hidden="1"/>
    <cellStyle name="Ergebnis 2 11" xfId="24235" hidden="1"/>
    <cellStyle name="Ergebnis 2 11" xfId="24274" hidden="1"/>
    <cellStyle name="Ergebnis 2 11" xfId="24309" hidden="1"/>
    <cellStyle name="Ergebnis 2 11" xfId="24141" hidden="1"/>
    <cellStyle name="Ergebnis 2 11" xfId="24353" hidden="1"/>
    <cellStyle name="Ergebnis 2 11" xfId="24377" hidden="1"/>
    <cellStyle name="Ergebnis 2 11" xfId="24416" hidden="1"/>
    <cellStyle name="Ergebnis 2 11" xfId="24451" hidden="1"/>
    <cellStyle name="Ergebnis 2 11" xfId="20832" hidden="1"/>
    <cellStyle name="Ergebnis 2 11" xfId="24493" hidden="1"/>
    <cellStyle name="Ergebnis 2 11" xfId="24517" hidden="1"/>
    <cellStyle name="Ergebnis 2 11" xfId="24556" hidden="1"/>
    <cellStyle name="Ergebnis 2 11" xfId="24591" hidden="1"/>
    <cellStyle name="Ergebnis 2 11" xfId="24694" hidden="1"/>
    <cellStyle name="Ergebnis 2 11" xfId="24856" hidden="1"/>
    <cellStyle name="Ergebnis 2 11" xfId="24880" hidden="1"/>
    <cellStyle name="Ergebnis 2 11" xfId="24919" hidden="1"/>
    <cellStyle name="Ergebnis 2 11" xfId="24954" hidden="1"/>
    <cellStyle name="Ergebnis 2 11" xfId="24763" hidden="1"/>
    <cellStyle name="Ergebnis 2 11" xfId="25003" hidden="1"/>
    <cellStyle name="Ergebnis 2 11" xfId="25027" hidden="1"/>
    <cellStyle name="Ergebnis 2 11" xfId="25066" hidden="1"/>
    <cellStyle name="Ergebnis 2 11" xfId="25101" hidden="1"/>
    <cellStyle name="Ergebnis 2 11" xfId="24634" hidden="1"/>
    <cellStyle name="Ergebnis 2 11" xfId="25144" hidden="1"/>
    <cellStyle name="Ergebnis 2 11" xfId="25168" hidden="1"/>
    <cellStyle name="Ergebnis 2 11" xfId="25207" hidden="1"/>
    <cellStyle name="Ergebnis 2 11" xfId="25242" hidden="1"/>
    <cellStyle name="Ergebnis 2 11" xfId="25295" hidden="1"/>
    <cellStyle name="Ergebnis 2 11" xfId="25361" hidden="1"/>
    <cellStyle name="Ergebnis 2 11" xfId="25385" hidden="1"/>
    <cellStyle name="Ergebnis 2 11" xfId="25424" hidden="1"/>
    <cellStyle name="Ergebnis 2 11" xfId="25459" hidden="1"/>
    <cellStyle name="Ergebnis 2 11" xfId="25527" hidden="1"/>
    <cellStyle name="Ergebnis 2 11" xfId="25653" hidden="1"/>
    <cellStyle name="Ergebnis 2 11" xfId="25677" hidden="1"/>
    <cellStyle name="Ergebnis 2 11" xfId="25716" hidden="1"/>
    <cellStyle name="Ergebnis 2 11" xfId="25751" hidden="1"/>
    <cellStyle name="Ergebnis 2 11" xfId="25583" hidden="1"/>
    <cellStyle name="Ergebnis 2 11" xfId="25795" hidden="1"/>
    <cellStyle name="Ergebnis 2 11" xfId="25819" hidden="1"/>
    <cellStyle name="Ergebnis 2 11" xfId="25858" hidden="1"/>
    <cellStyle name="Ergebnis 2 11" xfId="25893" hidden="1"/>
    <cellStyle name="Ergebnis 2 11" xfId="25948" hidden="1"/>
    <cellStyle name="Ergebnis 2 11" xfId="26088" hidden="1"/>
    <cellStyle name="Ergebnis 2 11" xfId="26112" hidden="1"/>
    <cellStyle name="Ergebnis 2 11" xfId="26151" hidden="1"/>
    <cellStyle name="Ergebnis 2 11" xfId="26186" hidden="1"/>
    <cellStyle name="Ergebnis 2 11" xfId="26290" hidden="1"/>
    <cellStyle name="Ergebnis 2 11" xfId="26452" hidden="1"/>
    <cellStyle name="Ergebnis 2 11" xfId="26476" hidden="1"/>
    <cellStyle name="Ergebnis 2 11" xfId="26515" hidden="1"/>
    <cellStyle name="Ergebnis 2 11" xfId="26550" hidden="1"/>
    <cellStyle name="Ergebnis 2 11" xfId="26359" hidden="1"/>
    <cellStyle name="Ergebnis 2 11" xfId="26599" hidden="1"/>
    <cellStyle name="Ergebnis 2 11" xfId="26623" hidden="1"/>
    <cellStyle name="Ergebnis 2 11" xfId="26662" hidden="1"/>
    <cellStyle name="Ergebnis 2 11" xfId="26697" hidden="1"/>
    <cellStyle name="Ergebnis 2 11" xfId="26230" hidden="1"/>
    <cellStyle name="Ergebnis 2 11" xfId="26740" hidden="1"/>
    <cellStyle name="Ergebnis 2 11" xfId="26764" hidden="1"/>
    <cellStyle name="Ergebnis 2 11" xfId="26803" hidden="1"/>
    <cellStyle name="Ergebnis 2 11" xfId="26838" hidden="1"/>
    <cellStyle name="Ergebnis 2 11" xfId="26891" hidden="1"/>
    <cellStyle name="Ergebnis 2 11" xfId="26957" hidden="1"/>
    <cellStyle name="Ergebnis 2 11" xfId="26981" hidden="1"/>
    <cellStyle name="Ergebnis 2 11" xfId="27020" hidden="1"/>
    <cellStyle name="Ergebnis 2 11" xfId="27055" hidden="1"/>
    <cellStyle name="Ergebnis 2 11" xfId="27123" hidden="1"/>
    <cellStyle name="Ergebnis 2 11" xfId="27249" hidden="1"/>
    <cellStyle name="Ergebnis 2 11" xfId="27273" hidden="1"/>
    <cellStyle name="Ergebnis 2 11" xfId="27312" hidden="1"/>
    <cellStyle name="Ergebnis 2 11" xfId="27347" hidden="1"/>
    <cellStyle name="Ergebnis 2 11" xfId="27179" hidden="1"/>
    <cellStyle name="Ergebnis 2 11" xfId="27391" hidden="1"/>
    <cellStyle name="Ergebnis 2 11" xfId="27415" hidden="1"/>
    <cellStyle name="Ergebnis 2 11" xfId="27454" hidden="1"/>
    <cellStyle name="Ergebnis 2 11" xfId="27489" hidden="1"/>
    <cellStyle name="Ergebnis 2 11" xfId="26006" hidden="1"/>
    <cellStyle name="Ergebnis 2 11" xfId="27531" hidden="1"/>
    <cellStyle name="Ergebnis 2 11" xfId="27555" hidden="1"/>
    <cellStyle name="Ergebnis 2 11" xfId="27594" hidden="1"/>
    <cellStyle name="Ergebnis 2 11" xfId="27629" hidden="1"/>
    <cellStyle name="Ergebnis 2 11" xfId="27732" hidden="1"/>
    <cellStyle name="Ergebnis 2 11" xfId="27894" hidden="1"/>
    <cellStyle name="Ergebnis 2 11" xfId="27918" hidden="1"/>
    <cellStyle name="Ergebnis 2 11" xfId="27957" hidden="1"/>
    <cellStyle name="Ergebnis 2 11" xfId="27992" hidden="1"/>
    <cellStyle name="Ergebnis 2 11" xfId="27801" hidden="1"/>
    <cellStyle name="Ergebnis 2 11" xfId="28041" hidden="1"/>
    <cellStyle name="Ergebnis 2 11" xfId="28065" hidden="1"/>
    <cellStyle name="Ergebnis 2 11" xfId="28104" hidden="1"/>
    <cellStyle name="Ergebnis 2 11" xfId="28139" hidden="1"/>
    <cellStyle name="Ergebnis 2 11" xfId="27672" hidden="1"/>
    <cellStyle name="Ergebnis 2 11" xfId="28182" hidden="1"/>
    <cellStyle name="Ergebnis 2 11" xfId="28206" hidden="1"/>
    <cellStyle name="Ergebnis 2 11" xfId="28245" hidden="1"/>
    <cellStyle name="Ergebnis 2 11" xfId="28280" hidden="1"/>
    <cellStyle name="Ergebnis 2 11" xfId="28333" hidden="1"/>
    <cellStyle name="Ergebnis 2 11" xfId="28399" hidden="1"/>
    <cellStyle name="Ergebnis 2 11" xfId="28423" hidden="1"/>
    <cellStyle name="Ergebnis 2 11" xfId="28462" hidden="1"/>
    <cellStyle name="Ergebnis 2 11" xfId="28497" hidden="1"/>
    <cellStyle name="Ergebnis 2 11" xfId="28565" hidden="1"/>
    <cellStyle name="Ergebnis 2 11" xfId="28691" hidden="1"/>
    <cellStyle name="Ergebnis 2 11" xfId="28715" hidden="1"/>
    <cellStyle name="Ergebnis 2 11" xfId="28754" hidden="1"/>
    <cellStyle name="Ergebnis 2 11" xfId="28789" hidden="1"/>
    <cellStyle name="Ergebnis 2 11" xfId="28621" hidden="1"/>
    <cellStyle name="Ergebnis 2 11" xfId="28833" hidden="1"/>
    <cellStyle name="Ergebnis 2 11" xfId="28857" hidden="1"/>
    <cellStyle name="Ergebnis 2 11" xfId="28896" hidden="1"/>
    <cellStyle name="Ergebnis 2 11" xfId="28931" hidden="1"/>
    <cellStyle name="Ergebnis 2 11" xfId="28985" hidden="1"/>
    <cellStyle name="Ergebnis 2 11" xfId="29051" hidden="1"/>
    <cellStyle name="Ergebnis 2 11" xfId="29075" hidden="1"/>
    <cellStyle name="Ergebnis 2 11" xfId="29114" hidden="1"/>
    <cellStyle name="Ergebnis 2 11" xfId="29149" hidden="1"/>
    <cellStyle name="Ergebnis 2 11" xfId="29252" hidden="1"/>
    <cellStyle name="Ergebnis 2 11" xfId="29414" hidden="1"/>
    <cellStyle name="Ergebnis 2 11" xfId="29438" hidden="1"/>
    <cellStyle name="Ergebnis 2 11" xfId="29477" hidden="1"/>
    <cellStyle name="Ergebnis 2 11" xfId="29512" hidden="1"/>
    <cellStyle name="Ergebnis 2 11" xfId="29321" hidden="1"/>
    <cellStyle name="Ergebnis 2 11" xfId="29561" hidden="1"/>
    <cellStyle name="Ergebnis 2 11" xfId="29585" hidden="1"/>
    <cellStyle name="Ergebnis 2 11" xfId="29624" hidden="1"/>
    <cellStyle name="Ergebnis 2 11" xfId="29659" hidden="1"/>
    <cellStyle name="Ergebnis 2 11" xfId="29192" hidden="1"/>
    <cellStyle name="Ergebnis 2 11" xfId="29702" hidden="1"/>
    <cellStyle name="Ergebnis 2 11" xfId="29726" hidden="1"/>
    <cellStyle name="Ergebnis 2 11" xfId="29765" hidden="1"/>
    <cellStyle name="Ergebnis 2 11" xfId="29800" hidden="1"/>
    <cellStyle name="Ergebnis 2 11" xfId="29853" hidden="1"/>
    <cellStyle name="Ergebnis 2 11" xfId="29919" hidden="1"/>
    <cellStyle name="Ergebnis 2 11" xfId="29943" hidden="1"/>
    <cellStyle name="Ergebnis 2 11" xfId="29982" hidden="1"/>
    <cellStyle name="Ergebnis 2 11" xfId="30017" hidden="1"/>
    <cellStyle name="Ergebnis 2 11" xfId="30085" hidden="1"/>
    <cellStyle name="Ergebnis 2 11" xfId="30211" hidden="1"/>
    <cellStyle name="Ergebnis 2 11" xfId="30235" hidden="1"/>
    <cellStyle name="Ergebnis 2 11" xfId="30274" hidden="1"/>
    <cellStyle name="Ergebnis 2 11" xfId="30309" hidden="1"/>
    <cellStyle name="Ergebnis 2 11" xfId="30141" hidden="1"/>
    <cellStyle name="Ergebnis 2 11" xfId="30353" hidden="1"/>
    <cellStyle name="Ergebnis 2 11" xfId="30377" hidden="1"/>
    <cellStyle name="Ergebnis 2 11" xfId="30416" hidden="1"/>
    <cellStyle name="Ergebnis 2 11" xfId="30451" hidden="1"/>
    <cellStyle name="Ergebnis 2 11" xfId="30504" hidden="1"/>
    <cellStyle name="Ergebnis 2 11" xfId="30570" hidden="1"/>
    <cellStyle name="Ergebnis 2 11" xfId="30594" hidden="1"/>
    <cellStyle name="Ergebnis 2 11" xfId="30633" hidden="1"/>
    <cellStyle name="Ergebnis 2 11" xfId="30668" hidden="1"/>
    <cellStyle name="Ergebnis 2 11" xfId="30755" hidden="1"/>
    <cellStyle name="Ergebnis 2 11" xfId="30961" hidden="1"/>
    <cellStyle name="Ergebnis 2 11" xfId="30985" hidden="1"/>
    <cellStyle name="Ergebnis 2 11" xfId="31024" hidden="1"/>
    <cellStyle name="Ergebnis 2 11" xfId="31059" hidden="1"/>
    <cellStyle name="Ergebnis 2 11" xfId="31144" hidden="1"/>
    <cellStyle name="Ergebnis 2 11" xfId="31270" hidden="1"/>
    <cellStyle name="Ergebnis 2 11" xfId="31294" hidden="1"/>
    <cellStyle name="Ergebnis 2 11" xfId="31333" hidden="1"/>
    <cellStyle name="Ergebnis 2 11" xfId="31368" hidden="1"/>
    <cellStyle name="Ergebnis 2 11" xfId="31200" hidden="1"/>
    <cellStyle name="Ergebnis 2 11" xfId="31414" hidden="1"/>
    <cellStyle name="Ergebnis 2 11" xfId="31438" hidden="1"/>
    <cellStyle name="Ergebnis 2 11" xfId="31477" hidden="1"/>
    <cellStyle name="Ergebnis 2 11" xfId="31512" hidden="1"/>
    <cellStyle name="Ergebnis 2 11" xfId="30847" hidden="1"/>
    <cellStyle name="Ergebnis 2 11" xfId="31571" hidden="1"/>
    <cellStyle name="Ergebnis 2 11" xfId="31595" hidden="1"/>
    <cellStyle name="Ergebnis 2 11" xfId="31634" hidden="1"/>
    <cellStyle name="Ergebnis 2 11" xfId="31669" hidden="1"/>
    <cellStyle name="Ergebnis 2 11" xfId="31778" hidden="1"/>
    <cellStyle name="Ergebnis 2 11" xfId="31941" hidden="1"/>
    <cellStyle name="Ergebnis 2 11" xfId="31965" hidden="1"/>
    <cellStyle name="Ergebnis 2 11" xfId="32004" hidden="1"/>
    <cellStyle name="Ergebnis 2 11" xfId="32039" hidden="1"/>
    <cellStyle name="Ergebnis 2 11" xfId="31847" hidden="1"/>
    <cellStyle name="Ergebnis 2 11" xfId="32090" hidden="1"/>
    <cellStyle name="Ergebnis 2 11" xfId="32114" hidden="1"/>
    <cellStyle name="Ergebnis 2 11" xfId="32153" hidden="1"/>
    <cellStyle name="Ergebnis 2 11" xfId="32188" hidden="1"/>
    <cellStyle name="Ergebnis 2 11" xfId="31718" hidden="1"/>
    <cellStyle name="Ergebnis 2 11" xfId="32233" hidden="1"/>
    <cellStyle name="Ergebnis 2 11" xfId="32257" hidden="1"/>
    <cellStyle name="Ergebnis 2 11" xfId="32296" hidden="1"/>
    <cellStyle name="Ergebnis 2 11" xfId="32331" hidden="1"/>
    <cellStyle name="Ergebnis 2 11" xfId="32386" hidden="1"/>
    <cellStyle name="Ergebnis 2 11" xfId="32452" hidden="1"/>
    <cellStyle name="Ergebnis 2 11" xfId="32476" hidden="1"/>
    <cellStyle name="Ergebnis 2 11" xfId="32515" hidden="1"/>
    <cellStyle name="Ergebnis 2 11" xfId="32550" hidden="1"/>
    <cellStyle name="Ergebnis 2 11" xfId="32618" hidden="1"/>
    <cellStyle name="Ergebnis 2 11" xfId="32744" hidden="1"/>
    <cellStyle name="Ergebnis 2 11" xfId="32768" hidden="1"/>
    <cellStyle name="Ergebnis 2 11" xfId="32807" hidden="1"/>
    <cellStyle name="Ergebnis 2 11" xfId="32842" hidden="1"/>
    <cellStyle name="Ergebnis 2 11" xfId="32674" hidden="1"/>
    <cellStyle name="Ergebnis 2 11" xfId="32886" hidden="1"/>
    <cellStyle name="Ergebnis 2 11" xfId="32910" hidden="1"/>
    <cellStyle name="Ergebnis 2 11" xfId="32949" hidden="1"/>
    <cellStyle name="Ergebnis 2 11" xfId="32984" hidden="1"/>
    <cellStyle name="Ergebnis 2 11" xfId="30914" hidden="1"/>
    <cellStyle name="Ergebnis 2 11" xfId="33026" hidden="1"/>
    <cellStyle name="Ergebnis 2 11" xfId="33050" hidden="1"/>
    <cellStyle name="Ergebnis 2 11" xfId="33089" hidden="1"/>
    <cellStyle name="Ergebnis 2 11" xfId="33124" hidden="1"/>
    <cellStyle name="Ergebnis 2 11" xfId="33230" hidden="1"/>
    <cellStyle name="Ergebnis 2 11" xfId="33392" hidden="1"/>
    <cellStyle name="Ergebnis 2 11" xfId="33416" hidden="1"/>
    <cellStyle name="Ergebnis 2 11" xfId="33455" hidden="1"/>
    <cellStyle name="Ergebnis 2 11" xfId="33490" hidden="1"/>
    <cellStyle name="Ergebnis 2 11" xfId="33299" hidden="1"/>
    <cellStyle name="Ergebnis 2 11" xfId="33541" hidden="1"/>
    <cellStyle name="Ergebnis 2 11" xfId="33565" hidden="1"/>
    <cellStyle name="Ergebnis 2 11" xfId="33604" hidden="1"/>
    <cellStyle name="Ergebnis 2 11" xfId="33639" hidden="1"/>
    <cellStyle name="Ergebnis 2 11" xfId="33170" hidden="1"/>
    <cellStyle name="Ergebnis 2 11" xfId="33684" hidden="1"/>
    <cellStyle name="Ergebnis 2 11" xfId="33708" hidden="1"/>
    <cellStyle name="Ergebnis 2 11" xfId="33747" hidden="1"/>
    <cellStyle name="Ergebnis 2 11" xfId="33782" hidden="1"/>
    <cellStyle name="Ergebnis 2 11" xfId="33836" hidden="1"/>
    <cellStyle name="Ergebnis 2 11" xfId="33902" hidden="1"/>
    <cellStyle name="Ergebnis 2 11" xfId="33926" hidden="1"/>
    <cellStyle name="Ergebnis 2 11" xfId="33965" hidden="1"/>
    <cellStyle name="Ergebnis 2 11" xfId="34000" hidden="1"/>
    <cellStyle name="Ergebnis 2 11" xfId="34068" hidden="1"/>
    <cellStyle name="Ergebnis 2 11" xfId="34194" hidden="1"/>
    <cellStyle name="Ergebnis 2 11" xfId="34218" hidden="1"/>
    <cellStyle name="Ergebnis 2 11" xfId="34257" hidden="1"/>
    <cellStyle name="Ergebnis 2 11" xfId="34292" hidden="1"/>
    <cellStyle name="Ergebnis 2 11" xfId="34124" hidden="1"/>
    <cellStyle name="Ergebnis 2 11" xfId="34336" hidden="1"/>
    <cellStyle name="Ergebnis 2 11" xfId="34360" hidden="1"/>
    <cellStyle name="Ergebnis 2 11" xfId="34399" hidden="1"/>
    <cellStyle name="Ergebnis 2 11" xfId="34434" hidden="1"/>
    <cellStyle name="Ergebnis 2 11" xfId="30816" hidden="1"/>
    <cellStyle name="Ergebnis 2 11" xfId="34476" hidden="1"/>
    <cellStyle name="Ergebnis 2 11" xfId="34500" hidden="1"/>
    <cellStyle name="Ergebnis 2 11" xfId="34539" hidden="1"/>
    <cellStyle name="Ergebnis 2 11" xfId="34574" hidden="1"/>
    <cellStyle name="Ergebnis 2 11" xfId="34677" hidden="1"/>
    <cellStyle name="Ergebnis 2 11" xfId="34839" hidden="1"/>
    <cellStyle name="Ergebnis 2 11" xfId="34863" hidden="1"/>
    <cellStyle name="Ergebnis 2 11" xfId="34902" hidden="1"/>
    <cellStyle name="Ergebnis 2 11" xfId="34937" hidden="1"/>
    <cellStyle name="Ergebnis 2 11" xfId="34746" hidden="1"/>
    <cellStyle name="Ergebnis 2 11" xfId="34986" hidden="1"/>
    <cellStyle name="Ergebnis 2 11" xfId="35010" hidden="1"/>
    <cellStyle name="Ergebnis 2 11" xfId="35049" hidden="1"/>
    <cellStyle name="Ergebnis 2 11" xfId="35084" hidden="1"/>
    <cellStyle name="Ergebnis 2 11" xfId="34617" hidden="1"/>
    <cellStyle name="Ergebnis 2 11" xfId="35127" hidden="1"/>
    <cellStyle name="Ergebnis 2 11" xfId="35151" hidden="1"/>
    <cellStyle name="Ergebnis 2 11" xfId="35190" hidden="1"/>
    <cellStyle name="Ergebnis 2 11" xfId="35225" hidden="1"/>
    <cellStyle name="Ergebnis 2 11" xfId="35278" hidden="1"/>
    <cellStyle name="Ergebnis 2 11" xfId="35344" hidden="1"/>
    <cellStyle name="Ergebnis 2 11" xfId="35368" hidden="1"/>
    <cellStyle name="Ergebnis 2 11" xfId="35407" hidden="1"/>
    <cellStyle name="Ergebnis 2 11" xfId="35442" hidden="1"/>
    <cellStyle name="Ergebnis 2 11" xfId="35510" hidden="1"/>
    <cellStyle name="Ergebnis 2 11" xfId="35636" hidden="1"/>
    <cellStyle name="Ergebnis 2 11" xfId="35660" hidden="1"/>
    <cellStyle name="Ergebnis 2 11" xfId="35699" hidden="1"/>
    <cellStyle name="Ergebnis 2 11" xfId="35734" hidden="1"/>
    <cellStyle name="Ergebnis 2 11" xfId="35566" hidden="1"/>
    <cellStyle name="Ergebnis 2 11" xfId="35778" hidden="1"/>
    <cellStyle name="Ergebnis 2 11" xfId="35802" hidden="1"/>
    <cellStyle name="Ergebnis 2 11" xfId="35841" hidden="1"/>
    <cellStyle name="Ergebnis 2 11" xfId="35876" hidden="1"/>
    <cellStyle name="Ergebnis 2 11" xfId="35931" hidden="1"/>
    <cellStyle name="Ergebnis 2 11" xfId="36071" hidden="1"/>
    <cellStyle name="Ergebnis 2 11" xfId="36095" hidden="1"/>
    <cellStyle name="Ergebnis 2 11" xfId="36134" hidden="1"/>
    <cellStyle name="Ergebnis 2 11" xfId="36169" hidden="1"/>
    <cellStyle name="Ergebnis 2 11" xfId="36273" hidden="1"/>
    <cellStyle name="Ergebnis 2 11" xfId="36435" hidden="1"/>
    <cellStyle name="Ergebnis 2 11" xfId="36459" hidden="1"/>
    <cellStyle name="Ergebnis 2 11" xfId="36498" hidden="1"/>
    <cellStyle name="Ergebnis 2 11" xfId="36533" hidden="1"/>
    <cellStyle name="Ergebnis 2 11" xfId="36342" hidden="1"/>
    <cellStyle name="Ergebnis 2 11" xfId="36582" hidden="1"/>
    <cellStyle name="Ergebnis 2 11" xfId="36606" hidden="1"/>
    <cellStyle name="Ergebnis 2 11" xfId="36645" hidden="1"/>
    <cellStyle name="Ergebnis 2 11" xfId="36680" hidden="1"/>
    <cellStyle name="Ergebnis 2 11" xfId="36213" hidden="1"/>
    <cellStyle name="Ergebnis 2 11" xfId="36723" hidden="1"/>
    <cellStyle name="Ergebnis 2 11" xfId="36747" hidden="1"/>
    <cellStyle name="Ergebnis 2 11" xfId="36786" hidden="1"/>
    <cellStyle name="Ergebnis 2 11" xfId="36821" hidden="1"/>
    <cellStyle name="Ergebnis 2 11" xfId="36874" hidden="1"/>
    <cellStyle name="Ergebnis 2 11" xfId="36940" hidden="1"/>
    <cellStyle name="Ergebnis 2 11" xfId="36964" hidden="1"/>
    <cellStyle name="Ergebnis 2 11" xfId="37003" hidden="1"/>
    <cellStyle name="Ergebnis 2 11" xfId="37038" hidden="1"/>
    <cellStyle name="Ergebnis 2 11" xfId="37106" hidden="1"/>
    <cellStyle name="Ergebnis 2 11" xfId="37232" hidden="1"/>
    <cellStyle name="Ergebnis 2 11" xfId="37256" hidden="1"/>
    <cellStyle name="Ergebnis 2 11" xfId="37295" hidden="1"/>
    <cellStyle name="Ergebnis 2 11" xfId="37330" hidden="1"/>
    <cellStyle name="Ergebnis 2 11" xfId="37162" hidden="1"/>
    <cellStyle name="Ergebnis 2 11" xfId="37374" hidden="1"/>
    <cellStyle name="Ergebnis 2 11" xfId="37398" hidden="1"/>
    <cellStyle name="Ergebnis 2 11" xfId="37437" hidden="1"/>
    <cellStyle name="Ergebnis 2 11" xfId="37472" hidden="1"/>
    <cellStyle name="Ergebnis 2 11" xfId="35989" hidden="1"/>
    <cellStyle name="Ergebnis 2 11" xfId="37514" hidden="1"/>
    <cellStyle name="Ergebnis 2 11" xfId="37538" hidden="1"/>
    <cellStyle name="Ergebnis 2 11" xfId="37577" hidden="1"/>
    <cellStyle name="Ergebnis 2 11" xfId="37612" hidden="1"/>
    <cellStyle name="Ergebnis 2 11" xfId="37715" hidden="1"/>
    <cellStyle name="Ergebnis 2 11" xfId="37877" hidden="1"/>
    <cellStyle name="Ergebnis 2 11" xfId="37901" hidden="1"/>
    <cellStyle name="Ergebnis 2 11" xfId="37940" hidden="1"/>
    <cellStyle name="Ergebnis 2 11" xfId="37975" hidden="1"/>
    <cellStyle name="Ergebnis 2 11" xfId="37784" hidden="1"/>
    <cellStyle name="Ergebnis 2 11" xfId="38024" hidden="1"/>
    <cellStyle name="Ergebnis 2 11" xfId="38048" hidden="1"/>
    <cellStyle name="Ergebnis 2 11" xfId="38087" hidden="1"/>
    <cellStyle name="Ergebnis 2 11" xfId="38122" hidden="1"/>
    <cellStyle name="Ergebnis 2 11" xfId="37655" hidden="1"/>
    <cellStyle name="Ergebnis 2 11" xfId="38165" hidden="1"/>
    <cellStyle name="Ergebnis 2 11" xfId="38189" hidden="1"/>
    <cellStyle name="Ergebnis 2 11" xfId="38228" hidden="1"/>
    <cellStyle name="Ergebnis 2 11" xfId="38263" hidden="1"/>
    <cellStyle name="Ergebnis 2 11" xfId="38316" hidden="1"/>
    <cellStyle name="Ergebnis 2 11" xfId="38382" hidden="1"/>
    <cellStyle name="Ergebnis 2 11" xfId="38406" hidden="1"/>
    <cellStyle name="Ergebnis 2 11" xfId="38445" hidden="1"/>
    <cellStyle name="Ergebnis 2 11" xfId="38480" hidden="1"/>
    <cellStyle name="Ergebnis 2 11" xfId="38548" hidden="1"/>
    <cellStyle name="Ergebnis 2 11" xfId="38674" hidden="1"/>
    <cellStyle name="Ergebnis 2 11" xfId="38698" hidden="1"/>
    <cellStyle name="Ergebnis 2 11" xfId="38737" hidden="1"/>
    <cellStyle name="Ergebnis 2 11" xfId="38772" hidden="1"/>
    <cellStyle name="Ergebnis 2 11" xfId="38604" hidden="1"/>
    <cellStyle name="Ergebnis 2 11" xfId="38816" hidden="1"/>
    <cellStyle name="Ergebnis 2 11" xfId="38840" hidden="1"/>
    <cellStyle name="Ergebnis 2 11" xfId="38879" hidden="1"/>
    <cellStyle name="Ergebnis 2 11" xfId="38914" hidden="1"/>
    <cellStyle name="Ergebnis 2 11" xfId="38977" hidden="1"/>
    <cellStyle name="Ergebnis 2 11" xfId="39054" hidden="1"/>
    <cellStyle name="Ergebnis 2 11" xfId="39078" hidden="1"/>
    <cellStyle name="Ergebnis 2 11" xfId="39117" hidden="1"/>
    <cellStyle name="Ergebnis 2 11" xfId="39152" hidden="1"/>
    <cellStyle name="Ergebnis 2 11" xfId="39255" hidden="1"/>
    <cellStyle name="Ergebnis 2 11" xfId="39417" hidden="1"/>
    <cellStyle name="Ergebnis 2 11" xfId="39441" hidden="1"/>
    <cellStyle name="Ergebnis 2 11" xfId="39480" hidden="1"/>
    <cellStyle name="Ergebnis 2 11" xfId="39515" hidden="1"/>
    <cellStyle name="Ergebnis 2 11" xfId="39324" hidden="1"/>
    <cellStyle name="Ergebnis 2 11" xfId="39564" hidden="1"/>
    <cellStyle name="Ergebnis 2 11" xfId="39588" hidden="1"/>
    <cellStyle name="Ergebnis 2 11" xfId="39627" hidden="1"/>
    <cellStyle name="Ergebnis 2 11" xfId="39662" hidden="1"/>
    <cellStyle name="Ergebnis 2 11" xfId="39195" hidden="1"/>
    <cellStyle name="Ergebnis 2 11" xfId="39705" hidden="1"/>
    <cellStyle name="Ergebnis 2 11" xfId="39729" hidden="1"/>
    <cellStyle name="Ergebnis 2 11" xfId="39768" hidden="1"/>
    <cellStyle name="Ergebnis 2 11" xfId="39803" hidden="1"/>
    <cellStyle name="Ergebnis 2 11" xfId="39856" hidden="1"/>
    <cellStyle name="Ergebnis 2 11" xfId="39922" hidden="1"/>
    <cellStyle name="Ergebnis 2 11" xfId="39946" hidden="1"/>
    <cellStyle name="Ergebnis 2 11" xfId="39985" hidden="1"/>
    <cellStyle name="Ergebnis 2 11" xfId="40020" hidden="1"/>
    <cellStyle name="Ergebnis 2 11" xfId="40088" hidden="1"/>
    <cellStyle name="Ergebnis 2 11" xfId="40214" hidden="1"/>
    <cellStyle name="Ergebnis 2 11" xfId="40238" hidden="1"/>
    <cellStyle name="Ergebnis 2 11" xfId="40277" hidden="1"/>
    <cellStyle name="Ergebnis 2 11" xfId="40312" hidden="1"/>
    <cellStyle name="Ergebnis 2 11" xfId="40144" hidden="1"/>
    <cellStyle name="Ergebnis 2 11" xfId="40356" hidden="1"/>
    <cellStyle name="Ergebnis 2 11" xfId="40380" hidden="1"/>
    <cellStyle name="Ergebnis 2 11" xfId="40419" hidden="1"/>
    <cellStyle name="Ergebnis 2 11" xfId="40454" hidden="1"/>
    <cellStyle name="Ergebnis 2 11" xfId="40507" hidden="1"/>
    <cellStyle name="Ergebnis 2 11" xfId="40573" hidden="1"/>
    <cellStyle name="Ergebnis 2 11" xfId="40597" hidden="1"/>
    <cellStyle name="Ergebnis 2 11" xfId="40636" hidden="1"/>
    <cellStyle name="Ergebnis 2 11" xfId="40671" hidden="1"/>
    <cellStyle name="Ergebnis 2 11" xfId="40758" hidden="1"/>
    <cellStyle name="Ergebnis 2 11" xfId="40964" hidden="1"/>
    <cellStyle name="Ergebnis 2 11" xfId="40988" hidden="1"/>
    <cellStyle name="Ergebnis 2 11" xfId="41027" hidden="1"/>
    <cellStyle name="Ergebnis 2 11" xfId="41062" hidden="1"/>
    <cellStyle name="Ergebnis 2 11" xfId="41147" hidden="1"/>
    <cellStyle name="Ergebnis 2 11" xfId="41273" hidden="1"/>
    <cellStyle name="Ergebnis 2 11" xfId="41297" hidden="1"/>
    <cellStyle name="Ergebnis 2 11" xfId="41336" hidden="1"/>
    <cellStyle name="Ergebnis 2 11" xfId="41371" hidden="1"/>
    <cellStyle name="Ergebnis 2 11" xfId="41203" hidden="1"/>
    <cellStyle name="Ergebnis 2 11" xfId="41417" hidden="1"/>
    <cellStyle name="Ergebnis 2 11" xfId="41441" hidden="1"/>
    <cellStyle name="Ergebnis 2 11" xfId="41480" hidden="1"/>
    <cellStyle name="Ergebnis 2 11" xfId="41515" hidden="1"/>
    <cellStyle name="Ergebnis 2 11" xfId="40850" hidden="1"/>
    <cellStyle name="Ergebnis 2 11" xfId="41574" hidden="1"/>
    <cellStyle name="Ergebnis 2 11" xfId="41598" hidden="1"/>
    <cellStyle name="Ergebnis 2 11" xfId="41637" hidden="1"/>
    <cellStyle name="Ergebnis 2 11" xfId="41672" hidden="1"/>
    <cellStyle name="Ergebnis 2 11" xfId="41781" hidden="1"/>
    <cellStyle name="Ergebnis 2 11" xfId="41944" hidden="1"/>
    <cellStyle name="Ergebnis 2 11" xfId="41968" hidden="1"/>
    <cellStyle name="Ergebnis 2 11" xfId="42007" hidden="1"/>
    <cellStyle name="Ergebnis 2 11" xfId="42042" hidden="1"/>
    <cellStyle name="Ergebnis 2 11" xfId="41850" hidden="1"/>
    <cellStyle name="Ergebnis 2 11" xfId="42093" hidden="1"/>
    <cellStyle name="Ergebnis 2 11" xfId="42117" hidden="1"/>
    <cellStyle name="Ergebnis 2 11" xfId="42156" hidden="1"/>
    <cellStyle name="Ergebnis 2 11" xfId="42191" hidden="1"/>
    <cellStyle name="Ergebnis 2 11" xfId="41721" hidden="1"/>
    <cellStyle name="Ergebnis 2 11" xfId="42236" hidden="1"/>
    <cellStyle name="Ergebnis 2 11" xfId="42260" hidden="1"/>
    <cellStyle name="Ergebnis 2 11" xfId="42299" hidden="1"/>
    <cellStyle name="Ergebnis 2 11" xfId="42334" hidden="1"/>
    <cellStyle name="Ergebnis 2 11" xfId="42389" hidden="1"/>
    <cellStyle name="Ergebnis 2 11" xfId="42455" hidden="1"/>
    <cellStyle name="Ergebnis 2 11" xfId="42479" hidden="1"/>
    <cellStyle name="Ergebnis 2 11" xfId="42518" hidden="1"/>
    <cellStyle name="Ergebnis 2 11" xfId="42553" hidden="1"/>
    <cellStyle name="Ergebnis 2 11" xfId="42621" hidden="1"/>
    <cellStyle name="Ergebnis 2 11" xfId="42747" hidden="1"/>
    <cellStyle name="Ergebnis 2 11" xfId="42771" hidden="1"/>
    <cellStyle name="Ergebnis 2 11" xfId="42810" hidden="1"/>
    <cellStyle name="Ergebnis 2 11" xfId="42845" hidden="1"/>
    <cellStyle name="Ergebnis 2 11" xfId="42677" hidden="1"/>
    <cellStyle name="Ergebnis 2 11" xfId="42889" hidden="1"/>
    <cellStyle name="Ergebnis 2 11" xfId="42913" hidden="1"/>
    <cellStyle name="Ergebnis 2 11" xfId="42952" hidden="1"/>
    <cellStyle name="Ergebnis 2 11" xfId="42987" hidden="1"/>
    <cellStyle name="Ergebnis 2 11" xfId="40917" hidden="1"/>
    <cellStyle name="Ergebnis 2 11" xfId="43029" hidden="1"/>
    <cellStyle name="Ergebnis 2 11" xfId="43053" hidden="1"/>
    <cellStyle name="Ergebnis 2 11" xfId="43092" hidden="1"/>
    <cellStyle name="Ergebnis 2 11" xfId="43127" hidden="1"/>
    <cellStyle name="Ergebnis 2 11" xfId="43233" hidden="1"/>
    <cellStyle name="Ergebnis 2 11" xfId="43395" hidden="1"/>
    <cellStyle name="Ergebnis 2 11" xfId="43419" hidden="1"/>
    <cellStyle name="Ergebnis 2 11" xfId="43458" hidden="1"/>
    <cellStyle name="Ergebnis 2 11" xfId="43493" hidden="1"/>
    <cellStyle name="Ergebnis 2 11" xfId="43302" hidden="1"/>
    <cellStyle name="Ergebnis 2 11" xfId="43544" hidden="1"/>
    <cellStyle name="Ergebnis 2 11" xfId="43568" hidden="1"/>
    <cellStyle name="Ergebnis 2 11" xfId="43607" hidden="1"/>
    <cellStyle name="Ergebnis 2 11" xfId="43642" hidden="1"/>
    <cellStyle name="Ergebnis 2 11" xfId="43173" hidden="1"/>
    <cellStyle name="Ergebnis 2 11" xfId="43687" hidden="1"/>
    <cellStyle name="Ergebnis 2 11" xfId="43711" hidden="1"/>
    <cellStyle name="Ergebnis 2 11" xfId="43750" hidden="1"/>
    <cellStyle name="Ergebnis 2 11" xfId="43785" hidden="1"/>
    <cellStyle name="Ergebnis 2 11" xfId="43839" hidden="1"/>
    <cellStyle name="Ergebnis 2 11" xfId="43905" hidden="1"/>
    <cellStyle name="Ergebnis 2 11" xfId="43929" hidden="1"/>
    <cellStyle name="Ergebnis 2 11" xfId="43968" hidden="1"/>
    <cellStyle name="Ergebnis 2 11" xfId="44003" hidden="1"/>
    <cellStyle name="Ergebnis 2 11" xfId="44071" hidden="1"/>
    <cellStyle name="Ergebnis 2 11" xfId="44197" hidden="1"/>
    <cellStyle name="Ergebnis 2 11" xfId="44221" hidden="1"/>
    <cellStyle name="Ergebnis 2 11" xfId="44260" hidden="1"/>
    <cellStyle name="Ergebnis 2 11" xfId="44295" hidden="1"/>
    <cellStyle name="Ergebnis 2 11" xfId="44127" hidden="1"/>
    <cellStyle name="Ergebnis 2 11" xfId="44339" hidden="1"/>
    <cellStyle name="Ergebnis 2 11" xfId="44363" hidden="1"/>
    <cellStyle name="Ergebnis 2 11" xfId="44402" hidden="1"/>
    <cellStyle name="Ergebnis 2 11" xfId="44437" hidden="1"/>
    <cellStyle name="Ergebnis 2 11" xfId="40819" hidden="1"/>
    <cellStyle name="Ergebnis 2 11" xfId="44479" hidden="1"/>
    <cellStyle name="Ergebnis 2 11" xfId="44503" hidden="1"/>
    <cellStyle name="Ergebnis 2 11" xfId="44542" hidden="1"/>
    <cellStyle name="Ergebnis 2 11" xfId="44577" hidden="1"/>
    <cellStyle name="Ergebnis 2 11" xfId="44680" hidden="1"/>
    <cellStyle name="Ergebnis 2 11" xfId="44842" hidden="1"/>
    <cellStyle name="Ergebnis 2 11" xfId="44866" hidden="1"/>
    <cellStyle name="Ergebnis 2 11" xfId="44905" hidden="1"/>
    <cellStyle name="Ergebnis 2 11" xfId="44940" hidden="1"/>
    <cellStyle name="Ergebnis 2 11" xfId="44749" hidden="1"/>
    <cellStyle name="Ergebnis 2 11" xfId="44989" hidden="1"/>
    <cellStyle name="Ergebnis 2 11" xfId="45013" hidden="1"/>
    <cellStyle name="Ergebnis 2 11" xfId="45052" hidden="1"/>
    <cellStyle name="Ergebnis 2 11" xfId="45087" hidden="1"/>
    <cellStyle name="Ergebnis 2 11" xfId="44620" hidden="1"/>
    <cellStyle name="Ergebnis 2 11" xfId="45130" hidden="1"/>
    <cellStyle name="Ergebnis 2 11" xfId="45154" hidden="1"/>
    <cellStyle name="Ergebnis 2 11" xfId="45193" hidden="1"/>
    <cellStyle name="Ergebnis 2 11" xfId="45228" hidden="1"/>
    <cellStyle name="Ergebnis 2 11" xfId="45281" hidden="1"/>
    <cellStyle name="Ergebnis 2 11" xfId="45347" hidden="1"/>
    <cellStyle name="Ergebnis 2 11" xfId="45371" hidden="1"/>
    <cellStyle name="Ergebnis 2 11" xfId="45410" hidden="1"/>
    <cellStyle name="Ergebnis 2 11" xfId="45445" hidden="1"/>
    <cellStyle name="Ergebnis 2 11" xfId="45513" hidden="1"/>
    <cellStyle name="Ergebnis 2 11" xfId="45639" hidden="1"/>
    <cellStyle name="Ergebnis 2 11" xfId="45663" hidden="1"/>
    <cellStyle name="Ergebnis 2 11" xfId="45702" hidden="1"/>
    <cellStyle name="Ergebnis 2 11" xfId="45737" hidden="1"/>
    <cellStyle name="Ergebnis 2 11" xfId="45569" hidden="1"/>
    <cellStyle name="Ergebnis 2 11" xfId="45781" hidden="1"/>
    <cellStyle name="Ergebnis 2 11" xfId="45805" hidden="1"/>
    <cellStyle name="Ergebnis 2 11" xfId="45844" hidden="1"/>
    <cellStyle name="Ergebnis 2 11" xfId="45879" hidden="1"/>
    <cellStyle name="Ergebnis 2 11" xfId="45934" hidden="1"/>
    <cellStyle name="Ergebnis 2 11" xfId="46074" hidden="1"/>
    <cellStyle name="Ergebnis 2 11" xfId="46098" hidden="1"/>
    <cellStyle name="Ergebnis 2 11" xfId="46137" hidden="1"/>
    <cellStyle name="Ergebnis 2 11" xfId="46172" hidden="1"/>
    <cellStyle name="Ergebnis 2 11" xfId="46276" hidden="1"/>
    <cellStyle name="Ergebnis 2 11" xfId="46438" hidden="1"/>
    <cellStyle name="Ergebnis 2 11" xfId="46462" hidden="1"/>
    <cellStyle name="Ergebnis 2 11" xfId="46501" hidden="1"/>
    <cellStyle name="Ergebnis 2 11" xfId="46536" hidden="1"/>
    <cellStyle name="Ergebnis 2 11" xfId="46345" hidden="1"/>
    <cellStyle name="Ergebnis 2 11" xfId="46585" hidden="1"/>
    <cellStyle name="Ergebnis 2 11" xfId="46609" hidden="1"/>
    <cellStyle name="Ergebnis 2 11" xfId="46648" hidden="1"/>
    <cellStyle name="Ergebnis 2 11" xfId="46683" hidden="1"/>
    <cellStyle name="Ergebnis 2 11" xfId="46216" hidden="1"/>
    <cellStyle name="Ergebnis 2 11" xfId="46726" hidden="1"/>
    <cellStyle name="Ergebnis 2 11" xfId="46750" hidden="1"/>
    <cellStyle name="Ergebnis 2 11" xfId="46789" hidden="1"/>
    <cellStyle name="Ergebnis 2 11" xfId="46824" hidden="1"/>
    <cellStyle name="Ergebnis 2 11" xfId="46877" hidden="1"/>
    <cellStyle name="Ergebnis 2 11" xfId="46943" hidden="1"/>
    <cellStyle name="Ergebnis 2 11" xfId="46967" hidden="1"/>
    <cellStyle name="Ergebnis 2 11" xfId="47006" hidden="1"/>
    <cellStyle name="Ergebnis 2 11" xfId="47041" hidden="1"/>
    <cellStyle name="Ergebnis 2 11" xfId="47109" hidden="1"/>
    <cellStyle name="Ergebnis 2 11" xfId="47235" hidden="1"/>
    <cellStyle name="Ergebnis 2 11" xfId="47259" hidden="1"/>
    <cellStyle name="Ergebnis 2 11" xfId="47298" hidden="1"/>
    <cellStyle name="Ergebnis 2 11" xfId="47333" hidden="1"/>
    <cellStyle name="Ergebnis 2 11" xfId="47165" hidden="1"/>
    <cellStyle name="Ergebnis 2 11" xfId="47377" hidden="1"/>
    <cellStyle name="Ergebnis 2 11" xfId="47401" hidden="1"/>
    <cellStyle name="Ergebnis 2 11" xfId="47440" hidden="1"/>
    <cellStyle name="Ergebnis 2 11" xfId="47475" hidden="1"/>
    <cellStyle name="Ergebnis 2 11" xfId="45992" hidden="1"/>
    <cellStyle name="Ergebnis 2 11" xfId="47517" hidden="1"/>
    <cellStyle name="Ergebnis 2 11" xfId="47541" hidden="1"/>
    <cellStyle name="Ergebnis 2 11" xfId="47580" hidden="1"/>
    <cellStyle name="Ergebnis 2 11" xfId="47615" hidden="1"/>
    <cellStyle name="Ergebnis 2 11" xfId="47718" hidden="1"/>
    <cellStyle name="Ergebnis 2 11" xfId="47880" hidden="1"/>
    <cellStyle name="Ergebnis 2 11" xfId="47904" hidden="1"/>
    <cellStyle name="Ergebnis 2 11" xfId="47943" hidden="1"/>
    <cellStyle name="Ergebnis 2 11" xfId="47978" hidden="1"/>
    <cellStyle name="Ergebnis 2 11" xfId="47787" hidden="1"/>
    <cellStyle name="Ergebnis 2 11" xfId="48027" hidden="1"/>
    <cellStyle name="Ergebnis 2 11" xfId="48051" hidden="1"/>
    <cellStyle name="Ergebnis 2 11" xfId="48090" hidden="1"/>
    <cellStyle name="Ergebnis 2 11" xfId="48125" hidden="1"/>
    <cellStyle name="Ergebnis 2 11" xfId="47658" hidden="1"/>
    <cellStyle name="Ergebnis 2 11" xfId="48168" hidden="1"/>
    <cellStyle name="Ergebnis 2 11" xfId="48192" hidden="1"/>
    <cellStyle name="Ergebnis 2 11" xfId="48231" hidden="1"/>
    <cellStyle name="Ergebnis 2 11" xfId="48266" hidden="1"/>
    <cellStyle name="Ergebnis 2 11" xfId="48319" hidden="1"/>
    <cellStyle name="Ergebnis 2 11" xfId="48385" hidden="1"/>
    <cellStyle name="Ergebnis 2 11" xfId="48409" hidden="1"/>
    <cellStyle name="Ergebnis 2 11" xfId="48448" hidden="1"/>
    <cellStyle name="Ergebnis 2 11" xfId="48483" hidden="1"/>
    <cellStyle name="Ergebnis 2 11" xfId="48551" hidden="1"/>
    <cellStyle name="Ergebnis 2 11" xfId="48677" hidden="1"/>
    <cellStyle name="Ergebnis 2 11" xfId="48701" hidden="1"/>
    <cellStyle name="Ergebnis 2 11" xfId="48740" hidden="1"/>
    <cellStyle name="Ergebnis 2 11" xfId="48775" hidden="1"/>
    <cellStyle name="Ergebnis 2 11" xfId="48607" hidden="1"/>
    <cellStyle name="Ergebnis 2 11" xfId="48819" hidden="1"/>
    <cellStyle name="Ergebnis 2 11" xfId="48843" hidden="1"/>
    <cellStyle name="Ergebnis 2 11" xfId="48882" hidden="1"/>
    <cellStyle name="Ergebnis 2 11" xfId="48917" hidden="1"/>
    <cellStyle name="Ergebnis 2 11" xfId="48970" hidden="1"/>
    <cellStyle name="Ergebnis 2 11" xfId="49036" hidden="1"/>
    <cellStyle name="Ergebnis 2 11" xfId="49060" hidden="1"/>
    <cellStyle name="Ergebnis 2 11" xfId="49099" hidden="1"/>
    <cellStyle name="Ergebnis 2 11" xfId="49134" hidden="1"/>
    <cellStyle name="Ergebnis 2 11" xfId="49237" hidden="1"/>
    <cellStyle name="Ergebnis 2 11" xfId="49399" hidden="1"/>
    <cellStyle name="Ergebnis 2 11" xfId="49423" hidden="1"/>
    <cellStyle name="Ergebnis 2 11" xfId="49462" hidden="1"/>
    <cellStyle name="Ergebnis 2 11" xfId="49497" hidden="1"/>
    <cellStyle name="Ergebnis 2 11" xfId="49306" hidden="1"/>
    <cellStyle name="Ergebnis 2 11" xfId="49546" hidden="1"/>
    <cellStyle name="Ergebnis 2 11" xfId="49570" hidden="1"/>
    <cellStyle name="Ergebnis 2 11" xfId="49609" hidden="1"/>
    <cellStyle name="Ergebnis 2 11" xfId="49644" hidden="1"/>
    <cellStyle name="Ergebnis 2 11" xfId="49177" hidden="1"/>
    <cellStyle name="Ergebnis 2 11" xfId="49687" hidden="1"/>
    <cellStyle name="Ergebnis 2 11" xfId="49711" hidden="1"/>
    <cellStyle name="Ergebnis 2 11" xfId="49750" hidden="1"/>
    <cellStyle name="Ergebnis 2 11" xfId="49785" hidden="1"/>
    <cellStyle name="Ergebnis 2 11" xfId="49838" hidden="1"/>
    <cellStyle name="Ergebnis 2 11" xfId="49904" hidden="1"/>
    <cellStyle name="Ergebnis 2 11" xfId="49928" hidden="1"/>
    <cellStyle name="Ergebnis 2 11" xfId="49967" hidden="1"/>
    <cellStyle name="Ergebnis 2 11" xfId="50002" hidden="1"/>
    <cellStyle name="Ergebnis 2 11" xfId="50070" hidden="1"/>
    <cellStyle name="Ergebnis 2 11" xfId="50196" hidden="1"/>
    <cellStyle name="Ergebnis 2 11" xfId="50220" hidden="1"/>
    <cellStyle name="Ergebnis 2 11" xfId="50259" hidden="1"/>
    <cellStyle name="Ergebnis 2 11" xfId="50294" hidden="1"/>
    <cellStyle name="Ergebnis 2 11" xfId="50126" hidden="1"/>
    <cellStyle name="Ergebnis 2 11" xfId="50338" hidden="1"/>
    <cellStyle name="Ergebnis 2 11" xfId="50362" hidden="1"/>
    <cellStyle name="Ergebnis 2 11" xfId="50401" hidden="1"/>
    <cellStyle name="Ergebnis 2 11" xfId="50436" hidden="1"/>
    <cellStyle name="Ergebnis 2 11" xfId="50489" hidden="1"/>
    <cellStyle name="Ergebnis 2 11" xfId="50555" hidden="1"/>
    <cellStyle name="Ergebnis 2 11" xfId="50579" hidden="1"/>
    <cellStyle name="Ergebnis 2 11" xfId="50618" hidden="1"/>
    <cellStyle name="Ergebnis 2 11" xfId="50653" hidden="1"/>
    <cellStyle name="Ergebnis 2 11" xfId="50740" hidden="1"/>
    <cellStyle name="Ergebnis 2 11" xfId="50946" hidden="1"/>
    <cellStyle name="Ergebnis 2 11" xfId="50970" hidden="1"/>
    <cellStyle name="Ergebnis 2 11" xfId="51009" hidden="1"/>
    <cellStyle name="Ergebnis 2 11" xfId="51044" hidden="1"/>
    <cellStyle name="Ergebnis 2 11" xfId="51129" hidden="1"/>
    <cellStyle name="Ergebnis 2 11" xfId="51255" hidden="1"/>
    <cellStyle name="Ergebnis 2 11" xfId="51279" hidden="1"/>
    <cellStyle name="Ergebnis 2 11" xfId="51318" hidden="1"/>
    <cellStyle name="Ergebnis 2 11" xfId="51353" hidden="1"/>
    <cellStyle name="Ergebnis 2 11" xfId="51185" hidden="1"/>
    <cellStyle name="Ergebnis 2 11" xfId="51399" hidden="1"/>
    <cellStyle name="Ergebnis 2 11" xfId="51423" hidden="1"/>
    <cellStyle name="Ergebnis 2 11" xfId="51462" hidden="1"/>
    <cellStyle name="Ergebnis 2 11" xfId="51497" hidden="1"/>
    <cellStyle name="Ergebnis 2 11" xfId="50832" hidden="1"/>
    <cellStyle name="Ergebnis 2 11" xfId="51556" hidden="1"/>
    <cellStyle name="Ergebnis 2 11" xfId="51580" hidden="1"/>
    <cellStyle name="Ergebnis 2 11" xfId="51619" hidden="1"/>
    <cellStyle name="Ergebnis 2 11" xfId="51654" hidden="1"/>
    <cellStyle name="Ergebnis 2 11" xfId="51763" hidden="1"/>
    <cellStyle name="Ergebnis 2 11" xfId="51926" hidden="1"/>
    <cellStyle name="Ergebnis 2 11" xfId="51950" hidden="1"/>
    <cellStyle name="Ergebnis 2 11" xfId="51989" hidden="1"/>
    <cellStyle name="Ergebnis 2 11" xfId="52024" hidden="1"/>
    <cellStyle name="Ergebnis 2 11" xfId="51832" hidden="1"/>
    <cellStyle name="Ergebnis 2 11" xfId="52075" hidden="1"/>
    <cellStyle name="Ergebnis 2 11" xfId="52099" hidden="1"/>
    <cellStyle name="Ergebnis 2 11" xfId="52138" hidden="1"/>
    <cellStyle name="Ergebnis 2 11" xfId="52173" hidden="1"/>
    <cellStyle name="Ergebnis 2 11" xfId="51703" hidden="1"/>
    <cellStyle name="Ergebnis 2 11" xfId="52218" hidden="1"/>
    <cellStyle name="Ergebnis 2 11" xfId="52242" hidden="1"/>
    <cellStyle name="Ergebnis 2 11" xfId="52281" hidden="1"/>
    <cellStyle name="Ergebnis 2 11" xfId="52316" hidden="1"/>
    <cellStyle name="Ergebnis 2 11" xfId="52371" hidden="1"/>
    <cellStyle name="Ergebnis 2 11" xfId="52437" hidden="1"/>
    <cellStyle name="Ergebnis 2 11" xfId="52461" hidden="1"/>
    <cellStyle name="Ergebnis 2 11" xfId="52500" hidden="1"/>
    <cellStyle name="Ergebnis 2 11" xfId="52535" hidden="1"/>
    <cellStyle name="Ergebnis 2 11" xfId="52603" hidden="1"/>
    <cellStyle name="Ergebnis 2 11" xfId="52729" hidden="1"/>
    <cellStyle name="Ergebnis 2 11" xfId="52753" hidden="1"/>
    <cellStyle name="Ergebnis 2 11" xfId="52792" hidden="1"/>
    <cellStyle name="Ergebnis 2 11" xfId="52827" hidden="1"/>
    <cellStyle name="Ergebnis 2 11" xfId="52659" hidden="1"/>
    <cellStyle name="Ergebnis 2 11" xfId="52871" hidden="1"/>
    <cellStyle name="Ergebnis 2 11" xfId="52895" hidden="1"/>
    <cellStyle name="Ergebnis 2 11" xfId="52934" hidden="1"/>
    <cellStyle name="Ergebnis 2 11" xfId="52969" hidden="1"/>
    <cellStyle name="Ergebnis 2 11" xfId="50899" hidden="1"/>
    <cellStyle name="Ergebnis 2 11" xfId="53011" hidden="1"/>
    <cellStyle name="Ergebnis 2 11" xfId="53035" hidden="1"/>
    <cellStyle name="Ergebnis 2 11" xfId="53074" hidden="1"/>
    <cellStyle name="Ergebnis 2 11" xfId="53109" hidden="1"/>
    <cellStyle name="Ergebnis 2 11" xfId="53215" hidden="1"/>
    <cellStyle name="Ergebnis 2 11" xfId="53377" hidden="1"/>
    <cellStyle name="Ergebnis 2 11" xfId="53401" hidden="1"/>
    <cellStyle name="Ergebnis 2 11" xfId="53440" hidden="1"/>
    <cellStyle name="Ergebnis 2 11" xfId="53475" hidden="1"/>
    <cellStyle name="Ergebnis 2 11" xfId="53284" hidden="1"/>
    <cellStyle name="Ergebnis 2 11" xfId="53526" hidden="1"/>
    <cellStyle name="Ergebnis 2 11" xfId="53550" hidden="1"/>
    <cellStyle name="Ergebnis 2 11" xfId="53589" hidden="1"/>
    <cellStyle name="Ergebnis 2 11" xfId="53624" hidden="1"/>
    <cellStyle name="Ergebnis 2 11" xfId="53155" hidden="1"/>
    <cellStyle name="Ergebnis 2 11" xfId="53669" hidden="1"/>
    <cellStyle name="Ergebnis 2 11" xfId="53693" hidden="1"/>
    <cellStyle name="Ergebnis 2 11" xfId="53732" hidden="1"/>
    <cellStyle name="Ergebnis 2 11" xfId="53767" hidden="1"/>
    <cellStyle name="Ergebnis 2 11" xfId="53821" hidden="1"/>
    <cellStyle name="Ergebnis 2 11" xfId="53887" hidden="1"/>
    <cellStyle name="Ergebnis 2 11" xfId="53911" hidden="1"/>
    <cellStyle name="Ergebnis 2 11" xfId="53950" hidden="1"/>
    <cellStyle name="Ergebnis 2 11" xfId="53985" hidden="1"/>
    <cellStyle name="Ergebnis 2 11" xfId="54053" hidden="1"/>
    <cellStyle name="Ergebnis 2 11" xfId="54179" hidden="1"/>
    <cellStyle name="Ergebnis 2 11" xfId="54203" hidden="1"/>
    <cellStyle name="Ergebnis 2 11" xfId="54242" hidden="1"/>
    <cellStyle name="Ergebnis 2 11" xfId="54277" hidden="1"/>
    <cellStyle name="Ergebnis 2 11" xfId="54109" hidden="1"/>
    <cellStyle name="Ergebnis 2 11" xfId="54321" hidden="1"/>
    <cellStyle name="Ergebnis 2 11" xfId="54345" hidden="1"/>
    <cellStyle name="Ergebnis 2 11" xfId="54384" hidden="1"/>
    <cellStyle name="Ergebnis 2 11" xfId="54419" hidden="1"/>
    <cellStyle name="Ergebnis 2 11" xfId="50801" hidden="1"/>
    <cellStyle name="Ergebnis 2 11" xfId="54461" hidden="1"/>
    <cellStyle name="Ergebnis 2 11" xfId="54485" hidden="1"/>
    <cellStyle name="Ergebnis 2 11" xfId="54524" hidden="1"/>
    <cellStyle name="Ergebnis 2 11" xfId="54559" hidden="1"/>
    <cellStyle name="Ergebnis 2 11" xfId="54662" hidden="1"/>
    <cellStyle name="Ergebnis 2 11" xfId="54824" hidden="1"/>
    <cellStyle name="Ergebnis 2 11" xfId="54848" hidden="1"/>
    <cellStyle name="Ergebnis 2 11" xfId="54887" hidden="1"/>
    <cellStyle name="Ergebnis 2 11" xfId="54922" hidden="1"/>
    <cellStyle name="Ergebnis 2 11" xfId="54731" hidden="1"/>
    <cellStyle name="Ergebnis 2 11" xfId="54971" hidden="1"/>
    <cellStyle name="Ergebnis 2 11" xfId="54995" hidden="1"/>
    <cellStyle name="Ergebnis 2 11" xfId="55034" hidden="1"/>
    <cellStyle name="Ergebnis 2 11" xfId="55069" hidden="1"/>
    <cellStyle name="Ergebnis 2 11" xfId="54602" hidden="1"/>
    <cellStyle name="Ergebnis 2 11" xfId="55112" hidden="1"/>
    <cellStyle name="Ergebnis 2 11" xfId="55136" hidden="1"/>
    <cellStyle name="Ergebnis 2 11" xfId="55175" hidden="1"/>
    <cellStyle name="Ergebnis 2 11" xfId="55210" hidden="1"/>
    <cellStyle name="Ergebnis 2 11" xfId="55263" hidden="1"/>
    <cellStyle name="Ergebnis 2 11" xfId="55329" hidden="1"/>
    <cellStyle name="Ergebnis 2 11" xfId="55353" hidden="1"/>
    <cellStyle name="Ergebnis 2 11" xfId="55392" hidden="1"/>
    <cellStyle name="Ergebnis 2 11" xfId="55427" hidden="1"/>
    <cellStyle name="Ergebnis 2 11" xfId="55495" hidden="1"/>
    <cellStyle name="Ergebnis 2 11" xfId="55621" hidden="1"/>
    <cellStyle name="Ergebnis 2 11" xfId="55645" hidden="1"/>
    <cellStyle name="Ergebnis 2 11" xfId="55684" hidden="1"/>
    <cellStyle name="Ergebnis 2 11" xfId="55719" hidden="1"/>
    <cellStyle name="Ergebnis 2 11" xfId="55551" hidden="1"/>
    <cellStyle name="Ergebnis 2 11" xfId="55763" hidden="1"/>
    <cellStyle name="Ergebnis 2 11" xfId="55787" hidden="1"/>
    <cellStyle name="Ergebnis 2 11" xfId="55826" hidden="1"/>
    <cellStyle name="Ergebnis 2 11" xfId="55861" hidden="1"/>
    <cellStyle name="Ergebnis 2 11" xfId="55916" hidden="1"/>
    <cellStyle name="Ergebnis 2 11" xfId="56056" hidden="1"/>
    <cellStyle name="Ergebnis 2 11" xfId="56080" hidden="1"/>
    <cellStyle name="Ergebnis 2 11" xfId="56119" hidden="1"/>
    <cellStyle name="Ergebnis 2 11" xfId="56154" hidden="1"/>
    <cellStyle name="Ergebnis 2 11" xfId="56258" hidden="1"/>
    <cellStyle name="Ergebnis 2 11" xfId="56420" hidden="1"/>
    <cellStyle name="Ergebnis 2 11" xfId="56444" hidden="1"/>
    <cellStyle name="Ergebnis 2 11" xfId="56483" hidden="1"/>
    <cellStyle name="Ergebnis 2 11" xfId="56518" hidden="1"/>
    <cellStyle name="Ergebnis 2 11" xfId="56327" hidden="1"/>
    <cellStyle name="Ergebnis 2 11" xfId="56567" hidden="1"/>
    <cellStyle name="Ergebnis 2 11" xfId="56591" hidden="1"/>
    <cellStyle name="Ergebnis 2 11" xfId="56630" hidden="1"/>
    <cellStyle name="Ergebnis 2 11" xfId="56665" hidden="1"/>
    <cellStyle name="Ergebnis 2 11" xfId="56198" hidden="1"/>
    <cellStyle name="Ergebnis 2 11" xfId="56708" hidden="1"/>
    <cellStyle name="Ergebnis 2 11" xfId="56732" hidden="1"/>
    <cellStyle name="Ergebnis 2 11" xfId="56771" hidden="1"/>
    <cellStyle name="Ergebnis 2 11" xfId="56806" hidden="1"/>
    <cellStyle name="Ergebnis 2 11" xfId="56859" hidden="1"/>
    <cellStyle name="Ergebnis 2 11" xfId="56925" hidden="1"/>
    <cellStyle name="Ergebnis 2 11" xfId="56949" hidden="1"/>
    <cellStyle name="Ergebnis 2 11" xfId="56988" hidden="1"/>
    <cellStyle name="Ergebnis 2 11" xfId="57023" hidden="1"/>
    <cellStyle name="Ergebnis 2 11" xfId="57091" hidden="1"/>
    <cellStyle name="Ergebnis 2 11" xfId="57217" hidden="1"/>
    <cellStyle name="Ergebnis 2 11" xfId="57241" hidden="1"/>
    <cellStyle name="Ergebnis 2 11" xfId="57280" hidden="1"/>
    <cellStyle name="Ergebnis 2 11" xfId="57315" hidden="1"/>
    <cellStyle name="Ergebnis 2 11" xfId="57147" hidden="1"/>
    <cellStyle name="Ergebnis 2 11" xfId="57359" hidden="1"/>
    <cellStyle name="Ergebnis 2 11" xfId="57383" hidden="1"/>
    <cellStyle name="Ergebnis 2 11" xfId="57422" hidden="1"/>
    <cellStyle name="Ergebnis 2 11" xfId="57457" hidden="1"/>
    <cellStyle name="Ergebnis 2 11" xfId="55974" hidden="1"/>
    <cellStyle name="Ergebnis 2 11" xfId="57499" hidden="1"/>
    <cellStyle name="Ergebnis 2 11" xfId="57523" hidden="1"/>
    <cellStyle name="Ergebnis 2 11" xfId="57562" hidden="1"/>
    <cellStyle name="Ergebnis 2 11" xfId="57597" hidden="1"/>
    <cellStyle name="Ergebnis 2 11" xfId="57700" hidden="1"/>
    <cellStyle name="Ergebnis 2 11" xfId="57862" hidden="1"/>
    <cellStyle name="Ergebnis 2 11" xfId="57886" hidden="1"/>
    <cellStyle name="Ergebnis 2 11" xfId="57925" hidden="1"/>
    <cellStyle name="Ergebnis 2 11" xfId="57960" hidden="1"/>
    <cellStyle name="Ergebnis 2 11" xfId="57769" hidden="1"/>
    <cellStyle name="Ergebnis 2 11" xfId="58009" hidden="1"/>
    <cellStyle name="Ergebnis 2 11" xfId="58033" hidden="1"/>
    <cellStyle name="Ergebnis 2 11" xfId="58072" hidden="1"/>
    <cellStyle name="Ergebnis 2 11" xfId="58107" hidden="1"/>
    <cellStyle name="Ergebnis 2 11" xfId="57640" hidden="1"/>
    <cellStyle name="Ergebnis 2 11" xfId="58150" hidden="1"/>
    <cellStyle name="Ergebnis 2 11" xfId="58174" hidden="1"/>
    <cellStyle name="Ergebnis 2 11" xfId="58213" hidden="1"/>
    <cellStyle name="Ergebnis 2 11" xfId="58248" hidden="1"/>
    <cellStyle name="Ergebnis 2 11" xfId="58301" hidden="1"/>
    <cellStyle name="Ergebnis 2 11" xfId="58367" hidden="1"/>
    <cellStyle name="Ergebnis 2 11" xfId="58391" hidden="1"/>
    <cellStyle name="Ergebnis 2 11" xfId="58430" hidden="1"/>
    <cellStyle name="Ergebnis 2 11" xfId="58465" hidden="1"/>
    <cellStyle name="Ergebnis 2 11" xfId="58533" hidden="1"/>
    <cellStyle name="Ergebnis 2 11" xfId="58659" hidden="1"/>
    <cellStyle name="Ergebnis 2 11" xfId="58683" hidden="1"/>
    <cellStyle name="Ergebnis 2 11" xfId="58722" hidden="1"/>
    <cellStyle name="Ergebnis 2 11" xfId="58757" hidden="1"/>
    <cellStyle name="Ergebnis 2 11" xfId="58589" hidden="1"/>
    <cellStyle name="Ergebnis 2 11" xfId="58801" hidden="1"/>
    <cellStyle name="Ergebnis 2 11" xfId="58825" hidden="1"/>
    <cellStyle name="Ergebnis 2 11" xfId="58864" hidden="1"/>
    <cellStyle name="Ergebnis 2 11" xfId="58899" hidden="1"/>
    <cellStyle name="Ergebnis 2 11" xfId="18865"/>
    <cellStyle name="Ergebnis 2 12" xfId="199" hidden="1"/>
    <cellStyle name="Ergebnis 2 12" xfId="548" hidden="1"/>
    <cellStyle name="Ergebnis 2 12" xfId="570" hidden="1"/>
    <cellStyle name="Ergebnis 2 12" xfId="611" hidden="1"/>
    <cellStyle name="Ergebnis 2 12" xfId="646" hidden="1"/>
    <cellStyle name="Ergebnis 2 12" xfId="794" hidden="1"/>
    <cellStyle name="Ergebnis 2 12" xfId="956" hidden="1"/>
    <cellStyle name="Ergebnis 2 12" xfId="978" hidden="1"/>
    <cellStyle name="Ergebnis 2 12" xfId="1019" hidden="1"/>
    <cellStyle name="Ergebnis 2 12" xfId="1054" hidden="1"/>
    <cellStyle name="Ergebnis 2 12" xfId="861" hidden="1"/>
    <cellStyle name="Ergebnis 2 12" xfId="1103" hidden="1"/>
    <cellStyle name="Ergebnis 2 12" xfId="1125" hidden="1"/>
    <cellStyle name="Ergebnis 2 12" xfId="1166" hidden="1"/>
    <cellStyle name="Ergebnis 2 12" xfId="1201" hidden="1"/>
    <cellStyle name="Ergebnis 2 12" xfId="787" hidden="1"/>
    <cellStyle name="Ergebnis 2 12" xfId="1244" hidden="1"/>
    <cellStyle name="Ergebnis 2 12" xfId="1266" hidden="1"/>
    <cellStyle name="Ergebnis 2 12" xfId="1307" hidden="1"/>
    <cellStyle name="Ergebnis 2 12" xfId="1342" hidden="1"/>
    <cellStyle name="Ergebnis 2 12" xfId="1395" hidden="1"/>
    <cellStyle name="Ergebnis 2 12" xfId="1461" hidden="1"/>
    <cellStyle name="Ergebnis 2 12" xfId="1483" hidden="1"/>
    <cellStyle name="Ergebnis 2 12" xfId="1524" hidden="1"/>
    <cellStyle name="Ergebnis 2 12" xfId="1559" hidden="1"/>
    <cellStyle name="Ergebnis 2 12" xfId="1627" hidden="1"/>
    <cellStyle name="Ergebnis 2 12" xfId="1753" hidden="1"/>
    <cellStyle name="Ergebnis 2 12" xfId="1775" hidden="1"/>
    <cellStyle name="Ergebnis 2 12" xfId="1816" hidden="1"/>
    <cellStyle name="Ergebnis 2 12" xfId="1851" hidden="1"/>
    <cellStyle name="Ergebnis 2 12" xfId="1681" hidden="1"/>
    <cellStyle name="Ergebnis 2 12" xfId="1895" hidden="1"/>
    <cellStyle name="Ergebnis 2 12" xfId="1917" hidden="1"/>
    <cellStyle name="Ergebnis 2 12" xfId="1958" hidden="1"/>
    <cellStyle name="Ergebnis 2 12" xfId="1993" hidden="1"/>
    <cellStyle name="Ergebnis 2 12" xfId="2122" hidden="1"/>
    <cellStyle name="Ergebnis 2 12" xfId="2426" hidden="1"/>
    <cellStyle name="Ergebnis 2 12" xfId="2448" hidden="1"/>
    <cellStyle name="Ergebnis 2 12" xfId="2489" hidden="1"/>
    <cellStyle name="Ergebnis 2 12" xfId="2524" hidden="1"/>
    <cellStyle name="Ergebnis 2 12" xfId="2664" hidden="1"/>
    <cellStyle name="Ergebnis 2 12" xfId="2826" hidden="1"/>
    <cellStyle name="Ergebnis 2 12" xfId="2848" hidden="1"/>
    <cellStyle name="Ergebnis 2 12" xfId="2889" hidden="1"/>
    <cellStyle name="Ergebnis 2 12" xfId="2924" hidden="1"/>
    <cellStyle name="Ergebnis 2 12" xfId="2731" hidden="1"/>
    <cellStyle name="Ergebnis 2 12" xfId="2973" hidden="1"/>
    <cellStyle name="Ergebnis 2 12" xfId="2995" hidden="1"/>
    <cellStyle name="Ergebnis 2 12" xfId="3036" hidden="1"/>
    <cellStyle name="Ergebnis 2 12" xfId="3071" hidden="1"/>
    <cellStyle name="Ergebnis 2 12" xfId="2657" hidden="1"/>
    <cellStyle name="Ergebnis 2 12" xfId="3114" hidden="1"/>
    <cellStyle name="Ergebnis 2 12" xfId="3136" hidden="1"/>
    <cellStyle name="Ergebnis 2 12" xfId="3177" hidden="1"/>
    <cellStyle name="Ergebnis 2 12" xfId="3212" hidden="1"/>
    <cellStyle name="Ergebnis 2 12" xfId="3265" hidden="1"/>
    <cellStyle name="Ergebnis 2 12" xfId="3331" hidden="1"/>
    <cellStyle name="Ergebnis 2 12" xfId="3353" hidden="1"/>
    <cellStyle name="Ergebnis 2 12" xfId="3394" hidden="1"/>
    <cellStyle name="Ergebnis 2 12" xfId="3429" hidden="1"/>
    <cellStyle name="Ergebnis 2 12" xfId="3497" hidden="1"/>
    <cellStyle name="Ergebnis 2 12" xfId="3623" hidden="1"/>
    <cellStyle name="Ergebnis 2 12" xfId="3645" hidden="1"/>
    <cellStyle name="Ergebnis 2 12" xfId="3686" hidden="1"/>
    <cellStyle name="Ergebnis 2 12" xfId="3721" hidden="1"/>
    <cellStyle name="Ergebnis 2 12" xfId="3551" hidden="1"/>
    <cellStyle name="Ergebnis 2 12" xfId="3765" hidden="1"/>
    <cellStyle name="Ergebnis 2 12" xfId="3787" hidden="1"/>
    <cellStyle name="Ergebnis 2 12" xfId="3828" hidden="1"/>
    <cellStyle name="Ergebnis 2 12" xfId="3863" hidden="1"/>
    <cellStyle name="Ergebnis 2 12" xfId="2205" hidden="1"/>
    <cellStyle name="Ergebnis 2 12" xfId="3932" hidden="1"/>
    <cellStyle name="Ergebnis 2 12" xfId="3954" hidden="1"/>
    <cellStyle name="Ergebnis 2 12" xfId="3995" hidden="1"/>
    <cellStyle name="Ergebnis 2 12" xfId="4030" hidden="1"/>
    <cellStyle name="Ergebnis 2 12" xfId="4170" hidden="1"/>
    <cellStyle name="Ergebnis 2 12" xfId="4332" hidden="1"/>
    <cellStyle name="Ergebnis 2 12" xfId="4354" hidden="1"/>
    <cellStyle name="Ergebnis 2 12" xfId="4395" hidden="1"/>
    <cellStyle name="Ergebnis 2 12" xfId="4430" hidden="1"/>
    <cellStyle name="Ergebnis 2 12" xfId="4237" hidden="1"/>
    <cellStyle name="Ergebnis 2 12" xfId="4479" hidden="1"/>
    <cellStyle name="Ergebnis 2 12" xfId="4501" hidden="1"/>
    <cellStyle name="Ergebnis 2 12" xfId="4542" hidden="1"/>
    <cellStyle name="Ergebnis 2 12" xfId="4577" hidden="1"/>
    <cellStyle name="Ergebnis 2 12" xfId="4163" hidden="1"/>
    <cellStyle name="Ergebnis 2 12" xfId="4620" hidden="1"/>
    <cellStyle name="Ergebnis 2 12" xfId="4642" hidden="1"/>
    <cellStyle name="Ergebnis 2 12" xfId="4683" hidden="1"/>
    <cellStyle name="Ergebnis 2 12" xfId="4718" hidden="1"/>
    <cellStyle name="Ergebnis 2 12" xfId="4771" hidden="1"/>
    <cellStyle name="Ergebnis 2 12" xfId="4837" hidden="1"/>
    <cellStyle name="Ergebnis 2 12" xfId="4859" hidden="1"/>
    <cellStyle name="Ergebnis 2 12" xfId="4900" hidden="1"/>
    <cellStyle name="Ergebnis 2 12" xfId="4935" hidden="1"/>
    <cellStyle name="Ergebnis 2 12" xfId="5003" hidden="1"/>
    <cellStyle name="Ergebnis 2 12" xfId="5129" hidden="1"/>
    <cellStyle name="Ergebnis 2 12" xfId="5151" hidden="1"/>
    <cellStyle name="Ergebnis 2 12" xfId="5192" hidden="1"/>
    <cellStyle name="Ergebnis 2 12" xfId="5227" hidden="1"/>
    <cellStyle name="Ergebnis 2 12" xfId="5057" hidden="1"/>
    <cellStyle name="Ergebnis 2 12" xfId="5271" hidden="1"/>
    <cellStyle name="Ergebnis 2 12" xfId="5293" hidden="1"/>
    <cellStyle name="Ergebnis 2 12" xfId="5334" hidden="1"/>
    <cellStyle name="Ergebnis 2 12" xfId="5369" hidden="1"/>
    <cellStyle name="Ergebnis 2 12" xfId="2117" hidden="1"/>
    <cellStyle name="Ergebnis 2 12" xfId="5437" hidden="1"/>
    <cellStyle name="Ergebnis 2 12" xfId="5459" hidden="1"/>
    <cellStyle name="Ergebnis 2 12" xfId="5500" hidden="1"/>
    <cellStyle name="Ergebnis 2 12" xfId="5535" hidden="1"/>
    <cellStyle name="Ergebnis 2 12" xfId="5674" hidden="1"/>
    <cellStyle name="Ergebnis 2 12" xfId="5836" hidden="1"/>
    <cellStyle name="Ergebnis 2 12" xfId="5858" hidden="1"/>
    <cellStyle name="Ergebnis 2 12" xfId="5899" hidden="1"/>
    <cellStyle name="Ergebnis 2 12" xfId="5934" hidden="1"/>
    <cellStyle name="Ergebnis 2 12" xfId="5741" hidden="1"/>
    <cellStyle name="Ergebnis 2 12" xfId="5983" hidden="1"/>
    <cellStyle name="Ergebnis 2 12" xfId="6005" hidden="1"/>
    <cellStyle name="Ergebnis 2 12" xfId="6046" hidden="1"/>
    <cellStyle name="Ergebnis 2 12" xfId="6081" hidden="1"/>
    <cellStyle name="Ergebnis 2 12" xfId="5667" hidden="1"/>
    <cellStyle name="Ergebnis 2 12" xfId="6124" hidden="1"/>
    <cellStyle name="Ergebnis 2 12" xfId="6146" hidden="1"/>
    <cellStyle name="Ergebnis 2 12" xfId="6187" hidden="1"/>
    <cellStyle name="Ergebnis 2 12" xfId="6222" hidden="1"/>
    <cellStyle name="Ergebnis 2 12" xfId="6275" hidden="1"/>
    <cellStyle name="Ergebnis 2 12" xfId="6341" hidden="1"/>
    <cellStyle name="Ergebnis 2 12" xfId="6363" hidden="1"/>
    <cellStyle name="Ergebnis 2 12" xfId="6404" hidden="1"/>
    <cellStyle name="Ergebnis 2 12" xfId="6439" hidden="1"/>
    <cellStyle name="Ergebnis 2 12" xfId="6507" hidden="1"/>
    <cellStyle name="Ergebnis 2 12" xfId="6633" hidden="1"/>
    <cellStyle name="Ergebnis 2 12" xfId="6655" hidden="1"/>
    <cellStyle name="Ergebnis 2 12" xfId="6696" hidden="1"/>
    <cellStyle name="Ergebnis 2 12" xfId="6731" hidden="1"/>
    <cellStyle name="Ergebnis 2 12" xfId="6561" hidden="1"/>
    <cellStyle name="Ergebnis 2 12" xfId="6775" hidden="1"/>
    <cellStyle name="Ergebnis 2 12" xfId="6797" hidden="1"/>
    <cellStyle name="Ergebnis 2 12" xfId="6838" hidden="1"/>
    <cellStyle name="Ergebnis 2 12" xfId="6873" hidden="1"/>
    <cellStyle name="Ergebnis 2 12" xfId="2210" hidden="1"/>
    <cellStyle name="Ergebnis 2 12" xfId="6939" hidden="1"/>
    <cellStyle name="Ergebnis 2 12" xfId="6961" hidden="1"/>
    <cellStyle name="Ergebnis 2 12" xfId="7002" hidden="1"/>
    <cellStyle name="Ergebnis 2 12" xfId="7037" hidden="1"/>
    <cellStyle name="Ergebnis 2 12" xfId="7172" hidden="1"/>
    <cellStyle name="Ergebnis 2 12" xfId="7334" hidden="1"/>
    <cellStyle name="Ergebnis 2 12" xfId="7356" hidden="1"/>
    <cellStyle name="Ergebnis 2 12" xfId="7397" hidden="1"/>
    <cellStyle name="Ergebnis 2 12" xfId="7432" hidden="1"/>
    <cellStyle name="Ergebnis 2 12" xfId="7239" hidden="1"/>
    <cellStyle name="Ergebnis 2 12" xfId="7481" hidden="1"/>
    <cellStyle name="Ergebnis 2 12" xfId="7503" hidden="1"/>
    <cellStyle name="Ergebnis 2 12" xfId="7544" hidden="1"/>
    <cellStyle name="Ergebnis 2 12" xfId="7579" hidden="1"/>
    <cellStyle name="Ergebnis 2 12" xfId="7165" hidden="1"/>
    <cellStyle name="Ergebnis 2 12" xfId="7622" hidden="1"/>
    <cellStyle name="Ergebnis 2 12" xfId="7644" hidden="1"/>
    <cellStyle name="Ergebnis 2 12" xfId="7685" hidden="1"/>
    <cellStyle name="Ergebnis 2 12" xfId="7720" hidden="1"/>
    <cellStyle name="Ergebnis 2 12" xfId="7773" hidden="1"/>
    <cellStyle name="Ergebnis 2 12" xfId="7839" hidden="1"/>
    <cellStyle name="Ergebnis 2 12" xfId="7861" hidden="1"/>
    <cellStyle name="Ergebnis 2 12" xfId="7902" hidden="1"/>
    <cellStyle name="Ergebnis 2 12" xfId="7937" hidden="1"/>
    <cellStyle name="Ergebnis 2 12" xfId="8005" hidden="1"/>
    <cellStyle name="Ergebnis 2 12" xfId="8131" hidden="1"/>
    <cellStyle name="Ergebnis 2 12" xfId="8153" hidden="1"/>
    <cellStyle name="Ergebnis 2 12" xfId="8194" hidden="1"/>
    <cellStyle name="Ergebnis 2 12" xfId="8229" hidden="1"/>
    <cellStyle name="Ergebnis 2 12" xfId="8059" hidden="1"/>
    <cellStyle name="Ergebnis 2 12" xfId="8273" hidden="1"/>
    <cellStyle name="Ergebnis 2 12" xfId="8295" hidden="1"/>
    <cellStyle name="Ergebnis 2 12" xfId="8336" hidden="1"/>
    <cellStyle name="Ergebnis 2 12" xfId="8371" hidden="1"/>
    <cellStyle name="Ergebnis 2 12" xfId="2112" hidden="1"/>
    <cellStyle name="Ergebnis 2 12" xfId="8434" hidden="1"/>
    <cellStyle name="Ergebnis 2 12" xfId="8456" hidden="1"/>
    <cellStyle name="Ergebnis 2 12" xfId="8497" hidden="1"/>
    <cellStyle name="Ergebnis 2 12" xfId="8532" hidden="1"/>
    <cellStyle name="Ergebnis 2 12" xfId="8665" hidden="1"/>
    <cellStyle name="Ergebnis 2 12" xfId="8827" hidden="1"/>
    <cellStyle name="Ergebnis 2 12" xfId="8849" hidden="1"/>
    <cellStyle name="Ergebnis 2 12" xfId="8890" hidden="1"/>
    <cellStyle name="Ergebnis 2 12" xfId="8925" hidden="1"/>
    <cellStyle name="Ergebnis 2 12" xfId="8732" hidden="1"/>
    <cellStyle name="Ergebnis 2 12" xfId="8974" hidden="1"/>
    <cellStyle name="Ergebnis 2 12" xfId="8996" hidden="1"/>
    <cellStyle name="Ergebnis 2 12" xfId="9037" hidden="1"/>
    <cellStyle name="Ergebnis 2 12" xfId="9072" hidden="1"/>
    <cellStyle name="Ergebnis 2 12" xfId="8658" hidden="1"/>
    <cellStyle name="Ergebnis 2 12" xfId="9115" hidden="1"/>
    <cellStyle name="Ergebnis 2 12" xfId="9137" hidden="1"/>
    <cellStyle name="Ergebnis 2 12" xfId="9178" hidden="1"/>
    <cellStyle name="Ergebnis 2 12" xfId="9213" hidden="1"/>
    <cellStyle name="Ergebnis 2 12" xfId="9266" hidden="1"/>
    <cellStyle name="Ergebnis 2 12" xfId="9332" hidden="1"/>
    <cellStyle name="Ergebnis 2 12" xfId="9354" hidden="1"/>
    <cellStyle name="Ergebnis 2 12" xfId="9395" hidden="1"/>
    <cellStyle name="Ergebnis 2 12" xfId="9430" hidden="1"/>
    <cellStyle name="Ergebnis 2 12" xfId="9498" hidden="1"/>
    <cellStyle name="Ergebnis 2 12" xfId="9624" hidden="1"/>
    <cellStyle name="Ergebnis 2 12" xfId="9646" hidden="1"/>
    <cellStyle name="Ergebnis 2 12" xfId="9687" hidden="1"/>
    <cellStyle name="Ergebnis 2 12" xfId="9722" hidden="1"/>
    <cellStyle name="Ergebnis 2 12" xfId="9552" hidden="1"/>
    <cellStyle name="Ergebnis 2 12" xfId="9766" hidden="1"/>
    <cellStyle name="Ergebnis 2 12" xfId="9788" hidden="1"/>
    <cellStyle name="Ergebnis 2 12" xfId="9829" hidden="1"/>
    <cellStyle name="Ergebnis 2 12" xfId="9864" hidden="1"/>
    <cellStyle name="Ergebnis 2 12" xfId="2215" hidden="1"/>
    <cellStyle name="Ergebnis 2 12" xfId="9925" hidden="1"/>
    <cellStyle name="Ergebnis 2 12" xfId="9947" hidden="1"/>
    <cellStyle name="Ergebnis 2 12" xfId="9988" hidden="1"/>
    <cellStyle name="Ergebnis 2 12" xfId="10023" hidden="1"/>
    <cellStyle name="Ergebnis 2 12" xfId="10151" hidden="1"/>
    <cellStyle name="Ergebnis 2 12" xfId="10313" hidden="1"/>
    <cellStyle name="Ergebnis 2 12" xfId="10335" hidden="1"/>
    <cellStyle name="Ergebnis 2 12" xfId="10376" hidden="1"/>
    <cellStyle name="Ergebnis 2 12" xfId="10411" hidden="1"/>
    <cellStyle name="Ergebnis 2 12" xfId="10218" hidden="1"/>
    <cellStyle name="Ergebnis 2 12" xfId="10460" hidden="1"/>
    <cellStyle name="Ergebnis 2 12" xfId="10482" hidden="1"/>
    <cellStyle name="Ergebnis 2 12" xfId="10523" hidden="1"/>
    <cellStyle name="Ergebnis 2 12" xfId="10558" hidden="1"/>
    <cellStyle name="Ergebnis 2 12" xfId="10144" hidden="1"/>
    <cellStyle name="Ergebnis 2 12" xfId="10601" hidden="1"/>
    <cellStyle name="Ergebnis 2 12" xfId="10623" hidden="1"/>
    <cellStyle name="Ergebnis 2 12" xfId="10664" hidden="1"/>
    <cellStyle name="Ergebnis 2 12" xfId="10699" hidden="1"/>
    <cellStyle name="Ergebnis 2 12" xfId="10752" hidden="1"/>
    <cellStyle name="Ergebnis 2 12" xfId="10818" hidden="1"/>
    <cellStyle name="Ergebnis 2 12" xfId="10840" hidden="1"/>
    <cellStyle name="Ergebnis 2 12" xfId="10881" hidden="1"/>
    <cellStyle name="Ergebnis 2 12" xfId="10916" hidden="1"/>
    <cellStyle name="Ergebnis 2 12" xfId="10984" hidden="1"/>
    <cellStyle name="Ergebnis 2 12" xfId="11110" hidden="1"/>
    <cellStyle name="Ergebnis 2 12" xfId="11132" hidden="1"/>
    <cellStyle name="Ergebnis 2 12" xfId="11173" hidden="1"/>
    <cellStyle name="Ergebnis 2 12" xfId="11208" hidden="1"/>
    <cellStyle name="Ergebnis 2 12" xfId="11038" hidden="1"/>
    <cellStyle name="Ergebnis 2 12" xfId="11252" hidden="1"/>
    <cellStyle name="Ergebnis 2 12" xfId="11274" hidden="1"/>
    <cellStyle name="Ergebnis 2 12" xfId="11315" hidden="1"/>
    <cellStyle name="Ergebnis 2 12" xfId="11350" hidden="1"/>
    <cellStyle name="Ergebnis 2 12" xfId="428" hidden="1"/>
    <cellStyle name="Ergebnis 2 12" xfId="11408" hidden="1"/>
    <cellStyle name="Ergebnis 2 12" xfId="11430" hidden="1"/>
    <cellStyle name="Ergebnis 2 12" xfId="11471" hidden="1"/>
    <cellStyle name="Ergebnis 2 12" xfId="11506" hidden="1"/>
    <cellStyle name="Ergebnis 2 12" xfId="11631" hidden="1"/>
    <cellStyle name="Ergebnis 2 12" xfId="11793" hidden="1"/>
    <cellStyle name="Ergebnis 2 12" xfId="11815" hidden="1"/>
    <cellStyle name="Ergebnis 2 12" xfId="11856" hidden="1"/>
    <cellStyle name="Ergebnis 2 12" xfId="11891" hidden="1"/>
    <cellStyle name="Ergebnis 2 12" xfId="11698" hidden="1"/>
    <cellStyle name="Ergebnis 2 12" xfId="11940" hidden="1"/>
    <cellStyle name="Ergebnis 2 12" xfId="11962" hidden="1"/>
    <cellStyle name="Ergebnis 2 12" xfId="12003" hidden="1"/>
    <cellStyle name="Ergebnis 2 12" xfId="12038" hidden="1"/>
    <cellStyle name="Ergebnis 2 12" xfId="11624" hidden="1"/>
    <cellStyle name="Ergebnis 2 12" xfId="12081" hidden="1"/>
    <cellStyle name="Ergebnis 2 12" xfId="12103" hidden="1"/>
    <cellStyle name="Ergebnis 2 12" xfId="12144" hidden="1"/>
    <cellStyle name="Ergebnis 2 12" xfId="12179" hidden="1"/>
    <cellStyle name="Ergebnis 2 12" xfId="12232" hidden="1"/>
    <cellStyle name="Ergebnis 2 12" xfId="12298" hidden="1"/>
    <cellStyle name="Ergebnis 2 12" xfId="12320" hidden="1"/>
    <cellStyle name="Ergebnis 2 12" xfId="12361" hidden="1"/>
    <cellStyle name="Ergebnis 2 12" xfId="12396" hidden="1"/>
    <cellStyle name="Ergebnis 2 12" xfId="12464" hidden="1"/>
    <cellStyle name="Ergebnis 2 12" xfId="12590" hidden="1"/>
    <cellStyle name="Ergebnis 2 12" xfId="12612" hidden="1"/>
    <cellStyle name="Ergebnis 2 12" xfId="12653" hidden="1"/>
    <cellStyle name="Ergebnis 2 12" xfId="12688" hidden="1"/>
    <cellStyle name="Ergebnis 2 12" xfId="12518" hidden="1"/>
    <cellStyle name="Ergebnis 2 12" xfId="12732" hidden="1"/>
    <cellStyle name="Ergebnis 2 12" xfId="12754" hidden="1"/>
    <cellStyle name="Ergebnis 2 12" xfId="12795" hidden="1"/>
    <cellStyle name="Ergebnis 2 12" xfId="12830" hidden="1"/>
    <cellStyle name="Ergebnis 2 12" xfId="2292" hidden="1"/>
    <cellStyle name="Ergebnis 2 12" xfId="12887" hidden="1"/>
    <cellStyle name="Ergebnis 2 12" xfId="12909" hidden="1"/>
    <cellStyle name="Ergebnis 2 12" xfId="12950" hidden="1"/>
    <cellStyle name="Ergebnis 2 12" xfId="12985" hidden="1"/>
    <cellStyle name="Ergebnis 2 12" xfId="13102" hidden="1"/>
    <cellStyle name="Ergebnis 2 12" xfId="13264" hidden="1"/>
    <cellStyle name="Ergebnis 2 12" xfId="13286" hidden="1"/>
    <cellStyle name="Ergebnis 2 12" xfId="13327" hidden="1"/>
    <cellStyle name="Ergebnis 2 12" xfId="13362" hidden="1"/>
    <cellStyle name="Ergebnis 2 12" xfId="13169" hidden="1"/>
    <cellStyle name="Ergebnis 2 12" xfId="13411" hidden="1"/>
    <cellStyle name="Ergebnis 2 12" xfId="13433" hidden="1"/>
    <cellStyle name="Ergebnis 2 12" xfId="13474" hidden="1"/>
    <cellStyle name="Ergebnis 2 12" xfId="13509" hidden="1"/>
    <cellStyle name="Ergebnis 2 12" xfId="13095" hidden="1"/>
    <cellStyle name="Ergebnis 2 12" xfId="13552" hidden="1"/>
    <cellStyle name="Ergebnis 2 12" xfId="13574" hidden="1"/>
    <cellStyle name="Ergebnis 2 12" xfId="13615" hidden="1"/>
    <cellStyle name="Ergebnis 2 12" xfId="13650" hidden="1"/>
    <cellStyle name="Ergebnis 2 12" xfId="13703" hidden="1"/>
    <cellStyle name="Ergebnis 2 12" xfId="13769" hidden="1"/>
    <cellStyle name="Ergebnis 2 12" xfId="13791" hidden="1"/>
    <cellStyle name="Ergebnis 2 12" xfId="13832" hidden="1"/>
    <cellStyle name="Ergebnis 2 12" xfId="13867" hidden="1"/>
    <cellStyle name="Ergebnis 2 12" xfId="13935" hidden="1"/>
    <cellStyle name="Ergebnis 2 12" xfId="14061" hidden="1"/>
    <cellStyle name="Ergebnis 2 12" xfId="14083" hidden="1"/>
    <cellStyle name="Ergebnis 2 12" xfId="14124" hidden="1"/>
    <cellStyle name="Ergebnis 2 12" xfId="14159" hidden="1"/>
    <cellStyle name="Ergebnis 2 12" xfId="13989" hidden="1"/>
    <cellStyle name="Ergebnis 2 12" xfId="14203" hidden="1"/>
    <cellStyle name="Ergebnis 2 12" xfId="14225" hidden="1"/>
    <cellStyle name="Ergebnis 2 12" xfId="14266" hidden="1"/>
    <cellStyle name="Ergebnis 2 12" xfId="14301" hidden="1"/>
    <cellStyle name="Ergebnis 2 12" xfId="2047" hidden="1"/>
    <cellStyle name="Ergebnis 2 12" xfId="14354" hidden="1"/>
    <cellStyle name="Ergebnis 2 12" xfId="14376" hidden="1"/>
    <cellStyle name="Ergebnis 2 12" xfId="14417" hidden="1"/>
    <cellStyle name="Ergebnis 2 12" xfId="14452" hidden="1"/>
    <cellStyle name="Ergebnis 2 12" xfId="14564" hidden="1"/>
    <cellStyle name="Ergebnis 2 12" xfId="14726" hidden="1"/>
    <cellStyle name="Ergebnis 2 12" xfId="14748" hidden="1"/>
    <cellStyle name="Ergebnis 2 12" xfId="14789" hidden="1"/>
    <cellStyle name="Ergebnis 2 12" xfId="14824" hidden="1"/>
    <cellStyle name="Ergebnis 2 12" xfId="14631" hidden="1"/>
    <cellStyle name="Ergebnis 2 12" xfId="14873" hidden="1"/>
    <cellStyle name="Ergebnis 2 12" xfId="14895" hidden="1"/>
    <cellStyle name="Ergebnis 2 12" xfId="14936" hidden="1"/>
    <cellStyle name="Ergebnis 2 12" xfId="14971" hidden="1"/>
    <cellStyle name="Ergebnis 2 12" xfId="14557" hidden="1"/>
    <cellStyle name="Ergebnis 2 12" xfId="15014" hidden="1"/>
    <cellStyle name="Ergebnis 2 12" xfId="15036" hidden="1"/>
    <cellStyle name="Ergebnis 2 12" xfId="15077" hidden="1"/>
    <cellStyle name="Ergebnis 2 12" xfId="15112" hidden="1"/>
    <cellStyle name="Ergebnis 2 12" xfId="15165" hidden="1"/>
    <cellStyle name="Ergebnis 2 12" xfId="15231" hidden="1"/>
    <cellStyle name="Ergebnis 2 12" xfId="15253" hidden="1"/>
    <cellStyle name="Ergebnis 2 12" xfId="15294" hidden="1"/>
    <cellStyle name="Ergebnis 2 12" xfId="15329" hidden="1"/>
    <cellStyle name="Ergebnis 2 12" xfId="15397" hidden="1"/>
    <cellStyle name="Ergebnis 2 12" xfId="15523" hidden="1"/>
    <cellStyle name="Ergebnis 2 12" xfId="15545" hidden="1"/>
    <cellStyle name="Ergebnis 2 12" xfId="15586" hidden="1"/>
    <cellStyle name="Ergebnis 2 12" xfId="15621" hidden="1"/>
    <cellStyle name="Ergebnis 2 12" xfId="15451" hidden="1"/>
    <cellStyle name="Ergebnis 2 12" xfId="15665" hidden="1"/>
    <cellStyle name="Ergebnis 2 12" xfId="15687" hidden="1"/>
    <cellStyle name="Ergebnis 2 12" xfId="15728" hidden="1"/>
    <cellStyle name="Ergebnis 2 12" xfId="15763" hidden="1"/>
    <cellStyle name="Ergebnis 2 12" xfId="2387" hidden="1"/>
    <cellStyle name="Ergebnis 2 12" xfId="15816" hidden="1"/>
    <cellStyle name="Ergebnis 2 12" xfId="15838" hidden="1"/>
    <cellStyle name="Ergebnis 2 12" xfId="15879" hidden="1"/>
    <cellStyle name="Ergebnis 2 12" xfId="15914" hidden="1"/>
    <cellStyle name="Ergebnis 2 12" xfId="16020" hidden="1"/>
    <cellStyle name="Ergebnis 2 12" xfId="16182" hidden="1"/>
    <cellStyle name="Ergebnis 2 12" xfId="16204" hidden="1"/>
    <cellStyle name="Ergebnis 2 12" xfId="16245" hidden="1"/>
    <cellStyle name="Ergebnis 2 12" xfId="16280" hidden="1"/>
    <cellStyle name="Ergebnis 2 12" xfId="16087" hidden="1"/>
    <cellStyle name="Ergebnis 2 12" xfId="16329" hidden="1"/>
    <cellStyle name="Ergebnis 2 12" xfId="16351" hidden="1"/>
    <cellStyle name="Ergebnis 2 12" xfId="16392" hidden="1"/>
    <cellStyle name="Ergebnis 2 12" xfId="16427" hidden="1"/>
    <cellStyle name="Ergebnis 2 12" xfId="16013" hidden="1"/>
    <cellStyle name="Ergebnis 2 12" xfId="16470" hidden="1"/>
    <cellStyle name="Ergebnis 2 12" xfId="16492" hidden="1"/>
    <cellStyle name="Ergebnis 2 12" xfId="16533" hidden="1"/>
    <cellStyle name="Ergebnis 2 12" xfId="16568" hidden="1"/>
    <cellStyle name="Ergebnis 2 12" xfId="16621" hidden="1"/>
    <cellStyle name="Ergebnis 2 12" xfId="16687" hidden="1"/>
    <cellStyle name="Ergebnis 2 12" xfId="16709" hidden="1"/>
    <cellStyle name="Ergebnis 2 12" xfId="16750" hidden="1"/>
    <cellStyle name="Ergebnis 2 12" xfId="16785" hidden="1"/>
    <cellStyle name="Ergebnis 2 12" xfId="16853" hidden="1"/>
    <cellStyle name="Ergebnis 2 12" xfId="16979" hidden="1"/>
    <cellStyle name="Ergebnis 2 12" xfId="17001" hidden="1"/>
    <cellStyle name="Ergebnis 2 12" xfId="17042" hidden="1"/>
    <cellStyle name="Ergebnis 2 12" xfId="17077" hidden="1"/>
    <cellStyle name="Ergebnis 2 12" xfId="16907" hidden="1"/>
    <cellStyle name="Ergebnis 2 12" xfId="17121" hidden="1"/>
    <cellStyle name="Ergebnis 2 12" xfId="17143" hidden="1"/>
    <cellStyle name="Ergebnis 2 12" xfId="17184" hidden="1"/>
    <cellStyle name="Ergebnis 2 12" xfId="17219" hidden="1"/>
    <cellStyle name="Ergebnis 2 12" xfId="3894" hidden="1"/>
    <cellStyle name="Ergebnis 2 12" xfId="17261" hidden="1"/>
    <cellStyle name="Ergebnis 2 12" xfId="17283" hidden="1"/>
    <cellStyle name="Ergebnis 2 12" xfId="17324" hidden="1"/>
    <cellStyle name="Ergebnis 2 12" xfId="17359" hidden="1"/>
    <cellStyle name="Ergebnis 2 12" xfId="17462" hidden="1"/>
    <cellStyle name="Ergebnis 2 12" xfId="17624" hidden="1"/>
    <cellStyle name="Ergebnis 2 12" xfId="17646" hidden="1"/>
    <cellStyle name="Ergebnis 2 12" xfId="17687" hidden="1"/>
    <cellStyle name="Ergebnis 2 12" xfId="17722" hidden="1"/>
    <cellStyle name="Ergebnis 2 12" xfId="17529" hidden="1"/>
    <cellStyle name="Ergebnis 2 12" xfId="17771" hidden="1"/>
    <cellStyle name="Ergebnis 2 12" xfId="17793" hidden="1"/>
    <cellStyle name="Ergebnis 2 12" xfId="17834" hidden="1"/>
    <cellStyle name="Ergebnis 2 12" xfId="17869" hidden="1"/>
    <cellStyle name="Ergebnis 2 12" xfId="17455" hidden="1"/>
    <cellStyle name="Ergebnis 2 12" xfId="17912" hidden="1"/>
    <cellStyle name="Ergebnis 2 12" xfId="17934" hidden="1"/>
    <cellStyle name="Ergebnis 2 12" xfId="17975" hidden="1"/>
    <cellStyle name="Ergebnis 2 12" xfId="18010" hidden="1"/>
    <cellStyle name="Ergebnis 2 12" xfId="18063" hidden="1"/>
    <cellStyle name="Ergebnis 2 12" xfId="18129" hidden="1"/>
    <cellStyle name="Ergebnis 2 12" xfId="18151" hidden="1"/>
    <cellStyle name="Ergebnis 2 12" xfId="18192" hidden="1"/>
    <cellStyle name="Ergebnis 2 12" xfId="18227" hidden="1"/>
    <cellStyle name="Ergebnis 2 12" xfId="18295" hidden="1"/>
    <cellStyle name="Ergebnis 2 12" xfId="18421" hidden="1"/>
    <cellStyle name="Ergebnis 2 12" xfId="18443" hidden="1"/>
    <cellStyle name="Ergebnis 2 12" xfId="18484" hidden="1"/>
    <cellStyle name="Ergebnis 2 12" xfId="18519" hidden="1"/>
    <cellStyle name="Ergebnis 2 12" xfId="18349" hidden="1"/>
    <cellStyle name="Ergebnis 2 12" xfId="18563" hidden="1"/>
    <cellStyle name="Ergebnis 2 12" xfId="18585" hidden="1"/>
    <cellStyle name="Ergebnis 2 12" xfId="18626" hidden="1"/>
    <cellStyle name="Ergebnis 2 12" xfId="18661" hidden="1"/>
    <cellStyle name="Ergebnis 2 12" xfId="18936" hidden="1"/>
    <cellStyle name="Ergebnis 2 12" xfId="19061" hidden="1"/>
    <cellStyle name="Ergebnis 2 12" xfId="19083" hidden="1"/>
    <cellStyle name="Ergebnis 2 12" xfId="19124" hidden="1"/>
    <cellStyle name="Ergebnis 2 12" xfId="19159" hidden="1"/>
    <cellStyle name="Ergebnis 2 12" xfId="19269" hidden="1"/>
    <cellStyle name="Ergebnis 2 12" xfId="19431" hidden="1"/>
    <cellStyle name="Ergebnis 2 12" xfId="19453" hidden="1"/>
    <cellStyle name="Ergebnis 2 12" xfId="19494" hidden="1"/>
    <cellStyle name="Ergebnis 2 12" xfId="19529" hidden="1"/>
    <cellStyle name="Ergebnis 2 12" xfId="19336" hidden="1"/>
    <cellStyle name="Ergebnis 2 12" xfId="19578" hidden="1"/>
    <cellStyle name="Ergebnis 2 12" xfId="19600" hidden="1"/>
    <cellStyle name="Ergebnis 2 12" xfId="19641" hidden="1"/>
    <cellStyle name="Ergebnis 2 12" xfId="19676" hidden="1"/>
    <cellStyle name="Ergebnis 2 12" xfId="19262" hidden="1"/>
    <cellStyle name="Ergebnis 2 12" xfId="19719" hidden="1"/>
    <cellStyle name="Ergebnis 2 12" xfId="19741" hidden="1"/>
    <cellStyle name="Ergebnis 2 12" xfId="19782" hidden="1"/>
    <cellStyle name="Ergebnis 2 12" xfId="19817" hidden="1"/>
    <cellStyle name="Ergebnis 2 12" xfId="19870" hidden="1"/>
    <cellStyle name="Ergebnis 2 12" xfId="19936" hidden="1"/>
    <cellStyle name="Ergebnis 2 12" xfId="19958" hidden="1"/>
    <cellStyle name="Ergebnis 2 12" xfId="19999" hidden="1"/>
    <cellStyle name="Ergebnis 2 12" xfId="20034" hidden="1"/>
    <cellStyle name="Ergebnis 2 12" xfId="20102" hidden="1"/>
    <cellStyle name="Ergebnis 2 12" xfId="20228" hidden="1"/>
    <cellStyle name="Ergebnis 2 12" xfId="20250" hidden="1"/>
    <cellStyle name="Ergebnis 2 12" xfId="20291" hidden="1"/>
    <cellStyle name="Ergebnis 2 12" xfId="20326" hidden="1"/>
    <cellStyle name="Ergebnis 2 12" xfId="20156" hidden="1"/>
    <cellStyle name="Ergebnis 2 12" xfId="20370" hidden="1"/>
    <cellStyle name="Ergebnis 2 12" xfId="20392" hidden="1"/>
    <cellStyle name="Ergebnis 2 12" xfId="20433" hidden="1"/>
    <cellStyle name="Ergebnis 2 12" xfId="20468" hidden="1"/>
    <cellStyle name="Ergebnis 2 12" xfId="20521" hidden="1"/>
    <cellStyle name="Ergebnis 2 12" xfId="20587" hidden="1"/>
    <cellStyle name="Ergebnis 2 12" xfId="20609" hidden="1"/>
    <cellStyle name="Ergebnis 2 12" xfId="20650" hidden="1"/>
    <cellStyle name="Ergebnis 2 12" xfId="20685" hidden="1"/>
    <cellStyle name="Ergebnis 2 12" xfId="20772" hidden="1"/>
    <cellStyle name="Ergebnis 2 12" xfId="20978" hidden="1"/>
    <cellStyle name="Ergebnis 2 12" xfId="21000" hidden="1"/>
    <cellStyle name="Ergebnis 2 12" xfId="21041" hidden="1"/>
    <cellStyle name="Ergebnis 2 12" xfId="21076" hidden="1"/>
    <cellStyle name="Ergebnis 2 12" xfId="21161" hidden="1"/>
    <cellStyle name="Ergebnis 2 12" xfId="21287" hidden="1"/>
    <cellStyle name="Ergebnis 2 12" xfId="21309" hidden="1"/>
    <cellStyle name="Ergebnis 2 12" xfId="21350" hidden="1"/>
    <cellStyle name="Ergebnis 2 12" xfId="21385" hidden="1"/>
    <cellStyle name="Ergebnis 2 12" xfId="21215" hidden="1"/>
    <cellStyle name="Ergebnis 2 12" xfId="21431" hidden="1"/>
    <cellStyle name="Ergebnis 2 12" xfId="21453" hidden="1"/>
    <cellStyle name="Ergebnis 2 12" xfId="21494" hidden="1"/>
    <cellStyle name="Ergebnis 2 12" xfId="21529" hidden="1"/>
    <cellStyle name="Ergebnis 2 12" xfId="20862" hidden="1"/>
    <cellStyle name="Ergebnis 2 12" xfId="21588" hidden="1"/>
    <cellStyle name="Ergebnis 2 12" xfId="21610" hidden="1"/>
    <cellStyle name="Ergebnis 2 12" xfId="21651" hidden="1"/>
    <cellStyle name="Ergebnis 2 12" xfId="21686" hidden="1"/>
    <cellStyle name="Ergebnis 2 12" xfId="21795" hidden="1"/>
    <cellStyle name="Ergebnis 2 12" xfId="21958" hidden="1"/>
    <cellStyle name="Ergebnis 2 12" xfId="21980" hidden="1"/>
    <cellStyle name="Ergebnis 2 12" xfId="22021" hidden="1"/>
    <cellStyle name="Ergebnis 2 12" xfId="22056" hidden="1"/>
    <cellStyle name="Ergebnis 2 12" xfId="21862" hidden="1"/>
    <cellStyle name="Ergebnis 2 12" xfId="22107" hidden="1"/>
    <cellStyle name="Ergebnis 2 12" xfId="22129" hidden="1"/>
    <cellStyle name="Ergebnis 2 12" xfId="22170" hidden="1"/>
    <cellStyle name="Ergebnis 2 12" xfId="22205" hidden="1"/>
    <cellStyle name="Ergebnis 2 12" xfId="21788" hidden="1"/>
    <cellStyle name="Ergebnis 2 12" xfId="22250" hidden="1"/>
    <cellStyle name="Ergebnis 2 12" xfId="22272" hidden="1"/>
    <cellStyle name="Ergebnis 2 12" xfId="22313" hidden="1"/>
    <cellStyle name="Ergebnis 2 12" xfId="22348" hidden="1"/>
    <cellStyle name="Ergebnis 2 12" xfId="22403" hidden="1"/>
    <cellStyle name="Ergebnis 2 12" xfId="22469" hidden="1"/>
    <cellStyle name="Ergebnis 2 12" xfId="22491" hidden="1"/>
    <cellStyle name="Ergebnis 2 12" xfId="22532" hidden="1"/>
    <cellStyle name="Ergebnis 2 12" xfId="22567" hidden="1"/>
    <cellStyle name="Ergebnis 2 12" xfId="22635" hidden="1"/>
    <cellStyle name="Ergebnis 2 12" xfId="22761" hidden="1"/>
    <cellStyle name="Ergebnis 2 12" xfId="22783" hidden="1"/>
    <cellStyle name="Ergebnis 2 12" xfId="22824" hidden="1"/>
    <cellStyle name="Ergebnis 2 12" xfId="22859" hidden="1"/>
    <cellStyle name="Ergebnis 2 12" xfId="22689" hidden="1"/>
    <cellStyle name="Ergebnis 2 12" xfId="22903" hidden="1"/>
    <cellStyle name="Ergebnis 2 12" xfId="22925" hidden="1"/>
    <cellStyle name="Ergebnis 2 12" xfId="22966" hidden="1"/>
    <cellStyle name="Ergebnis 2 12" xfId="23001" hidden="1"/>
    <cellStyle name="Ergebnis 2 12" xfId="20931" hidden="1"/>
    <cellStyle name="Ergebnis 2 12" xfId="23043" hidden="1"/>
    <cellStyle name="Ergebnis 2 12" xfId="23065" hidden="1"/>
    <cellStyle name="Ergebnis 2 12" xfId="23106" hidden="1"/>
    <cellStyle name="Ergebnis 2 12" xfId="23141" hidden="1"/>
    <cellStyle name="Ergebnis 2 12" xfId="23248" hidden="1"/>
    <cellStyle name="Ergebnis 2 12" xfId="23410" hidden="1"/>
    <cellStyle name="Ergebnis 2 12" xfId="23432" hidden="1"/>
    <cellStyle name="Ergebnis 2 12" xfId="23473" hidden="1"/>
    <cellStyle name="Ergebnis 2 12" xfId="23508" hidden="1"/>
    <cellStyle name="Ergebnis 2 12" xfId="23315" hidden="1"/>
    <cellStyle name="Ergebnis 2 12" xfId="23559" hidden="1"/>
    <cellStyle name="Ergebnis 2 12" xfId="23581" hidden="1"/>
    <cellStyle name="Ergebnis 2 12" xfId="23622" hidden="1"/>
    <cellStyle name="Ergebnis 2 12" xfId="23657" hidden="1"/>
    <cellStyle name="Ergebnis 2 12" xfId="23241" hidden="1"/>
    <cellStyle name="Ergebnis 2 12" xfId="23702" hidden="1"/>
    <cellStyle name="Ergebnis 2 12" xfId="23724" hidden="1"/>
    <cellStyle name="Ergebnis 2 12" xfId="23765" hidden="1"/>
    <cellStyle name="Ergebnis 2 12" xfId="23800" hidden="1"/>
    <cellStyle name="Ergebnis 2 12" xfId="23854" hidden="1"/>
    <cellStyle name="Ergebnis 2 12" xfId="23920" hidden="1"/>
    <cellStyle name="Ergebnis 2 12" xfId="23942" hidden="1"/>
    <cellStyle name="Ergebnis 2 12" xfId="23983" hidden="1"/>
    <cellStyle name="Ergebnis 2 12" xfId="24018" hidden="1"/>
    <cellStyle name="Ergebnis 2 12" xfId="24086" hidden="1"/>
    <cellStyle name="Ergebnis 2 12" xfId="24212" hidden="1"/>
    <cellStyle name="Ergebnis 2 12" xfId="24234" hidden="1"/>
    <cellStyle name="Ergebnis 2 12" xfId="24275" hidden="1"/>
    <cellStyle name="Ergebnis 2 12" xfId="24310" hidden="1"/>
    <cellStyle name="Ergebnis 2 12" xfId="24140" hidden="1"/>
    <cellStyle name="Ergebnis 2 12" xfId="24354" hidden="1"/>
    <cellStyle name="Ergebnis 2 12" xfId="24376" hidden="1"/>
    <cellStyle name="Ergebnis 2 12" xfId="24417" hidden="1"/>
    <cellStyle name="Ergebnis 2 12" xfId="24452" hidden="1"/>
    <cellStyle name="Ergebnis 2 12" xfId="20831" hidden="1"/>
    <cellStyle name="Ergebnis 2 12" xfId="24494" hidden="1"/>
    <cellStyle name="Ergebnis 2 12" xfId="24516" hidden="1"/>
    <cellStyle name="Ergebnis 2 12" xfId="24557" hidden="1"/>
    <cellStyle name="Ergebnis 2 12" xfId="24592" hidden="1"/>
    <cellStyle name="Ergebnis 2 12" xfId="24695" hidden="1"/>
    <cellStyle name="Ergebnis 2 12" xfId="24857" hidden="1"/>
    <cellStyle name="Ergebnis 2 12" xfId="24879" hidden="1"/>
    <cellStyle name="Ergebnis 2 12" xfId="24920" hidden="1"/>
    <cellStyle name="Ergebnis 2 12" xfId="24955" hidden="1"/>
    <cellStyle name="Ergebnis 2 12" xfId="24762" hidden="1"/>
    <cellStyle name="Ergebnis 2 12" xfId="25004" hidden="1"/>
    <cellStyle name="Ergebnis 2 12" xfId="25026" hidden="1"/>
    <cellStyle name="Ergebnis 2 12" xfId="25067" hidden="1"/>
    <cellStyle name="Ergebnis 2 12" xfId="25102" hidden="1"/>
    <cellStyle name="Ergebnis 2 12" xfId="24688" hidden="1"/>
    <cellStyle name="Ergebnis 2 12" xfId="25145" hidden="1"/>
    <cellStyle name="Ergebnis 2 12" xfId="25167" hidden="1"/>
    <cellStyle name="Ergebnis 2 12" xfId="25208" hidden="1"/>
    <cellStyle name="Ergebnis 2 12" xfId="25243" hidden="1"/>
    <cellStyle name="Ergebnis 2 12" xfId="25296" hidden="1"/>
    <cellStyle name="Ergebnis 2 12" xfId="25362" hidden="1"/>
    <cellStyle name="Ergebnis 2 12" xfId="25384" hidden="1"/>
    <cellStyle name="Ergebnis 2 12" xfId="25425" hidden="1"/>
    <cellStyle name="Ergebnis 2 12" xfId="25460" hidden="1"/>
    <cellStyle name="Ergebnis 2 12" xfId="25528" hidden="1"/>
    <cellStyle name="Ergebnis 2 12" xfId="25654" hidden="1"/>
    <cellStyle name="Ergebnis 2 12" xfId="25676" hidden="1"/>
    <cellStyle name="Ergebnis 2 12" xfId="25717" hidden="1"/>
    <cellStyle name="Ergebnis 2 12" xfId="25752" hidden="1"/>
    <cellStyle name="Ergebnis 2 12" xfId="25582" hidden="1"/>
    <cellStyle name="Ergebnis 2 12" xfId="25796" hidden="1"/>
    <cellStyle name="Ergebnis 2 12" xfId="25818" hidden="1"/>
    <cellStyle name="Ergebnis 2 12" xfId="25859" hidden="1"/>
    <cellStyle name="Ergebnis 2 12" xfId="25894" hidden="1"/>
    <cellStyle name="Ergebnis 2 12" xfId="25949" hidden="1"/>
    <cellStyle name="Ergebnis 2 12" xfId="26089" hidden="1"/>
    <cellStyle name="Ergebnis 2 12" xfId="26111" hidden="1"/>
    <cellStyle name="Ergebnis 2 12" xfId="26152" hidden="1"/>
    <cellStyle name="Ergebnis 2 12" xfId="26187" hidden="1"/>
    <cellStyle name="Ergebnis 2 12" xfId="26291" hidden="1"/>
    <cellStyle name="Ergebnis 2 12" xfId="26453" hidden="1"/>
    <cellStyle name="Ergebnis 2 12" xfId="26475" hidden="1"/>
    <cellStyle name="Ergebnis 2 12" xfId="26516" hidden="1"/>
    <cellStyle name="Ergebnis 2 12" xfId="26551" hidden="1"/>
    <cellStyle name="Ergebnis 2 12" xfId="26358" hidden="1"/>
    <cellStyle name="Ergebnis 2 12" xfId="26600" hidden="1"/>
    <cellStyle name="Ergebnis 2 12" xfId="26622" hidden="1"/>
    <cellStyle name="Ergebnis 2 12" xfId="26663" hidden="1"/>
    <cellStyle name="Ergebnis 2 12" xfId="26698" hidden="1"/>
    <cellStyle name="Ergebnis 2 12" xfId="26284" hidden="1"/>
    <cellStyle name="Ergebnis 2 12" xfId="26741" hidden="1"/>
    <cellStyle name="Ergebnis 2 12" xfId="26763" hidden="1"/>
    <cellStyle name="Ergebnis 2 12" xfId="26804" hidden="1"/>
    <cellStyle name="Ergebnis 2 12" xfId="26839" hidden="1"/>
    <cellStyle name="Ergebnis 2 12" xfId="26892" hidden="1"/>
    <cellStyle name="Ergebnis 2 12" xfId="26958" hidden="1"/>
    <cellStyle name="Ergebnis 2 12" xfId="26980" hidden="1"/>
    <cellStyle name="Ergebnis 2 12" xfId="27021" hidden="1"/>
    <cellStyle name="Ergebnis 2 12" xfId="27056" hidden="1"/>
    <cellStyle name="Ergebnis 2 12" xfId="27124" hidden="1"/>
    <cellStyle name="Ergebnis 2 12" xfId="27250" hidden="1"/>
    <cellStyle name="Ergebnis 2 12" xfId="27272" hidden="1"/>
    <cellStyle name="Ergebnis 2 12" xfId="27313" hidden="1"/>
    <cellStyle name="Ergebnis 2 12" xfId="27348" hidden="1"/>
    <cellStyle name="Ergebnis 2 12" xfId="27178" hidden="1"/>
    <cellStyle name="Ergebnis 2 12" xfId="27392" hidden="1"/>
    <cellStyle name="Ergebnis 2 12" xfId="27414" hidden="1"/>
    <cellStyle name="Ergebnis 2 12" xfId="27455" hidden="1"/>
    <cellStyle name="Ergebnis 2 12" xfId="27490" hidden="1"/>
    <cellStyle name="Ergebnis 2 12" xfId="26005" hidden="1"/>
    <cellStyle name="Ergebnis 2 12" xfId="27532" hidden="1"/>
    <cellStyle name="Ergebnis 2 12" xfId="27554" hidden="1"/>
    <cellStyle name="Ergebnis 2 12" xfId="27595" hidden="1"/>
    <cellStyle name="Ergebnis 2 12" xfId="27630" hidden="1"/>
    <cellStyle name="Ergebnis 2 12" xfId="27733" hidden="1"/>
    <cellStyle name="Ergebnis 2 12" xfId="27895" hidden="1"/>
    <cellStyle name="Ergebnis 2 12" xfId="27917" hidden="1"/>
    <cellStyle name="Ergebnis 2 12" xfId="27958" hidden="1"/>
    <cellStyle name="Ergebnis 2 12" xfId="27993" hidden="1"/>
    <cellStyle name="Ergebnis 2 12" xfId="27800" hidden="1"/>
    <cellStyle name="Ergebnis 2 12" xfId="28042" hidden="1"/>
    <cellStyle name="Ergebnis 2 12" xfId="28064" hidden="1"/>
    <cellStyle name="Ergebnis 2 12" xfId="28105" hidden="1"/>
    <cellStyle name="Ergebnis 2 12" xfId="28140" hidden="1"/>
    <cellStyle name="Ergebnis 2 12" xfId="27726" hidden="1"/>
    <cellStyle name="Ergebnis 2 12" xfId="28183" hidden="1"/>
    <cellStyle name="Ergebnis 2 12" xfId="28205" hidden="1"/>
    <cellStyle name="Ergebnis 2 12" xfId="28246" hidden="1"/>
    <cellStyle name="Ergebnis 2 12" xfId="28281" hidden="1"/>
    <cellStyle name="Ergebnis 2 12" xfId="28334" hidden="1"/>
    <cellStyle name="Ergebnis 2 12" xfId="28400" hidden="1"/>
    <cellStyle name="Ergebnis 2 12" xfId="28422" hidden="1"/>
    <cellStyle name="Ergebnis 2 12" xfId="28463" hidden="1"/>
    <cellStyle name="Ergebnis 2 12" xfId="28498" hidden="1"/>
    <cellStyle name="Ergebnis 2 12" xfId="28566" hidden="1"/>
    <cellStyle name="Ergebnis 2 12" xfId="28692" hidden="1"/>
    <cellStyle name="Ergebnis 2 12" xfId="28714" hidden="1"/>
    <cellStyle name="Ergebnis 2 12" xfId="28755" hidden="1"/>
    <cellStyle name="Ergebnis 2 12" xfId="28790" hidden="1"/>
    <cellStyle name="Ergebnis 2 12" xfId="28620" hidden="1"/>
    <cellStyle name="Ergebnis 2 12" xfId="28834" hidden="1"/>
    <cellStyle name="Ergebnis 2 12" xfId="28856" hidden="1"/>
    <cellStyle name="Ergebnis 2 12" xfId="28897" hidden="1"/>
    <cellStyle name="Ergebnis 2 12" xfId="28932" hidden="1"/>
    <cellStyle name="Ergebnis 2 12" xfId="28986" hidden="1"/>
    <cellStyle name="Ergebnis 2 12" xfId="29052" hidden="1"/>
    <cellStyle name="Ergebnis 2 12" xfId="29074" hidden="1"/>
    <cellStyle name="Ergebnis 2 12" xfId="29115" hidden="1"/>
    <cellStyle name="Ergebnis 2 12" xfId="29150" hidden="1"/>
    <cellStyle name="Ergebnis 2 12" xfId="29253" hidden="1"/>
    <cellStyle name="Ergebnis 2 12" xfId="29415" hidden="1"/>
    <cellStyle name="Ergebnis 2 12" xfId="29437" hidden="1"/>
    <cellStyle name="Ergebnis 2 12" xfId="29478" hidden="1"/>
    <cellStyle name="Ergebnis 2 12" xfId="29513" hidden="1"/>
    <cellStyle name="Ergebnis 2 12" xfId="29320" hidden="1"/>
    <cellStyle name="Ergebnis 2 12" xfId="29562" hidden="1"/>
    <cellStyle name="Ergebnis 2 12" xfId="29584" hidden="1"/>
    <cellStyle name="Ergebnis 2 12" xfId="29625" hidden="1"/>
    <cellStyle name="Ergebnis 2 12" xfId="29660" hidden="1"/>
    <cellStyle name="Ergebnis 2 12" xfId="29246" hidden="1"/>
    <cellStyle name="Ergebnis 2 12" xfId="29703" hidden="1"/>
    <cellStyle name="Ergebnis 2 12" xfId="29725" hidden="1"/>
    <cellStyle name="Ergebnis 2 12" xfId="29766" hidden="1"/>
    <cellStyle name="Ergebnis 2 12" xfId="29801" hidden="1"/>
    <cellStyle name="Ergebnis 2 12" xfId="29854" hidden="1"/>
    <cellStyle name="Ergebnis 2 12" xfId="29920" hidden="1"/>
    <cellStyle name="Ergebnis 2 12" xfId="29942" hidden="1"/>
    <cellStyle name="Ergebnis 2 12" xfId="29983" hidden="1"/>
    <cellStyle name="Ergebnis 2 12" xfId="30018" hidden="1"/>
    <cellStyle name="Ergebnis 2 12" xfId="30086" hidden="1"/>
    <cellStyle name="Ergebnis 2 12" xfId="30212" hidden="1"/>
    <cellStyle name="Ergebnis 2 12" xfId="30234" hidden="1"/>
    <cellStyle name="Ergebnis 2 12" xfId="30275" hidden="1"/>
    <cellStyle name="Ergebnis 2 12" xfId="30310" hidden="1"/>
    <cellStyle name="Ergebnis 2 12" xfId="30140" hidden="1"/>
    <cellStyle name="Ergebnis 2 12" xfId="30354" hidden="1"/>
    <cellStyle name="Ergebnis 2 12" xfId="30376" hidden="1"/>
    <cellStyle name="Ergebnis 2 12" xfId="30417" hidden="1"/>
    <cellStyle name="Ergebnis 2 12" xfId="30452" hidden="1"/>
    <cellStyle name="Ergebnis 2 12" xfId="30505" hidden="1"/>
    <cellStyle name="Ergebnis 2 12" xfId="30571" hidden="1"/>
    <cellStyle name="Ergebnis 2 12" xfId="30593" hidden="1"/>
    <cellStyle name="Ergebnis 2 12" xfId="30634" hidden="1"/>
    <cellStyle name="Ergebnis 2 12" xfId="30669" hidden="1"/>
    <cellStyle name="Ergebnis 2 12" xfId="30756" hidden="1"/>
    <cellStyle name="Ergebnis 2 12" xfId="30962" hidden="1"/>
    <cellStyle name="Ergebnis 2 12" xfId="30984" hidden="1"/>
    <cellStyle name="Ergebnis 2 12" xfId="31025" hidden="1"/>
    <cellStyle name="Ergebnis 2 12" xfId="31060" hidden="1"/>
    <cellStyle name="Ergebnis 2 12" xfId="31145" hidden="1"/>
    <cellStyle name="Ergebnis 2 12" xfId="31271" hidden="1"/>
    <cellStyle name="Ergebnis 2 12" xfId="31293" hidden="1"/>
    <cellStyle name="Ergebnis 2 12" xfId="31334" hidden="1"/>
    <cellStyle name="Ergebnis 2 12" xfId="31369" hidden="1"/>
    <cellStyle name="Ergebnis 2 12" xfId="31199" hidden="1"/>
    <cellStyle name="Ergebnis 2 12" xfId="31415" hidden="1"/>
    <cellStyle name="Ergebnis 2 12" xfId="31437" hidden="1"/>
    <cellStyle name="Ergebnis 2 12" xfId="31478" hidden="1"/>
    <cellStyle name="Ergebnis 2 12" xfId="31513" hidden="1"/>
    <cellStyle name="Ergebnis 2 12" xfId="30846" hidden="1"/>
    <cellStyle name="Ergebnis 2 12" xfId="31572" hidden="1"/>
    <cellStyle name="Ergebnis 2 12" xfId="31594" hidden="1"/>
    <cellStyle name="Ergebnis 2 12" xfId="31635" hidden="1"/>
    <cellStyle name="Ergebnis 2 12" xfId="31670" hidden="1"/>
    <cellStyle name="Ergebnis 2 12" xfId="31779" hidden="1"/>
    <cellStyle name="Ergebnis 2 12" xfId="31942" hidden="1"/>
    <cellStyle name="Ergebnis 2 12" xfId="31964" hidden="1"/>
    <cellStyle name="Ergebnis 2 12" xfId="32005" hidden="1"/>
    <cellStyle name="Ergebnis 2 12" xfId="32040" hidden="1"/>
    <cellStyle name="Ergebnis 2 12" xfId="31846" hidden="1"/>
    <cellStyle name="Ergebnis 2 12" xfId="32091" hidden="1"/>
    <cellStyle name="Ergebnis 2 12" xfId="32113" hidden="1"/>
    <cellStyle name="Ergebnis 2 12" xfId="32154" hidden="1"/>
    <cellStyle name="Ergebnis 2 12" xfId="32189" hidden="1"/>
    <cellStyle name="Ergebnis 2 12" xfId="31772" hidden="1"/>
    <cellStyle name="Ergebnis 2 12" xfId="32234" hidden="1"/>
    <cellStyle name="Ergebnis 2 12" xfId="32256" hidden="1"/>
    <cellStyle name="Ergebnis 2 12" xfId="32297" hidden="1"/>
    <cellStyle name="Ergebnis 2 12" xfId="32332" hidden="1"/>
    <cellStyle name="Ergebnis 2 12" xfId="32387" hidden="1"/>
    <cellStyle name="Ergebnis 2 12" xfId="32453" hidden="1"/>
    <cellStyle name="Ergebnis 2 12" xfId="32475" hidden="1"/>
    <cellStyle name="Ergebnis 2 12" xfId="32516" hidden="1"/>
    <cellStyle name="Ergebnis 2 12" xfId="32551" hidden="1"/>
    <cellStyle name="Ergebnis 2 12" xfId="32619" hidden="1"/>
    <cellStyle name="Ergebnis 2 12" xfId="32745" hidden="1"/>
    <cellStyle name="Ergebnis 2 12" xfId="32767" hidden="1"/>
    <cellStyle name="Ergebnis 2 12" xfId="32808" hidden="1"/>
    <cellStyle name="Ergebnis 2 12" xfId="32843" hidden="1"/>
    <cellStyle name="Ergebnis 2 12" xfId="32673" hidden="1"/>
    <cellStyle name="Ergebnis 2 12" xfId="32887" hidden="1"/>
    <cellStyle name="Ergebnis 2 12" xfId="32909" hidden="1"/>
    <cellStyle name="Ergebnis 2 12" xfId="32950" hidden="1"/>
    <cellStyle name="Ergebnis 2 12" xfId="32985" hidden="1"/>
    <cellStyle name="Ergebnis 2 12" xfId="30915" hidden="1"/>
    <cellStyle name="Ergebnis 2 12" xfId="33027" hidden="1"/>
    <cellStyle name="Ergebnis 2 12" xfId="33049" hidden="1"/>
    <cellStyle name="Ergebnis 2 12" xfId="33090" hidden="1"/>
    <cellStyle name="Ergebnis 2 12" xfId="33125" hidden="1"/>
    <cellStyle name="Ergebnis 2 12" xfId="33231" hidden="1"/>
    <cellStyle name="Ergebnis 2 12" xfId="33393" hidden="1"/>
    <cellStyle name="Ergebnis 2 12" xfId="33415" hidden="1"/>
    <cellStyle name="Ergebnis 2 12" xfId="33456" hidden="1"/>
    <cellStyle name="Ergebnis 2 12" xfId="33491" hidden="1"/>
    <cellStyle name="Ergebnis 2 12" xfId="33298" hidden="1"/>
    <cellStyle name="Ergebnis 2 12" xfId="33542" hidden="1"/>
    <cellStyle name="Ergebnis 2 12" xfId="33564" hidden="1"/>
    <cellStyle name="Ergebnis 2 12" xfId="33605" hidden="1"/>
    <cellStyle name="Ergebnis 2 12" xfId="33640" hidden="1"/>
    <cellStyle name="Ergebnis 2 12" xfId="33224" hidden="1"/>
    <cellStyle name="Ergebnis 2 12" xfId="33685" hidden="1"/>
    <cellStyle name="Ergebnis 2 12" xfId="33707" hidden="1"/>
    <cellStyle name="Ergebnis 2 12" xfId="33748" hidden="1"/>
    <cellStyle name="Ergebnis 2 12" xfId="33783" hidden="1"/>
    <cellStyle name="Ergebnis 2 12" xfId="33837" hidden="1"/>
    <cellStyle name="Ergebnis 2 12" xfId="33903" hidden="1"/>
    <cellStyle name="Ergebnis 2 12" xfId="33925" hidden="1"/>
    <cellStyle name="Ergebnis 2 12" xfId="33966" hidden="1"/>
    <cellStyle name="Ergebnis 2 12" xfId="34001" hidden="1"/>
    <cellStyle name="Ergebnis 2 12" xfId="34069" hidden="1"/>
    <cellStyle name="Ergebnis 2 12" xfId="34195" hidden="1"/>
    <cellStyle name="Ergebnis 2 12" xfId="34217" hidden="1"/>
    <cellStyle name="Ergebnis 2 12" xfId="34258" hidden="1"/>
    <cellStyle name="Ergebnis 2 12" xfId="34293" hidden="1"/>
    <cellStyle name="Ergebnis 2 12" xfId="34123" hidden="1"/>
    <cellStyle name="Ergebnis 2 12" xfId="34337" hidden="1"/>
    <cellStyle name="Ergebnis 2 12" xfId="34359" hidden="1"/>
    <cellStyle name="Ergebnis 2 12" xfId="34400" hidden="1"/>
    <cellStyle name="Ergebnis 2 12" xfId="34435" hidden="1"/>
    <cellStyle name="Ergebnis 2 12" xfId="30815" hidden="1"/>
    <cellStyle name="Ergebnis 2 12" xfId="34477" hidden="1"/>
    <cellStyle name="Ergebnis 2 12" xfId="34499" hidden="1"/>
    <cellStyle name="Ergebnis 2 12" xfId="34540" hidden="1"/>
    <cellStyle name="Ergebnis 2 12" xfId="34575" hidden="1"/>
    <cellStyle name="Ergebnis 2 12" xfId="34678" hidden="1"/>
    <cellStyle name="Ergebnis 2 12" xfId="34840" hidden="1"/>
    <cellStyle name="Ergebnis 2 12" xfId="34862" hidden="1"/>
    <cellStyle name="Ergebnis 2 12" xfId="34903" hidden="1"/>
    <cellStyle name="Ergebnis 2 12" xfId="34938" hidden="1"/>
    <cellStyle name="Ergebnis 2 12" xfId="34745" hidden="1"/>
    <cellStyle name="Ergebnis 2 12" xfId="34987" hidden="1"/>
    <cellStyle name="Ergebnis 2 12" xfId="35009" hidden="1"/>
    <cellStyle name="Ergebnis 2 12" xfId="35050" hidden="1"/>
    <cellStyle name="Ergebnis 2 12" xfId="35085" hidden="1"/>
    <cellStyle name="Ergebnis 2 12" xfId="34671" hidden="1"/>
    <cellStyle name="Ergebnis 2 12" xfId="35128" hidden="1"/>
    <cellStyle name="Ergebnis 2 12" xfId="35150" hidden="1"/>
    <cellStyle name="Ergebnis 2 12" xfId="35191" hidden="1"/>
    <cellStyle name="Ergebnis 2 12" xfId="35226" hidden="1"/>
    <cellStyle name="Ergebnis 2 12" xfId="35279" hidden="1"/>
    <cellStyle name="Ergebnis 2 12" xfId="35345" hidden="1"/>
    <cellStyle name="Ergebnis 2 12" xfId="35367" hidden="1"/>
    <cellStyle name="Ergebnis 2 12" xfId="35408" hidden="1"/>
    <cellStyle name="Ergebnis 2 12" xfId="35443" hidden="1"/>
    <cellStyle name="Ergebnis 2 12" xfId="35511" hidden="1"/>
    <cellStyle name="Ergebnis 2 12" xfId="35637" hidden="1"/>
    <cellStyle name="Ergebnis 2 12" xfId="35659" hidden="1"/>
    <cellStyle name="Ergebnis 2 12" xfId="35700" hidden="1"/>
    <cellStyle name="Ergebnis 2 12" xfId="35735" hidden="1"/>
    <cellStyle name="Ergebnis 2 12" xfId="35565" hidden="1"/>
    <cellStyle name="Ergebnis 2 12" xfId="35779" hidden="1"/>
    <cellStyle name="Ergebnis 2 12" xfId="35801" hidden="1"/>
    <cellStyle name="Ergebnis 2 12" xfId="35842" hidden="1"/>
    <cellStyle name="Ergebnis 2 12" xfId="35877" hidden="1"/>
    <cellStyle name="Ergebnis 2 12" xfId="35932" hidden="1"/>
    <cellStyle name="Ergebnis 2 12" xfId="36072" hidden="1"/>
    <cellStyle name="Ergebnis 2 12" xfId="36094" hidden="1"/>
    <cellStyle name="Ergebnis 2 12" xfId="36135" hidden="1"/>
    <cellStyle name="Ergebnis 2 12" xfId="36170" hidden="1"/>
    <cellStyle name="Ergebnis 2 12" xfId="36274" hidden="1"/>
    <cellStyle name="Ergebnis 2 12" xfId="36436" hidden="1"/>
    <cellStyle name="Ergebnis 2 12" xfId="36458" hidden="1"/>
    <cellStyle name="Ergebnis 2 12" xfId="36499" hidden="1"/>
    <cellStyle name="Ergebnis 2 12" xfId="36534" hidden="1"/>
    <cellStyle name="Ergebnis 2 12" xfId="36341" hidden="1"/>
    <cellStyle name="Ergebnis 2 12" xfId="36583" hidden="1"/>
    <cellStyle name="Ergebnis 2 12" xfId="36605" hidden="1"/>
    <cellStyle name="Ergebnis 2 12" xfId="36646" hidden="1"/>
    <cellStyle name="Ergebnis 2 12" xfId="36681" hidden="1"/>
    <cellStyle name="Ergebnis 2 12" xfId="36267" hidden="1"/>
    <cellStyle name="Ergebnis 2 12" xfId="36724" hidden="1"/>
    <cellStyle name="Ergebnis 2 12" xfId="36746" hidden="1"/>
    <cellStyle name="Ergebnis 2 12" xfId="36787" hidden="1"/>
    <cellStyle name="Ergebnis 2 12" xfId="36822" hidden="1"/>
    <cellStyle name="Ergebnis 2 12" xfId="36875" hidden="1"/>
    <cellStyle name="Ergebnis 2 12" xfId="36941" hidden="1"/>
    <cellStyle name="Ergebnis 2 12" xfId="36963" hidden="1"/>
    <cellStyle name="Ergebnis 2 12" xfId="37004" hidden="1"/>
    <cellStyle name="Ergebnis 2 12" xfId="37039" hidden="1"/>
    <cellStyle name="Ergebnis 2 12" xfId="37107" hidden="1"/>
    <cellStyle name="Ergebnis 2 12" xfId="37233" hidden="1"/>
    <cellStyle name="Ergebnis 2 12" xfId="37255" hidden="1"/>
    <cellStyle name="Ergebnis 2 12" xfId="37296" hidden="1"/>
    <cellStyle name="Ergebnis 2 12" xfId="37331" hidden="1"/>
    <cellStyle name="Ergebnis 2 12" xfId="37161" hidden="1"/>
    <cellStyle name="Ergebnis 2 12" xfId="37375" hidden="1"/>
    <cellStyle name="Ergebnis 2 12" xfId="37397" hidden="1"/>
    <cellStyle name="Ergebnis 2 12" xfId="37438" hidden="1"/>
    <cellStyle name="Ergebnis 2 12" xfId="37473" hidden="1"/>
    <cellStyle name="Ergebnis 2 12" xfId="35988" hidden="1"/>
    <cellStyle name="Ergebnis 2 12" xfId="37515" hidden="1"/>
    <cellStyle name="Ergebnis 2 12" xfId="37537" hidden="1"/>
    <cellStyle name="Ergebnis 2 12" xfId="37578" hidden="1"/>
    <cellStyle name="Ergebnis 2 12" xfId="37613" hidden="1"/>
    <cellStyle name="Ergebnis 2 12" xfId="37716" hidden="1"/>
    <cellStyle name="Ergebnis 2 12" xfId="37878" hidden="1"/>
    <cellStyle name="Ergebnis 2 12" xfId="37900" hidden="1"/>
    <cellStyle name="Ergebnis 2 12" xfId="37941" hidden="1"/>
    <cellStyle name="Ergebnis 2 12" xfId="37976" hidden="1"/>
    <cellStyle name="Ergebnis 2 12" xfId="37783" hidden="1"/>
    <cellStyle name="Ergebnis 2 12" xfId="38025" hidden="1"/>
    <cellStyle name="Ergebnis 2 12" xfId="38047" hidden="1"/>
    <cellStyle name="Ergebnis 2 12" xfId="38088" hidden="1"/>
    <cellStyle name="Ergebnis 2 12" xfId="38123" hidden="1"/>
    <cellStyle name="Ergebnis 2 12" xfId="37709" hidden="1"/>
    <cellStyle name="Ergebnis 2 12" xfId="38166" hidden="1"/>
    <cellStyle name="Ergebnis 2 12" xfId="38188" hidden="1"/>
    <cellStyle name="Ergebnis 2 12" xfId="38229" hidden="1"/>
    <cellStyle name="Ergebnis 2 12" xfId="38264" hidden="1"/>
    <cellStyle name="Ergebnis 2 12" xfId="38317" hidden="1"/>
    <cellStyle name="Ergebnis 2 12" xfId="38383" hidden="1"/>
    <cellStyle name="Ergebnis 2 12" xfId="38405" hidden="1"/>
    <cellStyle name="Ergebnis 2 12" xfId="38446" hidden="1"/>
    <cellStyle name="Ergebnis 2 12" xfId="38481" hidden="1"/>
    <cellStyle name="Ergebnis 2 12" xfId="38549" hidden="1"/>
    <cellStyle name="Ergebnis 2 12" xfId="38675" hidden="1"/>
    <cellStyle name="Ergebnis 2 12" xfId="38697" hidden="1"/>
    <cellStyle name="Ergebnis 2 12" xfId="38738" hidden="1"/>
    <cellStyle name="Ergebnis 2 12" xfId="38773" hidden="1"/>
    <cellStyle name="Ergebnis 2 12" xfId="38603" hidden="1"/>
    <cellStyle name="Ergebnis 2 12" xfId="38817" hidden="1"/>
    <cellStyle name="Ergebnis 2 12" xfId="38839" hidden="1"/>
    <cellStyle name="Ergebnis 2 12" xfId="38880" hidden="1"/>
    <cellStyle name="Ergebnis 2 12" xfId="38915" hidden="1"/>
    <cellStyle name="Ergebnis 2 12" xfId="38978" hidden="1"/>
    <cellStyle name="Ergebnis 2 12" xfId="39055" hidden="1"/>
    <cellStyle name="Ergebnis 2 12" xfId="39077" hidden="1"/>
    <cellStyle name="Ergebnis 2 12" xfId="39118" hidden="1"/>
    <cellStyle name="Ergebnis 2 12" xfId="39153" hidden="1"/>
    <cellStyle name="Ergebnis 2 12" xfId="39256" hidden="1"/>
    <cellStyle name="Ergebnis 2 12" xfId="39418" hidden="1"/>
    <cellStyle name="Ergebnis 2 12" xfId="39440" hidden="1"/>
    <cellStyle name="Ergebnis 2 12" xfId="39481" hidden="1"/>
    <cellStyle name="Ergebnis 2 12" xfId="39516" hidden="1"/>
    <cellStyle name="Ergebnis 2 12" xfId="39323" hidden="1"/>
    <cellStyle name="Ergebnis 2 12" xfId="39565" hidden="1"/>
    <cellStyle name="Ergebnis 2 12" xfId="39587" hidden="1"/>
    <cellStyle name="Ergebnis 2 12" xfId="39628" hidden="1"/>
    <cellStyle name="Ergebnis 2 12" xfId="39663" hidden="1"/>
    <cellStyle name="Ergebnis 2 12" xfId="39249" hidden="1"/>
    <cellStyle name="Ergebnis 2 12" xfId="39706" hidden="1"/>
    <cellStyle name="Ergebnis 2 12" xfId="39728" hidden="1"/>
    <cellStyle name="Ergebnis 2 12" xfId="39769" hidden="1"/>
    <cellStyle name="Ergebnis 2 12" xfId="39804" hidden="1"/>
    <cellStyle name="Ergebnis 2 12" xfId="39857" hidden="1"/>
    <cellStyle name="Ergebnis 2 12" xfId="39923" hidden="1"/>
    <cellStyle name="Ergebnis 2 12" xfId="39945" hidden="1"/>
    <cellStyle name="Ergebnis 2 12" xfId="39986" hidden="1"/>
    <cellStyle name="Ergebnis 2 12" xfId="40021" hidden="1"/>
    <cellStyle name="Ergebnis 2 12" xfId="40089" hidden="1"/>
    <cellStyle name="Ergebnis 2 12" xfId="40215" hidden="1"/>
    <cellStyle name="Ergebnis 2 12" xfId="40237" hidden="1"/>
    <cellStyle name="Ergebnis 2 12" xfId="40278" hidden="1"/>
    <cellStyle name="Ergebnis 2 12" xfId="40313" hidden="1"/>
    <cellStyle name="Ergebnis 2 12" xfId="40143" hidden="1"/>
    <cellStyle name="Ergebnis 2 12" xfId="40357" hidden="1"/>
    <cellStyle name="Ergebnis 2 12" xfId="40379" hidden="1"/>
    <cellStyle name="Ergebnis 2 12" xfId="40420" hidden="1"/>
    <cellStyle name="Ergebnis 2 12" xfId="40455" hidden="1"/>
    <cellStyle name="Ergebnis 2 12" xfId="40508" hidden="1"/>
    <cellStyle name="Ergebnis 2 12" xfId="40574" hidden="1"/>
    <cellStyle name="Ergebnis 2 12" xfId="40596" hidden="1"/>
    <cellStyle name="Ergebnis 2 12" xfId="40637" hidden="1"/>
    <cellStyle name="Ergebnis 2 12" xfId="40672" hidden="1"/>
    <cellStyle name="Ergebnis 2 12" xfId="40759" hidden="1"/>
    <cellStyle name="Ergebnis 2 12" xfId="40965" hidden="1"/>
    <cellStyle name="Ergebnis 2 12" xfId="40987" hidden="1"/>
    <cellStyle name="Ergebnis 2 12" xfId="41028" hidden="1"/>
    <cellStyle name="Ergebnis 2 12" xfId="41063" hidden="1"/>
    <cellStyle name="Ergebnis 2 12" xfId="41148" hidden="1"/>
    <cellStyle name="Ergebnis 2 12" xfId="41274" hidden="1"/>
    <cellStyle name="Ergebnis 2 12" xfId="41296" hidden="1"/>
    <cellStyle name="Ergebnis 2 12" xfId="41337" hidden="1"/>
    <cellStyle name="Ergebnis 2 12" xfId="41372" hidden="1"/>
    <cellStyle name="Ergebnis 2 12" xfId="41202" hidden="1"/>
    <cellStyle name="Ergebnis 2 12" xfId="41418" hidden="1"/>
    <cellStyle name="Ergebnis 2 12" xfId="41440" hidden="1"/>
    <cellStyle name="Ergebnis 2 12" xfId="41481" hidden="1"/>
    <cellStyle name="Ergebnis 2 12" xfId="41516" hidden="1"/>
    <cellStyle name="Ergebnis 2 12" xfId="40849" hidden="1"/>
    <cellStyle name="Ergebnis 2 12" xfId="41575" hidden="1"/>
    <cellStyle name="Ergebnis 2 12" xfId="41597" hidden="1"/>
    <cellStyle name="Ergebnis 2 12" xfId="41638" hidden="1"/>
    <cellStyle name="Ergebnis 2 12" xfId="41673" hidden="1"/>
    <cellStyle name="Ergebnis 2 12" xfId="41782" hidden="1"/>
    <cellStyle name="Ergebnis 2 12" xfId="41945" hidden="1"/>
    <cellStyle name="Ergebnis 2 12" xfId="41967" hidden="1"/>
    <cellStyle name="Ergebnis 2 12" xfId="42008" hidden="1"/>
    <cellStyle name="Ergebnis 2 12" xfId="42043" hidden="1"/>
    <cellStyle name="Ergebnis 2 12" xfId="41849" hidden="1"/>
    <cellStyle name="Ergebnis 2 12" xfId="42094" hidden="1"/>
    <cellStyle name="Ergebnis 2 12" xfId="42116" hidden="1"/>
    <cellStyle name="Ergebnis 2 12" xfId="42157" hidden="1"/>
    <cellStyle name="Ergebnis 2 12" xfId="42192" hidden="1"/>
    <cellStyle name="Ergebnis 2 12" xfId="41775" hidden="1"/>
    <cellStyle name="Ergebnis 2 12" xfId="42237" hidden="1"/>
    <cellStyle name="Ergebnis 2 12" xfId="42259" hidden="1"/>
    <cellStyle name="Ergebnis 2 12" xfId="42300" hidden="1"/>
    <cellStyle name="Ergebnis 2 12" xfId="42335" hidden="1"/>
    <cellStyle name="Ergebnis 2 12" xfId="42390" hidden="1"/>
    <cellStyle name="Ergebnis 2 12" xfId="42456" hidden="1"/>
    <cellStyle name="Ergebnis 2 12" xfId="42478" hidden="1"/>
    <cellStyle name="Ergebnis 2 12" xfId="42519" hidden="1"/>
    <cellStyle name="Ergebnis 2 12" xfId="42554" hidden="1"/>
    <cellStyle name="Ergebnis 2 12" xfId="42622" hidden="1"/>
    <cellStyle name="Ergebnis 2 12" xfId="42748" hidden="1"/>
    <cellStyle name="Ergebnis 2 12" xfId="42770" hidden="1"/>
    <cellStyle name="Ergebnis 2 12" xfId="42811" hidden="1"/>
    <cellStyle name="Ergebnis 2 12" xfId="42846" hidden="1"/>
    <cellStyle name="Ergebnis 2 12" xfId="42676" hidden="1"/>
    <cellStyle name="Ergebnis 2 12" xfId="42890" hidden="1"/>
    <cellStyle name="Ergebnis 2 12" xfId="42912" hidden="1"/>
    <cellStyle name="Ergebnis 2 12" xfId="42953" hidden="1"/>
    <cellStyle name="Ergebnis 2 12" xfId="42988" hidden="1"/>
    <cellStyle name="Ergebnis 2 12" xfId="40918" hidden="1"/>
    <cellStyle name="Ergebnis 2 12" xfId="43030" hidden="1"/>
    <cellStyle name="Ergebnis 2 12" xfId="43052" hidden="1"/>
    <cellStyle name="Ergebnis 2 12" xfId="43093" hidden="1"/>
    <cellStyle name="Ergebnis 2 12" xfId="43128" hidden="1"/>
    <cellStyle name="Ergebnis 2 12" xfId="43234" hidden="1"/>
    <cellStyle name="Ergebnis 2 12" xfId="43396" hidden="1"/>
    <cellStyle name="Ergebnis 2 12" xfId="43418" hidden="1"/>
    <cellStyle name="Ergebnis 2 12" xfId="43459" hidden="1"/>
    <cellStyle name="Ergebnis 2 12" xfId="43494" hidden="1"/>
    <cellStyle name="Ergebnis 2 12" xfId="43301" hidden="1"/>
    <cellStyle name="Ergebnis 2 12" xfId="43545" hidden="1"/>
    <cellStyle name="Ergebnis 2 12" xfId="43567" hidden="1"/>
    <cellStyle name="Ergebnis 2 12" xfId="43608" hidden="1"/>
    <cellStyle name="Ergebnis 2 12" xfId="43643" hidden="1"/>
    <cellStyle name="Ergebnis 2 12" xfId="43227" hidden="1"/>
    <cellStyle name="Ergebnis 2 12" xfId="43688" hidden="1"/>
    <cellStyle name="Ergebnis 2 12" xfId="43710" hidden="1"/>
    <cellStyle name="Ergebnis 2 12" xfId="43751" hidden="1"/>
    <cellStyle name="Ergebnis 2 12" xfId="43786" hidden="1"/>
    <cellStyle name="Ergebnis 2 12" xfId="43840" hidden="1"/>
    <cellStyle name="Ergebnis 2 12" xfId="43906" hidden="1"/>
    <cellStyle name="Ergebnis 2 12" xfId="43928" hidden="1"/>
    <cellStyle name="Ergebnis 2 12" xfId="43969" hidden="1"/>
    <cellStyle name="Ergebnis 2 12" xfId="44004" hidden="1"/>
    <cellStyle name="Ergebnis 2 12" xfId="44072" hidden="1"/>
    <cellStyle name="Ergebnis 2 12" xfId="44198" hidden="1"/>
    <cellStyle name="Ergebnis 2 12" xfId="44220" hidden="1"/>
    <cellStyle name="Ergebnis 2 12" xfId="44261" hidden="1"/>
    <cellStyle name="Ergebnis 2 12" xfId="44296" hidden="1"/>
    <cellStyle name="Ergebnis 2 12" xfId="44126" hidden="1"/>
    <cellStyle name="Ergebnis 2 12" xfId="44340" hidden="1"/>
    <cellStyle name="Ergebnis 2 12" xfId="44362" hidden="1"/>
    <cellStyle name="Ergebnis 2 12" xfId="44403" hidden="1"/>
    <cellStyle name="Ergebnis 2 12" xfId="44438" hidden="1"/>
    <cellStyle name="Ergebnis 2 12" xfId="40818" hidden="1"/>
    <cellStyle name="Ergebnis 2 12" xfId="44480" hidden="1"/>
    <cellStyle name="Ergebnis 2 12" xfId="44502" hidden="1"/>
    <cellStyle name="Ergebnis 2 12" xfId="44543" hidden="1"/>
    <cellStyle name="Ergebnis 2 12" xfId="44578" hidden="1"/>
    <cellStyle name="Ergebnis 2 12" xfId="44681" hidden="1"/>
    <cellStyle name="Ergebnis 2 12" xfId="44843" hidden="1"/>
    <cellStyle name="Ergebnis 2 12" xfId="44865" hidden="1"/>
    <cellStyle name="Ergebnis 2 12" xfId="44906" hidden="1"/>
    <cellStyle name="Ergebnis 2 12" xfId="44941" hidden="1"/>
    <cellStyle name="Ergebnis 2 12" xfId="44748" hidden="1"/>
    <cellStyle name="Ergebnis 2 12" xfId="44990" hidden="1"/>
    <cellStyle name="Ergebnis 2 12" xfId="45012" hidden="1"/>
    <cellStyle name="Ergebnis 2 12" xfId="45053" hidden="1"/>
    <cellStyle name="Ergebnis 2 12" xfId="45088" hidden="1"/>
    <cellStyle name="Ergebnis 2 12" xfId="44674" hidden="1"/>
    <cellStyle name="Ergebnis 2 12" xfId="45131" hidden="1"/>
    <cellStyle name="Ergebnis 2 12" xfId="45153" hidden="1"/>
    <cellStyle name="Ergebnis 2 12" xfId="45194" hidden="1"/>
    <cellStyle name="Ergebnis 2 12" xfId="45229" hidden="1"/>
    <cellStyle name="Ergebnis 2 12" xfId="45282" hidden="1"/>
    <cellStyle name="Ergebnis 2 12" xfId="45348" hidden="1"/>
    <cellStyle name="Ergebnis 2 12" xfId="45370" hidden="1"/>
    <cellStyle name="Ergebnis 2 12" xfId="45411" hidden="1"/>
    <cellStyle name="Ergebnis 2 12" xfId="45446" hidden="1"/>
    <cellStyle name="Ergebnis 2 12" xfId="45514" hidden="1"/>
    <cellStyle name="Ergebnis 2 12" xfId="45640" hidden="1"/>
    <cellStyle name="Ergebnis 2 12" xfId="45662" hidden="1"/>
    <cellStyle name="Ergebnis 2 12" xfId="45703" hidden="1"/>
    <cellStyle name="Ergebnis 2 12" xfId="45738" hidden="1"/>
    <cellStyle name="Ergebnis 2 12" xfId="45568" hidden="1"/>
    <cellStyle name="Ergebnis 2 12" xfId="45782" hidden="1"/>
    <cellStyle name="Ergebnis 2 12" xfId="45804" hidden="1"/>
    <cellStyle name="Ergebnis 2 12" xfId="45845" hidden="1"/>
    <cellStyle name="Ergebnis 2 12" xfId="45880" hidden="1"/>
    <cellStyle name="Ergebnis 2 12" xfId="45935" hidden="1"/>
    <cellStyle name="Ergebnis 2 12" xfId="46075" hidden="1"/>
    <cellStyle name="Ergebnis 2 12" xfId="46097" hidden="1"/>
    <cellStyle name="Ergebnis 2 12" xfId="46138" hidden="1"/>
    <cellStyle name="Ergebnis 2 12" xfId="46173" hidden="1"/>
    <cellStyle name="Ergebnis 2 12" xfId="46277" hidden="1"/>
    <cellStyle name="Ergebnis 2 12" xfId="46439" hidden="1"/>
    <cellStyle name="Ergebnis 2 12" xfId="46461" hidden="1"/>
    <cellStyle name="Ergebnis 2 12" xfId="46502" hidden="1"/>
    <cellStyle name="Ergebnis 2 12" xfId="46537" hidden="1"/>
    <cellStyle name="Ergebnis 2 12" xfId="46344" hidden="1"/>
    <cellStyle name="Ergebnis 2 12" xfId="46586" hidden="1"/>
    <cellStyle name="Ergebnis 2 12" xfId="46608" hidden="1"/>
    <cellStyle name="Ergebnis 2 12" xfId="46649" hidden="1"/>
    <cellStyle name="Ergebnis 2 12" xfId="46684" hidden="1"/>
    <cellStyle name="Ergebnis 2 12" xfId="46270" hidden="1"/>
    <cellStyle name="Ergebnis 2 12" xfId="46727" hidden="1"/>
    <cellStyle name="Ergebnis 2 12" xfId="46749" hidden="1"/>
    <cellStyle name="Ergebnis 2 12" xfId="46790" hidden="1"/>
    <cellStyle name="Ergebnis 2 12" xfId="46825" hidden="1"/>
    <cellStyle name="Ergebnis 2 12" xfId="46878" hidden="1"/>
    <cellStyle name="Ergebnis 2 12" xfId="46944" hidden="1"/>
    <cellStyle name="Ergebnis 2 12" xfId="46966" hidden="1"/>
    <cellStyle name="Ergebnis 2 12" xfId="47007" hidden="1"/>
    <cellStyle name="Ergebnis 2 12" xfId="47042" hidden="1"/>
    <cellStyle name="Ergebnis 2 12" xfId="47110" hidden="1"/>
    <cellStyle name="Ergebnis 2 12" xfId="47236" hidden="1"/>
    <cellStyle name="Ergebnis 2 12" xfId="47258" hidden="1"/>
    <cellStyle name="Ergebnis 2 12" xfId="47299" hidden="1"/>
    <cellStyle name="Ergebnis 2 12" xfId="47334" hidden="1"/>
    <cellStyle name="Ergebnis 2 12" xfId="47164" hidden="1"/>
    <cellStyle name="Ergebnis 2 12" xfId="47378" hidden="1"/>
    <cellStyle name="Ergebnis 2 12" xfId="47400" hidden="1"/>
    <cellStyle name="Ergebnis 2 12" xfId="47441" hidden="1"/>
    <cellStyle name="Ergebnis 2 12" xfId="47476" hidden="1"/>
    <cellStyle name="Ergebnis 2 12" xfId="45991" hidden="1"/>
    <cellStyle name="Ergebnis 2 12" xfId="47518" hidden="1"/>
    <cellStyle name="Ergebnis 2 12" xfId="47540" hidden="1"/>
    <cellStyle name="Ergebnis 2 12" xfId="47581" hidden="1"/>
    <cellStyle name="Ergebnis 2 12" xfId="47616" hidden="1"/>
    <cellStyle name="Ergebnis 2 12" xfId="47719" hidden="1"/>
    <cellStyle name="Ergebnis 2 12" xfId="47881" hidden="1"/>
    <cellStyle name="Ergebnis 2 12" xfId="47903" hidden="1"/>
    <cellStyle name="Ergebnis 2 12" xfId="47944" hidden="1"/>
    <cellStyle name="Ergebnis 2 12" xfId="47979" hidden="1"/>
    <cellStyle name="Ergebnis 2 12" xfId="47786" hidden="1"/>
    <cellStyle name="Ergebnis 2 12" xfId="48028" hidden="1"/>
    <cellStyle name="Ergebnis 2 12" xfId="48050" hidden="1"/>
    <cellStyle name="Ergebnis 2 12" xfId="48091" hidden="1"/>
    <cellStyle name="Ergebnis 2 12" xfId="48126" hidden="1"/>
    <cellStyle name="Ergebnis 2 12" xfId="47712" hidden="1"/>
    <cellStyle name="Ergebnis 2 12" xfId="48169" hidden="1"/>
    <cellStyle name="Ergebnis 2 12" xfId="48191" hidden="1"/>
    <cellStyle name="Ergebnis 2 12" xfId="48232" hidden="1"/>
    <cellStyle name="Ergebnis 2 12" xfId="48267" hidden="1"/>
    <cellStyle name="Ergebnis 2 12" xfId="48320" hidden="1"/>
    <cellStyle name="Ergebnis 2 12" xfId="48386" hidden="1"/>
    <cellStyle name="Ergebnis 2 12" xfId="48408" hidden="1"/>
    <cellStyle name="Ergebnis 2 12" xfId="48449" hidden="1"/>
    <cellStyle name="Ergebnis 2 12" xfId="48484" hidden="1"/>
    <cellStyle name="Ergebnis 2 12" xfId="48552" hidden="1"/>
    <cellStyle name="Ergebnis 2 12" xfId="48678" hidden="1"/>
    <cellStyle name="Ergebnis 2 12" xfId="48700" hidden="1"/>
    <cellStyle name="Ergebnis 2 12" xfId="48741" hidden="1"/>
    <cellStyle name="Ergebnis 2 12" xfId="48776" hidden="1"/>
    <cellStyle name="Ergebnis 2 12" xfId="48606" hidden="1"/>
    <cellStyle name="Ergebnis 2 12" xfId="48820" hidden="1"/>
    <cellStyle name="Ergebnis 2 12" xfId="48842" hidden="1"/>
    <cellStyle name="Ergebnis 2 12" xfId="48883" hidden="1"/>
    <cellStyle name="Ergebnis 2 12" xfId="48918" hidden="1"/>
    <cellStyle name="Ergebnis 2 12" xfId="48971" hidden="1"/>
    <cellStyle name="Ergebnis 2 12" xfId="49037" hidden="1"/>
    <cellStyle name="Ergebnis 2 12" xfId="49059" hidden="1"/>
    <cellStyle name="Ergebnis 2 12" xfId="49100" hidden="1"/>
    <cellStyle name="Ergebnis 2 12" xfId="49135" hidden="1"/>
    <cellStyle name="Ergebnis 2 12" xfId="49238" hidden="1"/>
    <cellStyle name="Ergebnis 2 12" xfId="49400" hidden="1"/>
    <cellStyle name="Ergebnis 2 12" xfId="49422" hidden="1"/>
    <cellStyle name="Ergebnis 2 12" xfId="49463" hidden="1"/>
    <cellStyle name="Ergebnis 2 12" xfId="49498" hidden="1"/>
    <cellStyle name="Ergebnis 2 12" xfId="49305" hidden="1"/>
    <cellStyle name="Ergebnis 2 12" xfId="49547" hidden="1"/>
    <cellStyle name="Ergebnis 2 12" xfId="49569" hidden="1"/>
    <cellStyle name="Ergebnis 2 12" xfId="49610" hidden="1"/>
    <cellStyle name="Ergebnis 2 12" xfId="49645" hidden="1"/>
    <cellStyle name="Ergebnis 2 12" xfId="49231" hidden="1"/>
    <cellStyle name="Ergebnis 2 12" xfId="49688" hidden="1"/>
    <cellStyle name="Ergebnis 2 12" xfId="49710" hidden="1"/>
    <cellStyle name="Ergebnis 2 12" xfId="49751" hidden="1"/>
    <cellStyle name="Ergebnis 2 12" xfId="49786" hidden="1"/>
    <cellStyle name="Ergebnis 2 12" xfId="49839" hidden="1"/>
    <cellStyle name="Ergebnis 2 12" xfId="49905" hidden="1"/>
    <cellStyle name="Ergebnis 2 12" xfId="49927" hidden="1"/>
    <cellStyle name="Ergebnis 2 12" xfId="49968" hidden="1"/>
    <cellStyle name="Ergebnis 2 12" xfId="50003" hidden="1"/>
    <cellStyle name="Ergebnis 2 12" xfId="50071" hidden="1"/>
    <cellStyle name="Ergebnis 2 12" xfId="50197" hidden="1"/>
    <cellStyle name="Ergebnis 2 12" xfId="50219" hidden="1"/>
    <cellStyle name="Ergebnis 2 12" xfId="50260" hidden="1"/>
    <cellStyle name="Ergebnis 2 12" xfId="50295" hidden="1"/>
    <cellStyle name="Ergebnis 2 12" xfId="50125" hidden="1"/>
    <cellStyle name="Ergebnis 2 12" xfId="50339" hidden="1"/>
    <cellStyle name="Ergebnis 2 12" xfId="50361" hidden="1"/>
    <cellStyle name="Ergebnis 2 12" xfId="50402" hidden="1"/>
    <cellStyle name="Ergebnis 2 12" xfId="50437" hidden="1"/>
    <cellStyle name="Ergebnis 2 12" xfId="50490" hidden="1"/>
    <cellStyle name="Ergebnis 2 12" xfId="50556" hidden="1"/>
    <cellStyle name="Ergebnis 2 12" xfId="50578" hidden="1"/>
    <cellStyle name="Ergebnis 2 12" xfId="50619" hidden="1"/>
    <cellStyle name="Ergebnis 2 12" xfId="50654" hidden="1"/>
    <cellStyle name="Ergebnis 2 12" xfId="50741" hidden="1"/>
    <cellStyle name="Ergebnis 2 12" xfId="50947" hidden="1"/>
    <cellStyle name="Ergebnis 2 12" xfId="50969" hidden="1"/>
    <cellStyle name="Ergebnis 2 12" xfId="51010" hidden="1"/>
    <cellStyle name="Ergebnis 2 12" xfId="51045" hidden="1"/>
    <cellStyle name="Ergebnis 2 12" xfId="51130" hidden="1"/>
    <cellStyle name="Ergebnis 2 12" xfId="51256" hidden="1"/>
    <cellStyle name="Ergebnis 2 12" xfId="51278" hidden="1"/>
    <cellStyle name="Ergebnis 2 12" xfId="51319" hidden="1"/>
    <cellStyle name="Ergebnis 2 12" xfId="51354" hidden="1"/>
    <cellStyle name="Ergebnis 2 12" xfId="51184" hidden="1"/>
    <cellStyle name="Ergebnis 2 12" xfId="51400" hidden="1"/>
    <cellStyle name="Ergebnis 2 12" xfId="51422" hidden="1"/>
    <cellStyle name="Ergebnis 2 12" xfId="51463" hidden="1"/>
    <cellStyle name="Ergebnis 2 12" xfId="51498" hidden="1"/>
    <cellStyle name="Ergebnis 2 12" xfId="50831" hidden="1"/>
    <cellStyle name="Ergebnis 2 12" xfId="51557" hidden="1"/>
    <cellStyle name="Ergebnis 2 12" xfId="51579" hidden="1"/>
    <cellStyle name="Ergebnis 2 12" xfId="51620" hidden="1"/>
    <cellStyle name="Ergebnis 2 12" xfId="51655" hidden="1"/>
    <cellStyle name="Ergebnis 2 12" xfId="51764" hidden="1"/>
    <cellStyle name="Ergebnis 2 12" xfId="51927" hidden="1"/>
    <cellStyle name="Ergebnis 2 12" xfId="51949" hidden="1"/>
    <cellStyle name="Ergebnis 2 12" xfId="51990" hidden="1"/>
    <cellStyle name="Ergebnis 2 12" xfId="52025" hidden="1"/>
    <cellStyle name="Ergebnis 2 12" xfId="51831" hidden="1"/>
    <cellStyle name="Ergebnis 2 12" xfId="52076" hidden="1"/>
    <cellStyle name="Ergebnis 2 12" xfId="52098" hidden="1"/>
    <cellStyle name="Ergebnis 2 12" xfId="52139" hidden="1"/>
    <cellStyle name="Ergebnis 2 12" xfId="52174" hidden="1"/>
    <cellStyle name="Ergebnis 2 12" xfId="51757" hidden="1"/>
    <cellStyle name="Ergebnis 2 12" xfId="52219" hidden="1"/>
    <cellStyle name="Ergebnis 2 12" xfId="52241" hidden="1"/>
    <cellStyle name="Ergebnis 2 12" xfId="52282" hidden="1"/>
    <cellStyle name="Ergebnis 2 12" xfId="52317" hidden="1"/>
    <cellStyle name="Ergebnis 2 12" xfId="52372" hidden="1"/>
    <cellStyle name="Ergebnis 2 12" xfId="52438" hidden="1"/>
    <cellStyle name="Ergebnis 2 12" xfId="52460" hidden="1"/>
    <cellStyle name="Ergebnis 2 12" xfId="52501" hidden="1"/>
    <cellStyle name="Ergebnis 2 12" xfId="52536" hidden="1"/>
    <cellStyle name="Ergebnis 2 12" xfId="52604" hidden="1"/>
    <cellStyle name="Ergebnis 2 12" xfId="52730" hidden="1"/>
    <cellStyle name="Ergebnis 2 12" xfId="52752" hidden="1"/>
    <cellStyle name="Ergebnis 2 12" xfId="52793" hidden="1"/>
    <cellStyle name="Ergebnis 2 12" xfId="52828" hidden="1"/>
    <cellStyle name="Ergebnis 2 12" xfId="52658" hidden="1"/>
    <cellStyle name="Ergebnis 2 12" xfId="52872" hidden="1"/>
    <cellStyle name="Ergebnis 2 12" xfId="52894" hidden="1"/>
    <cellStyle name="Ergebnis 2 12" xfId="52935" hidden="1"/>
    <cellStyle name="Ergebnis 2 12" xfId="52970" hidden="1"/>
    <cellStyle name="Ergebnis 2 12" xfId="50900" hidden="1"/>
    <cellStyle name="Ergebnis 2 12" xfId="53012" hidden="1"/>
    <cellStyle name="Ergebnis 2 12" xfId="53034" hidden="1"/>
    <cellStyle name="Ergebnis 2 12" xfId="53075" hidden="1"/>
    <cellStyle name="Ergebnis 2 12" xfId="53110" hidden="1"/>
    <cellStyle name="Ergebnis 2 12" xfId="53216" hidden="1"/>
    <cellStyle name="Ergebnis 2 12" xfId="53378" hidden="1"/>
    <cellStyle name="Ergebnis 2 12" xfId="53400" hidden="1"/>
    <cellStyle name="Ergebnis 2 12" xfId="53441" hidden="1"/>
    <cellStyle name="Ergebnis 2 12" xfId="53476" hidden="1"/>
    <cellStyle name="Ergebnis 2 12" xfId="53283" hidden="1"/>
    <cellStyle name="Ergebnis 2 12" xfId="53527" hidden="1"/>
    <cellStyle name="Ergebnis 2 12" xfId="53549" hidden="1"/>
    <cellStyle name="Ergebnis 2 12" xfId="53590" hidden="1"/>
    <cellStyle name="Ergebnis 2 12" xfId="53625" hidden="1"/>
    <cellStyle name="Ergebnis 2 12" xfId="53209" hidden="1"/>
    <cellStyle name="Ergebnis 2 12" xfId="53670" hidden="1"/>
    <cellStyle name="Ergebnis 2 12" xfId="53692" hidden="1"/>
    <cellStyle name="Ergebnis 2 12" xfId="53733" hidden="1"/>
    <cellStyle name="Ergebnis 2 12" xfId="53768" hidden="1"/>
    <cellStyle name="Ergebnis 2 12" xfId="53822" hidden="1"/>
    <cellStyle name="Ergebnis 2 12" xfId="53888" hidden="1"/>
    <cellStyle name="Ergebnis 2 12" xfId="53910" hidden="1"/>
    <cellStyle name="Ergebnis 2 12" xfId="53951" hidden="1"/>
    <cellStyle name="Ergebnis 2 12" xfId="53986" hidden="1"/>
    <cellStyle name="Ergebnis 2 12" xfId="54054" hidden="1"/>
    <cellStyle name="Ergebnis 2 12" xfId="54180" hidden="1"/>
    <cellStyle name="Ergebnis 2 12" xfId="54202" hidden="1"/>
    <cellStyle name="Ergebnis 2 12" xfId="54243" hidden="1"/>
    <cellStyle name="Ergebnis 2 12" xfId="54278" hidden="1"/>
    <cellStyle name="Ergebnis 2 12" xfId="54108" hidden="1"/>
    <cellStyle name="Ergebnis 2 12" xfId="54322" hidden="1"/>
    <cellStyle name="Ergebnis 2 12" xfId="54344" hidden="1"/>
    <cellStyle name="Ergebnis 2 12" xfId="54385" hidden="1"/>
    <cellStyle name="Ergebnis 2 12" xfId="54420" hidden="1"/>
    <cellStyle name="Ergebnis 2 12" xfId="50800" hidden="1"/>
    <cellStyle name="Ergebnis 2 12" xfId="54462" hidden="1"/>
    <cellStyle name="Ergebnis 2 12" xfId="54484" hidden="1"/>
    <cellStyle name="Ergebnis 2 12" xfId="54525" hidden="1"/>
    <cellStyle name="Ergebnis 2 12" xfId="54560" hidden="1"/>
    <cellStyle name="Ergebnis 2 12" xfId="54663" hidden="1"/>
    <cellStyle name="Ergebnis 2 12" xfId="54825" hidden="1"/>
    <cellStyle name="Ergebnis 2 12" xfId="54847" hidden="1"/>
    <cellStyle name="Ergebnis 2 12" xfId="54888" hidden="1"/>
    <cellStyle name="Ergebnis 2 12" xfId="54923" hidden="1"/>
    <cellStyle name="Ergebnis 2 12" xfId="54730" hidden="1"/>
    <cellStyle name="Ergebnis 2 12" xfId="54972" hidden="1"/>
    <cellStyle name="Ergebnis 2 12" xfId="54994" hidden="1"/>
    <cellStyle name="Ergebnis 2 12" xfId="55035" hidden="1"/>
    <cellStyle name="Ergebnis 2 12" xfId="55070" hidden="1"/>
    <cellStyle name="Ergebnis 2 12" xfId="54656" hidden="1"/>
    <cellStyle name="Ergebnis 2 12" xfId="55113" hidden="1"/>
    <cellStyle name="Ergebnis 2 12" xfId="55135" hidden="1"/>
    <cellStyle name="Ergebnis 2 12" xfId="55176" hidden="1"/>
    <cellStyle name="Ergebnis 2 12" xfId="55211" hidden="1"/>
    <cellStyle name="Ergebnis 2 12" xfId="55264" hidden="1"/>
    <cellStyle name="Ergebnis 2 12" xfId="55330" hidden="1"/>
    <cellStyle name="Ergebnis 2 12" xfId="55352" hidden="1"/>
    <cellStyle name="Ergebnis 2 12" xfId="55393" hidden="1"/>
    <cellStyle name="Ergebnis 2 12" xfId="55428" hidden="1"/>
    <cellStyle name="Ergebnis 2 12" xfId="55496" hidden="1"/>
    <cellStyle name="Ergebnis 2 12" xfId="55622" hidden="1"/>
    <cellStyle name="Ergebnis 2 12" xfId="55644" hidden="1"/>
    <cellStyle name="Ergebnis 2 12" xfId="55685" hidden="1"/>
    <cellStyle name="Ergebnis 2 12" xfId="55720" hidden="1"/>
    <cellStyle name="Ergebnis 2 12" xfId="55550" hidden="1"/>
    <cellStyle name="Ergebnis 2 12" xfId="55764" hidden="1"/>
    <cellStyle name="Ergebnis 2 12" xfId="55786" hidden="1"/>
    <cellStyle name="Ergebnis 2 12" xfId="55827" hidden="1"/>
    <cellStyle name="Ergebnis 2 12" xfId="55862" hidden="1"/>
    <cellStyle name="Ergebnis 2 12" xfId="55917" hidden="1"/>
    <cellStyle name="Ergebnis 2 12" xfId="56057" hidden="1"/>
    <cellStyle name="Ergebnis 2 12" xfId="56079" hidden="1"/>
    <cellStyle name="Ergebnis 2 12" xfId="56120" hidden="1"/>
    <cellStyle name="Ergebnis 2 12" xfId="56155" hidden="1"/>
    <cellStyle name="Ergebnis 2 12" xfId="56259" hidden="1"/>
    <cellStyle name="Ergebnis 2 12" xfId="56421" hidden="1"/>
    <cellStyle name="Ergebnis 2 12" xfId="56443" hidden="1"/>
    <cellStyle name="Ergebnis 2 12" xfId="56484" hidden="1"/>
    <cellStyle name="Ergebnis 2 12" xfId="56519" hidden="1"/>
    <cellStyle name="Ergebnis 2 12" xfId="56326" hidden="1"/>
    <cellStyle name="Ergebnis 2 12" xfId="56568" hidden="1"/>
    <cellStyle name="Ergebnis 2 12" xfId="56590" hidden="1"/>
    <cellStyle name="Ergebnis 2 12" xfId="56631" hidden="1"/>
    <cellStyle name="Ergebnis 2 12" xfId="56666" hidden="1"/>
    <cellStyle name="Ergebnis 2 12" xfId="56252" hidden="1"/>
    <cellStyle name="Ergebnis 2 12" xfId="56709" hidden="1"/>
    <cellStyle name="Ergebnis 2 12" xfId="56731" hidden="1"/>
    <cellStyle name="Ergebnis 2 12" xfId="56772" hidden="1"/>
    <cellStyle name="Ergebnis 2 12" xfId="56807" hidden="1"/>
    <cellStyle name="Ergebnis 2 12" xfId="56860" hidden="1"/>
    <cellStyle name="Ergebnis 2 12" xfId="56926" hidden="1"/>
    <cellStyle name="Ergebnis 2 12" xfId="56948" hidden="1"/>
    <cellStyle name="Ergebnis 2 12" xfId="56989" hidden="1"/>
    <cellStyle name="Ergebnis 2 12" xfId="57024" hidden="1"/>
    <cellStyle name="Ergebnis 2 12" xfId="57092" hidden="1"/>
    <cellStyle name="Ergebnis 2 12" xfId="57218" hidden="1"/>
    <cellStyle name="Ergebnis 2 12" xfId="57240" hidden="1"/>
    <cellStyle name="Ergebnis 2 12" xfId="57281" hidden="1"/>
    <cellStyle name="Ergebnis 2 12" xfId="57316" hidden="1"/>
    <cellStyle name="Ergebnis 2 12" xfId="57146" hidden="1"/>
    <cellStyle name="Ergebnis 2 12" xfId="57360" hidden="1"/>
    <cellStyle name="Ergebnis 2 12" xfId="57382" hidden="1"/>
    <cellStyle name="Ergebnis 2 12" xfId="57423" hidden="1"/>
    <cellStyle name="Ergebnis 2 12" xfId="57458" hidden="1"/>
    <cellStyle name="Ergebnis 2 12" xfId="55973" hidden="1"/>
    <cellStyle name="Ergebnis 2 12" xfId="57500" hidden="1"/>
    <cellStyle name="Ergebnis 2 12" xfId="57522" hidden="1"/>
    <cellStyle name="Ergebnis 2 12" xfId="57563" hidden="1"/>
    <cellStyle name="Ergebnis 2 12" xfId="57598" hidden="1"/>
    <cellStyle name="Ergebnis 2 12" xfId="57701" hidden="1"/>
    <cellStyle name="Ergebnis 2 12" xfId="57863" hidden="1"/>
    <cellStyle name="Ergebnis 2 12" xfId="57885" hidden="1"/>
    <cellStyle name="Ergebnis 2 12" xfId="57926" hidden="1"/>
    <cellStyle name="Ergebnis 2 12" xfId="57961" hidden="1"/>
    <cellStyle name="Ergebnis 2 12" xfId="57768" hidden="1"/>
    <cellStyle name="Ergebnis 2 12" xfId="58010" hidden="1"/>
    <cellStyle name="Ergebnis 2 12" xfId="58032" hidden="1"/>
    <cellStyle name="Ergebnis 2 12" xfId="58073" hidden="1"/>
    <cellStyle name="Ergebnis 2 12" xfId="58108" hidden="1"/>
    <cellStyle name="Ergebnis 2 12" xfId="57694" hidden="1"/>
    <cellStyle name="Ergebnis 2 12" xfId="58151" hidden="1"/>
    <cellStyle name="Ergebnis 2 12" xfId="58173" hidden="1"/>
    <cellStyle name="Ergebnis 2 12" xfId="58214" hidden="1"/>
    <cellStyle name="Ergebnis 2 12" xfId="58249" hidden="1"/>
    <cellStyle name="Ergebnis 2 12" xfId="58302" hidden="1"/>
    <cellStyle name="Ergebnis 2 12" xfId="58368" hidden="1"/>
    <cellStyle name="Ergebnis 2 12" xfId="58390" hidden="1"/>
    <cellStyle name="Ergebnis 2 12" xfId="58431" hidden="1"/>
    <cellStyle name="Ergebnis 2 12" xfId="58466" hidden="1"/>
    <cellStyle name="Ergebnis 2 12" xfId="58534" hidden="1"/>
    <cellStyle name="Ergebnis 2 12" xfId="58660" hidden="1"/>
    <cellStyle name="Ergebnis 2 12" xfId="58682" hidden="1"/>
    <cellStyle name="Ergebnis 2 12" xfId="58723" hidden="1"/>
    <cellStyle name="Ergebnis 2 12" xfId="58758" hidden="1"/>
    <cellStyle name="Ergebnis 2 12" xfId="58588" hidden="1"/>
    <cellStyle name="Ergebnis 2 12" xfId="58802" hidden="1"/>
    <cellStyle name="Ergebnis 2 12" xfId="58824" hidden="1"/>
    <cellStyle name="Ergebnis 2 12" xfId="58865" hidden="1"/>
    <cellStyle name="Ergebnis 2 12" xfId="58900" hidden="1"/>
    <cellStyle name="Ergebnis 2 13" xfId="200" hidden="1"/>
    <cellStyle name="Ergebnis 2 13" xfId="549" hidden="1"/>
    <cellStyle name="Ergebnis 2 13" xfId="569" hidden="1"/>
    <cellStyle name="Ergebnis 2 13" xfId="612" hidden="1"/>
    <cellStyle name="Ergebnis 2 13" xfId="647" hidden="1"/>
    <cellStyle name="Ergebnis 2 13" xfId="795" hidden="1"/>
    <cellStyle name="Ergebnis 2 13" xfId="957" hidden="1"/>
    <cellStyle name="Ergebnis 2 13" xfId="977" hidden="1"/>
    <cellStyle name="Ergebnis 2 13" xfId="1020" hidden="1"/>
    <cellStyle name="Ergebnis 2 13" xfId="1055" hidden="1"/>
    <cellStyle name="Ergebnis 2 13" xfId="860" hidden="1"/>
    <cellStyle name="Ergebnis 2 13" xfId="1104" hidden="1"/>
    <cellStyle name="Ergebnis 2 13" xfId="1124" hidden="1"/>
    <cellStyle name="Ergebnis 2 13" xfId="1167" hidden="1"/>
    <cellStyle name="Ergebnis 2 13" xfId="1202" hidden="1"/>
    <cellStyle name="Ergebnis 2 13" xfId="788" hidden="1"/>
    <cellStyle name="Ergebnis 2 13" xfId="1245" hidden="1"/>
    <cellStyle name="Ergebnis 2 13" xfId="1265" hidden="1"/>
    <cellStyle name="Ergebnis 2 13" xfId="1308" hidden="1"/>
    <cellStyle name="Ergebnis 2 13" xfId="1343" hidden="1"/>
    <cellStyle name="Ergebnis 2 13" xfId="1396" hidden="1"/>
    <cellStyle name="Ergebnis 2 13" xfId="1462" hidden="1"/>
    <cellStyle name="Ergebnis 2 13" xfId="1482" hidden="1"/>
    <cellStyle name="Ergebnis 2 13" xfId="1525" hidden="1"/>
    <cellStyle name="Ergebnis 2 13" xfId="1560" hidden="1"/>
    <cellStyle name="Ergebnis 2 13" xfId="1628" hidden="1"/>
    <cellStyle name="Ergebnis 2 13" xfId="1754" hidden="1"/>
    <cellStyle name="Ergebnis 2 13" xfId="1774" hidden="1"/>
    <cellStyle name="Ergebnis 2 13" xfId="1817" hidden="1"/>
    <cellStyle name="Ergebnis 2 13" xfId="1852" hidden="1"/>
    <cellStyle name="Ergebnis 2 13" xfId="1680" hidden="1"/>
    <cellStyle name="Ergebnis 2 13" xfId="1896" hidden="1"/>
    <cellStyle name="Ergebnis 2 13" xfId="1916" hidden="1"/>
    <cellStyle name="Ergebnis 2 13" xfId="1959" hidden="1"/>
    <cellStyle name="Ergebnis 2 13" xfId="1994" hidden="1"/>
    <cellStyle name="Ergebnis 2 13" xfId="2123" hidden="1"/>
    <cellStyle name="Ergebnis 2 13" xfId="2427" hidden="1"/>
    <cellStyle name="Ergebnis 2 13" xfId="2447" hidden="1"/>
    <cellStyle name="Ergebnis 2 13" xfId="2490" hidden="1"/>
    <cellStyle name="Ergebnis 2 13" xfId="2525" hidden="1"/>
    <cellStyle name="Ergebnis 2 13" xfId="2665" hidden="1"/>
    <cellStyle name="Ergebnis 2 13" xfId="2827" hidden="1"/>
    <cellStyle name="Ergebnis 2 13" xfId="2847" hidden="1"/>
    <cellStyle name="Ergebnis 2 13" xfId="2890" hidden="1"/>
    <cellStyle name="Ergebnis 2 13" xfId="2925" hidden="1"/>
    <cellStyle name="Ergebnis 2 13" xfId="2730" hidden="1"/>
    <cellStyle name="Ergebnis 2 13" xfId="2974" hidden="1"/>
    <cellStyle name="Ergebnis 2 13" xfId="2994" hidden="1"/>
    <cellStyle name="Ergebnis 2 13" xfId="3037" hidden="1"/>
    <cellStyle name="Ergebnis 2 13" xfId="3072" hidden="1"/>
    <cellStyle name="Ergebnis 2 13" xfId="2658" hidden="1"/>
    <cellStyle name="Ergebnis 2 13" xfId="3115" hidden="1"/>
    <cellStyle name="Ergebnis 2 13" xfId="3135" hidden="1"/>
    <cellStyle name="Ergebnis 2 13" xfId="3178" hidden="1"/>
    <cellStyle name="Ergebnis 2 13" xfId="3213" hidden="1"/>
    <cellStyle name="Ergebnis 2 13" xfId="3266" hidden="1"/>
    <cellStyle name="Ergebnis 2 13" xfId="3332" hidden="1"/>
    <cellStyle name="Ergebnis 2 13" xfId="3352" hidden="1"/>
    <cellStyle name="Ergebnis 2 13" xfId="3395" hidden="1"/>
    <cellStyle name="Ergebnis 2 13" xfId="3430" hidden="1"/>
    <cellStyle name="Ergebnis 2 13" xfId="3498" hidden="1"/>
    <cellStyle name="Ergebnis 2 13" xfId="3624" hidden="1"/>
    <cellStyle name="Ergebnis 2 13" xfId="3644" hidden="1"/>
    <cellStyle name="Ergebnis 2 13" xfId="3687" hidden="1"/>
    <cellStyle name="Ergebnis 2 13" xfId="3722" hidden="1"/>
    <cellStyle name="Ergebnis 2 13" xfId="3550" hidden="1"/>
    <cellStyle name="Ergebnis 2 13" xfId="3766" hidden="1"/>
    <cellStyle name="Ergebnis 2 13" xfId="3786" hidden="1"/>
    <cellStyle name="Ergebnis 2 13" xfId="3829" hidden="1"/>
    <cellStyle name="Ergebnis 2 13" xfId="3864" hidden="1"/>
    <cellStyle name="Ergebnis 2 13" xfId="2204" hidden="1"/>
    <cellStyle name="Ergebnis 2 13" xfId="3933" hidden="1"/>
    <cellStyle name="Ergebnis 2 13" xfId="3953" hidden="1"/>
    <cellStyle name="Ergebnis 2 13" xfId="3996" hidden="1"/>
    <cellStyle name="Ergebnis 2 13" xfId="4031" hidden="1"/>
    <cellStyle name="Ergebnis 2 13" xfId="4171" hidden="1"/>
    <cellStyle name="Ergebnis 2 13" xfId="4333" hidden="1"/>
    <cellStyle name="Ergebnis 2 13" xfId="4353" hidden="1"/>
    <cellStyle name="Ergebnis 2 13" xfId="4396" hidden="1"/>
    <cellStyle name="Ergebnis 2 13" xfId="4431" hidden="1"/>
    <cellStyle name="Ergebnis 2 13" xfId="4236" hidden="1"/>
    <cellStyle name="Ergebnis 2 13" xfId="4480" hidden="1"/>
    <cellStyle name="Ergebnis 2 13" xfId="4500" hidden="1"/>
    <cellStyle name="Ergebnis 2 13" xfId="4543" hidden="1"/>
    <cellStyle name="Ergebnis 2 13" xfId="4578" hidden="1"/>
    <cellStyle name="Ergebnis 2 13" xfId="4164" hidden="1"/>
    <cellStyle name="Ergebnis 2 13" xfId="4621" hidden="1"/>
    <cellStyle name="Ergebnis 2 13" xfId="4641" hidden="1"/>
    <cellStyle name="Ergebnis 2 13" xfId="4684" hidden="1"/>
    <cellStyle name="Ergebnis 2 13" xfId="4719" hidden="1"/>
    <cellStyle name="Ergebnis 2 13" xfId="4772" hidden="1"/>
    <cellStyle name="Ergebnis 2 13" xfId="4838" hidden="1"/>
    <cellStyle name="Ergebnis 2 13" xfId="4858" hidden="1"/>
    <cellStyle name="Ergebnis 2 13" xfId="4901" hidden="1"/>
    <cellStyle name="Ergebnis 2 13" xfId="4936" hidden="1"/>
    <cellStyle name="Ergebnis 2 13" xfId="5004" hidden="1"/>
    <cellStyle name="Ergebnis 2 13" xfId="5130" hidden="1"/>
    <cellStyle name="Ergebnis 2 13" xfId="5150" hidden="1"/>
    <cellStyle name="Ergebnis 2 13" xfId="5193" hidden="1"/>
    <cellStyle name="Ergebnis 2 13" xfId="5228" hidden="1"/>
    <cellStyle name="Ergebnis 2 13" xfId="5056" hidden="1"/>
    <cellStyle name="Ergebnis 2 13" xfId="5272" hidden="1"/>
    <cellStyle name="Ergebnis 2 13" xfId="5292" hidden="1"/>
    <cellStyle name="Ergebnis 2 13" xfId="5335" hidden="1"/>
    <cellStyle name="Ergebnis 2 13" xfId="5370" hidden="1"/>
    <cellStyle name="Ergebnis 2 13" xfId="2118" hidden="1"/>
    <cellStyle name="Ergebnis 2 13" xfId="5438" hidden="1"/>
    <cellStyle name="Ergebnis 2 13" xfId="5458" hidden="1"/>
    <cellStyle name="Ergebnis 2 13" xfId="5501" hidden="1"/>
    <cellStyle name="Ergebnis 2 13" xfId="5536" hidden="1"/>
    <cellStyle name="Ergebnis 2 13" xfId="5675" hidden="1"/>
    <cellStyle name="Ergebnis 2 13" xfId="5837" hidden="1"/>
    <cellStyle name="Ergebnis 2 13" xfId="5857" hidden="1"/>
    <cellStyle name="Ergebnis 2 13" xfId="5900" hidden="1"/>
    <cellStyle name="Ergebnis 2 13" xfId="5935" hidden="1"/>
    <cellStyle name="Ergebnis 2 13" xfId="5740" hidden="1"/>
    <cellStyle name="Ergebnis 2 13" xfId="5984" hidden="1"/>
    <cellStyle name="Ergebnis 2 13" xfId="6004" hidden="1"/>
    <cellStyle name="Ergebnis 2 13" xfId="6047" hidden="1"/>
    <cellStyle name="Ergebnis 2 13" xfId="6082" hidden="1"/>
    <cellStyle name="Ergebnis 2 13" xfId="5668" hidden="1"/>
    <cellStyle name="Ergebnis 2 13" xfId="6125" hidden="1"/>
    <cellStyle name="Ergebnis 2 13" xfId="6145" hidden="1"/>
    <cellStyle name="Ergebnis 2 13" xfId="6188" hidden="1"/>
    <cellStyle name="Ergebnis 2 13" xfId="6223" hidden="1"/>
    <cellStyle name="Ergebnis 2 13" xfId="6276" hidden="1"/>
    <cellStyle name="Ergebnis 2 13" xfId="6342" hidden="1"/>
    <cellStyle name="Ergebnis 2 13" xfId="6362" hidden="1"/>
    <cellStyle name="Ergebnis 2 13" xfId="6405" hidden="1"/>
    <cellStyle name="Ergebnis 2 13" xfId="6440" hidden="1"/>
    <cellStyle name="Ergebnis 2 13" xfId="6508" hidden="1"/>
    <cellStyle name="Ergebnis 2 13" xfId="6634" hidden="1"/>
    <cellStyle name="Ergebnis 2 13" xfId="6654" hidden="1"/>
    <cellStyle name="Ergebnis 2 13" xfId="6697" hidden="1"/>
    <cellStyle name="Ergebnis 2 13" xfId="6732" hidden="1"/>
    <cellStyle name="Ergebnis 2 13" xfId="6560" hidden="1"/>
    <cellStyle name="Ergebnis 2 13" xfId="6776" hidden="1"/>
    <cellStyle name="Ergebnis 2 13" xfId="6796" hidden="1"/>
    <cellStyle name="Ergebnis 2 13" xfId="6839" hidden="1"/>
    <cellStyle name="Ergebnis 2 13" xfId="6874" hidden="1"/>
    <cellStyle name="Ergebnis 2 13" xfId="2209" hidden="1"/>
    <cellStyle name="Ergebnis 2 13" xfId="6940" hidden="1"/>
    <cellStyle name="Ergebnis 2 13" xfId="6960" hidden="1"/>
    <cellStyle name="Ergebnis 2 13" xfId="7003" hidden="1"/>
    <cellStyle name="Ergebnis 2 13" xfId="7038" hidden="1"/>
    <cellStyle name="Ergebnis 2 13" xfId="7173" hidden="1"/>
    <cellStyle name="Ergebnis 2 13" xfId="7335" hidden="1"/>
    <cellStyle name="Ergebnis 2 13" xfId="7355" hidden="1"/>
    <cellStyle name="Ergebnis 2 13" xfId="7398" hidden="1"/>
    <cellStyle name="Ergebnis 2 13" xfId="7433" hidden="1"/>
    <cellStyle name="Ergebnis 2 13" xfId="7238" hidden="1"/>
    <cellStyle name="Ergebnis 2 13" xfId="7482" hidden="1"/>
    <cellStyle name="Ergebnis 2 13" xfId="7502" hidden="1"/>
    <cellStyle name="Ergebnis 2 13" xfId="7545" hidden="1"/>
    <cellStyle name="Ergebnis 2 13" xfId="7580" hidden="1"/>
    <cellStyle name="Ergebnis 2 13" xfId="7166" hidden="1"/>
    <cellStyle name="Ergebnis 2 13" xfId="7623" hidden="1"/>
    <cellStyle name="Ergebnis 2 13" xfId="7643" hidden="1"/>
    <cellStyle name="Ergebnis 2 13" xfId="7686" hidden="1"/>
    <cellStyle name="Ergebnis 2 13" xfId="7721" hidden="1"/>
    <cellStyle name="Ergebnis 2 13" xfId="7774" hidden="1"/>
    <cellStyle name="Ergebnis 2 13" xfId="7840" hidden="1"/>
    <cellStyle name="Ergebnis 2 13" xfId="7860" hidden="1"/>
    <cellStyle name="Ergebnis 2 13" xfId="7903" hidden="1"/>
    <cellStyle name="Ergebnis 2 13" xfId="7938" hidden="1"/>
    <cellStyle name="Ergebnis 2 13" xfId="8006" hidden="1"/>
    <cellStyle name="Ergebnis 2 13" xfId="8132" hidden="1"/>
    <cellStyle name="Ergebnis 2 13" xfId="8152" hidden="1"/>
    <cellStyle name="Ergebnis 2 13" xfId="8195" hidden="1"/>
    <cellStyle name="Ergebnis 2 13" xfId="8230" hidden="1"/>
    <cellStyle name="Ergebnis 2 13" xfId="8058" hidden="1"/>
    <cellStyle name="Ergebnis 2 13" xfId="8274" hidden="1"/>
    <cellStyle name="Ergebnis 2 13" xfId="8294" hidden="1"/>
    <cellStyle name="Ergebnis 2 13" xfId="8337" hidden="1"/>
    <cellStyle name="Ergebnis 2 13" xfId="8372" hidden="1"/>
    <cellStyle name="Ergebnis 2 13" xfId="2113" hidden="1"/>
    <cellStyle name="Ergebnis 2 13" xfId="8435" hidden="1"/>
    <cellStyle name="Ergebnis 2 13" xfId="8455" hidden="1"/>
    <cellStyle name="Ergebnis 2 13" xfId="8498" hidden="1"/>
    <cellStyle name="Ergebnis 2 13" xfId="8533" hidden="1"/>
    <cellStyle name="Ergebnis 2 13" xfId="8666" hidden="1"/>
    <cellStyle name="Ergebnis 2 13" xfId="8828" hidden="1"/>
    <cellStyle name="Ergebnis 2 13" xfId="8848" hidden="1"/>
    <cellStyle name="Ergebnis 2 13" xfId="8891" hidden="1"/>
    <cellStyle name="Ergebnis 2 13" xfId="8926" hidden="1"/>
    <cellStyle name="Ergebnis 2 13" xfId="8731" hidden="1"/>
    <cellStyle name="Ergebnis 2 13" xfId="8975" hidden="1"/>
    <cellStyle name="Ergebnis 2 13" xfId="8995" hidden="1"/>
    <cellStyle name="Ergebnis 2 13" xfId="9038" hidden="1"/>
    <cellStyle name="Ergebnis 2 13" xfId="9073" hidden="1"/>
    <cellStyle name="Ergebnis 2 13" xfId="8659" hidden="1"/>
    <cellStyle name="Ergebnis 2 13" xfId="9116" hidden="1"/>
    <cellStyle name="Ergebnis 2 13" xfId="9136" hidden="1"/>
    <cellStyle name="Ergebnis 2 13" xfId="9179" hidden="1"/>
    <cellStyle name="Ergebnis 2 13" xfId="9214" hidden="1"/>
    <cellStyle name="Ergebnis 2 13" xfId="9267" hidden="1"/>
    <cellStyle name="Ergebnis 2 13" xfId="9333" hidden="1"/>
    <cellStyle name="Ergebnis 2 13" xfId="9353" hidden="1"/>
    <cellStyle name="Ergebnis 2 13" xfId="9396" hidden="1"/>
    <cellStyle name="Ergebnis 2 13" xfId="9431" hidden="1"/>
    <cellStyle name="Ergebnis 2 13" xfId="9499" hidden="1"/>
    <cellStyle name="Ergebnis 2 13" xfId="9625" hidden="1"/>
    <cellStyle name="Ergebnis 2 13" xfId="9645" hidden="1"/>
    <cellStyle name="Ergebnis 2 13" xfId="9688" hidden="1"/>
    <cellStyle name="Ergebnis 2 13" xfId="9723" hidden="1"/>
    <cellStyle name="Ergebnis 2 13" xfId="9551" hidden="1"/>
    <cellStyle name="Ergebnis 2 13" xfId="9767" hidden="1"/>
    <cellStyle name="Ergebnis 2 13" xfId="9787" hidden="1"/>
    <cellStyle name="Ergebnis 2 13" xfId="9830" hidden="1"/>
    <cellStyle name="Ergebnis 2 13" xfId="9865" hidden="1"/>
    <cellStyle name="Ergebnis 2 13" xfId="2214" hidden="1"/>
    <cellStyle name="Ergebnis 2 13" xfId="9926" hidden="1"/>
    <cellStyle name="Ergebnis 2 13" xfId="9946" hidden="1"/>
    <cellStyle name="Ergebnis 2 13" xfId="9989" hidden="1"/>
    <cellStyle name="Ergebnis 2 13" xfId="10024" hidden="1"/>
    <cellStyle name="Ergebnis 2 13" xfId="10152" hidden="1"/>
    <cellStyle name="Ergebnis 2 13" xfId="10314" hidden="1"/>
    <cellStyle name="Ergebnis 2 13" xfId="10334" hidden="1"/>
    <cellStyle name="Ergebnis 2 13" xfId="10377" hidden="1"/>
    <cellStyle name="Ergebnis 2 13" xfId="10412" hidden="1"/>
    <cellStyle name="Ergebnis 2 13" xfId="10217" hidden="1"/>
    <cellStyle name="Ergebnis 2 13" xfId="10461" hidden="1"/>
    <cellStyle name="Ergebnis 2 13" xfId="10481" hidden="1"/>
    <cellStyle name="Ergebnis 2 13" xfId="10524" hidden="1"/>
    <cellStyle name="Ergebnis 2 13" xfId="10559" hidden="1"/>
    <cellStyle name="Ergebnis 2 13" xfId="10145" hidden="1"/>
    <cellStyle name="Ergebnis 2 13" xfId="10602" hidden="1"/>
    <cellStyle name="Ergebnis 2 13" xfId="10622" hidden="1"/>
    <cellStyle name="Ergebnis 2 13" xfId="10665" hidden="1"/>
    <cellStyle name="Ergebnis 2 13" xfId="10700" hidden="1"/>
    <cellStyle name="Ergebnis 2 13" xfId="10753" hidden="1"/>
    <cellStyle name="Ergebnis 2 13" xfId="10819" hidden="1"/>
    <cellStyle name="Ergebnis 2 13" xfId="10839" hidden="1"/>
    <cellStyle name="Ergebnis 2 13" xfId="10882" hidden="1"/>
    <cellStyle name="Ergebnis 2 13" xfId="10917" hidden="1"/>
    <cellStyle name="Ergebnis 2 13" xfId="10985" hidden="1"/>
    <cellStyle name="Ergebnis 2 13" xfId="11111" hidden="1"/>
    <cellStyle name="Ergebnis 2 13" xfId="11131" hidden="1"/>
    <cellStyle name="Ergebnis 2 13" xfId="11174" hidden="1"/>
    <cellStyle name="Ergebnis 2 13" xfId="11209" hidden="1"/>
    <cellStyle name="Ergebnis 2 13" xfId="11037" hidden="1"/>
    <cellStyle name="Ergebnis 2 13" xfId="11253" hidden="1"/>
    <cellStyle name="Ergebnis 2 13" xfId="11273" hidden="1"/>
    <cellStyle name="Ergebnis 2 13" xfId="11316" hidden="1"/>
    <cellStyle name="Ergebnis 2 13" xfId="11351" hidden="1"/>
    <cellStyle name="Ergebnis 2 13" xfId="2566" hidden="1"/>
    <cellStyle name="Ergebnis 2 13" xfId="11409" hidden="1"/>
    <cellStyle name="Ergebnis 2 13" xfId="11429" hidden="1"/>
    <cellStyle name="Ergebnis 2 13" xfId="11472" hidden="1"/>
    <cellStyle name="Ergebnis 2 13" xfId="11507" hidden="1"/>
    <cellStyle name="Ergebnis 2 13" xfId="11632" hidden="1"/>
    <cellStyle name="Ergebnis 2 13" xfId="11794" hidden="1"/>
    <cellStyle name="Ergebnis 2 13" xfId="11814" hidden="1"/>
    <cellStyle name="Ergebnis 2 13" xfId="11857" hidden="1"/>
    <cellStyle name="Ergebnis 2 13" xfId="11892" hidden="1"/>
    <cellStyle name="Ergebnis 2 13" xfId="11697" hidden="1"/>
    <cellStyle name="Ergebnis 2 13" xfId="11941" hidden="1"/>
    <cellStyle name="Ergebnis 2 13" xfId="11961" hidden="1"/>
    <cellStyle name="Ergebnis 2 13" xfId="12004" hidden="1"/>
    <cellStyle name="Ergebnis 2 13" xfId="12039" hidden="1"/>
    <cellStyle name="Ergebnis 2 13" xfId="11625" hidden="1"/>
    <cellStyle name="Ergebnis 2 13" xfId="12082" hidden="1"/>
    <cellStyle name="Ergebnis 2 13" xfId="12102" hidden="1"/>
    <cellStyle name="Ergebnis 2 13" xfId="12145" hidden="1"/>
    <cellStyle name="Ergebnis 2 13" xfId="12180" hidden="1"/>
    <cellStyle name="Ergebnis 2 13" xfId="12233" hidden="1"/>
    <cellStyle name="Ergebnis 2 13" xfId="12299" hidden="1"/>
    <cellStyle name="Ergebnis 2 13" xfId="12319" hidden="1"/>
    <cellStyle name="Ergebnis 2 13" xfId="12362" hidden="1"/>
    <cellStyle name="Ergebnis 2 13" xfId="12397" hidden="1"/>
    <cellStyle name="Ergebnis 2 13" xfId="12465" hidden="1"/>
    <cellStyle name="Ergebnis 2 13" xfId="12591" hidden="1"/>
    <cellStyle name="Ergebnis 2 13" xfId="12611" hidden="1"/>
    <cellStyle name="Ergebnis 2 13" xfId="12654" hidden="1"/>
    <cellStyle name="Ergebnis 2 13" xfId="12689" hidden="1"/>
    <cellStyle name="Ergebnis 2 13" xfId="12517" hidden="1"/>
    <cellStyle name="Ergebnis 2 13" xfId="12733" hidden="1"/>
    <cellStyle name="Ergebnis 2 13" xfId="12753" hidden="1"/>
    <cellStyle name="Ergebnis 2 13" xfId="12796" hidden="1"/>
    <cellStyle name="Ergebnis 2 13" xfId="12831" hidden="1"/>
    <cellStyle name="Ergebnis 2 13" xfId="4072" hidden="1"/>
    <cellStyle name="Ergebnis 2 13" xfId="12888" hidden="1"/>
    <cellStyle name="Ergebnis 2 13" xfId="12908" hidden="1"/>
    <cellStyle name="Ergebnis 2 13" xfId="12951" hidden="1"/>
    <cellStyle name="Ergebnis 2 13" xfId="12986" hidden="1"/>
    <cellStyle name="Ergebnis 2 13" xfId="13103" hidden="1"/>
    <cellStyle name="Ergebnis 2 13" xfId="13265" hidden="1"/>
    <cellStyle name="Ergebnis 2 13" xfId="13285" hidden="1"/>
    <cellStyle name="Ergebnis 2 13" xfId="13328" hidden="1"/>
    <cellStyle name="Ergebnis 2 13" xfId="13363" hidden="1"/>
    <cellStyle name="Ergebnis 2 13" xfId="13168" hidden="1"/>
    <cellStyle name="Ergebnis 2 13" xfId="13412" hidden="1"/>
    <cellStyle name="Ergebnis 2 13" xfId="13432" hidden="1"/>
    <cellStyle name="Ergebnis 2 13" xfId="13475" hidden="1"/>
    <cellStyle name="Ergebnis 2 13" xfId="13510" hidden="1"/>
    <cellStyle name="Ergebnis 2 13" xfId="13096" hidden="1"/>
    <cellStyle name="Ergebnis 2 13" xfId="13553" hidden="1"/>
    <cellStyle name="Ergebnis 2 13" xfId="13573" hidden="1"/>
    <cellStyle name="Ergebnis 2 13" xfId="13616" hidden="1"/>
    <cellStyle name="Ergebnis 2 13" xfId="13651" hidden="1"/>
    <cellStyle name="Ergebnis 2 13" xfId="13704" hidden="1"/>
    <cellStyle name="Ergebnis 2 13" xfId="13770" hidden="1"/>
    <cellStyle name="Ergebnis 2 13" xfId="13790" hidden="1"/>
    <cellStyle name="Ergebnis 2 13" xfId="13833" hidden="1"/>
    <cellStyle name="Ergebnis 2 13" xfId="13868" hidden="1"/>
    <cellStyle name="Ergebnis 2 13" xfId="13936" hidden="1"/>
    <cellStyle name="Ergebnis 2 13" xfId="14062" hidden="1"/>
    <cellStyle name="Ergebnis 2 13" xfId="14082" hidden="1"/>
    <cellStyle name="Ergebnis 2 13" xfId="14125" hidden="1"/>
    <cellStyle name="Ergebnis 2 13" xfId="14160" hidden="1"/>
    <cellStyle name="Ergebnis 2 13" xfId="13988" hidden="1"/>
    <cellStyle name="Ergebnis 2 13" xfId="14204" hidden="1"/>
    <cellStyle name="Ergebnis 2 13" xfId="14224" hidden="1"/>
    <cellStyle name="Ergebnis 2 13" xfId="14267" hidden="1"/>
    <cellStyle name="Ergebnis 2 13" xfId="14302" hidden="1"/>
    <cellStyle name="Ergebnis 2 13" xfId="5576" hidden="1"/>
    <cellStyle name="Ergebnis 2 13" xfId="14355" hidden="1"/>
    <cellStyle name="Ergebnis 2 13" xfId="14375" hidden="1"/>
    <cellStyle name="Ergebnis 2 13" xfId="14418" hidden="1"/>
    <cellStyle name="Ergebnis 2 13" xfId="14453" hidden="1"/>
    <cellStyle name="Ergebnis 2 13" xfId="14565" hidden="1"/>
    <cellStyle name="Ergebnis 2 13" xfId="14727" hidden="1"/>
    <cellStyle name="Ergebnis 2 13" xfId="14747" hidden="1"/>
    <cellStyle name="Ergebnis 2 13" xfId="14790" hidden="1"/>
    <cellStyle name="Ergebnis 2 13" xfId="14825" hidden="1"/>
    <cellStyle name="Ergebnis 2 13" xfId="14630" hidden="1"/>
    <cellStyle name="Ergebnis 2 13" xfId="14874" hidden="1"/>
    <cellStyle name="Ergebnis 2 13" xfId="14894" hidden="1"/>
    <cellStyle name="Ergebnis 2 13" xfId="14937" hidden="1"/>
    <cellStyle name="Ergebnis 2 13" xfId="14972" hidden="1"/>
    <cellStyle name="Ergebnis 2 13" xfId="14558" hidden="1"/>
    <cellStyle name="Ergebnis 2 13" xfId="15015" hidden="1"/>
    <cellStyle name="Ergebnis 2 13" xfId="15035" hidden="1"/>
    <cellStyle name="Ergebnis 2 13" xfId="15078" hidden="1"/>
    <cellStyle name="Ergebnis 2 13" xfId="15113" hidden="1"/>
    <cellStyle name="Ergebnis 2 13" xfId="15166" hidden="1"/>
    <cellStyle name="Ergebnis 2 13" xfId="15232" hidden="1"/>
    <cellStyle name="Ergebnis 2 13" xfId="15252" hidden="1"/>
    <cellStyle name="Ergebnis 2 13" xfId="15295" hidden="1"/>
    <cellStyle name="Ergebnis 2 13" xfId="15330" hidden="1"/>
    <cellStyle name="Ergebnis 2 13" xfId="15398" hidden="1"/>
    <cellStyle name="Ergebnis 2 13" xfId="15524" hidden="1"/>
    <cellStyle name="Ergebnis 2 13" xfId="15544" hidden="1"/>
    <cellStyle name="Ergebnis 2 13" xfId="15587" hidden="1"/>
    <cellStyle name="Ergebnis 2 13" xfId="15622" hidden="1"/>
    <cellStyle name="Ergebnis 2 13" xfId="15450" hidden="1"/>
    <cellStyle name="Ergebnis 2 13" xfId="15666" hidden="1"/>
    <cellStyle name="Ergebnis 2 13" xfId="15686" hidden="1"/>
    <cellStyle name="Ergebnis 2 13" xfId="15729" hidden="1"/>
    <cellStyle name="Ergebnis 2 13" xfId="15764" hidden="1"/>
    <cellStyle name="Ergebnis 2 13" xfId="7078" hidden="1"/>
    <cellStyle name="Ergebnis 2 13" xfId="15817" hidden="1"/>
    <cellStyle name="Ergebnis 2 13" xfId="15837" hidden="1"/>
    <cellStyle name="Ergebnis 2 13" xfId="15880" hidden="1"/>
    <cellStyle name="Ergebnis 2 13" xfId="15915" hidden="1"/>
    <cellStyle name="Ergebnis 2 13" xfId="16021" hidden="1"/>
    <cellStyle name="Ergebnis 2 13" xfId="16183" hidden="1"/>
    <cellStyle name="Ergebnis 2 13" xfId="16203" hidden="1"/>
    <cellStyle name="Ergebnis 2 13" xfId="16246" hidden="1"/>
    <cellStyle name="Ergebnis 2 13" xfId="16281" hidden="1"/>
    <cellStyle name="Ergebnis 2 13" xfId="16086" hidden="1"/>
    <cellStyle name="Ergebnis 2 13" xfId="16330" hidden="1"/>
    <cellStyle name="Ergebnis 2 13" xfId="16350" hidden="1"/>
    <cellStyle name="Ergebnis 2 13" xfId="16393" hidden="1"/>
    <cellStyle name="Ergebnis 2 13" xfId="16428" hidden="1"/>
    <cellStyle name="Ergebnis 2 13" xfId="16014" hidden="1"/>
    <cellStyle name="Ergebnis 2 13" xfId="16471" hidden="1"/>
    <cellStyle name="Ergebnis 2 13" xfId="16491" hidden="1"/>
    <cellStyle name="Ergebnis 2 13" xfId="16534" hidden="1"/>
    <cellStyle name="Ergebnis 2 13" xfId="16569" hidden="1"/>
    <cellStyle name="Ergebnis 2 13" xfId="16622" hidden="1"/>
    <cellStyle name="Ergebnis 2 13" xfId="16688" hidden="1"/>
    <cellStyle name="Ergebnis 2 13" xfId="16708" hidden="1"/>
    <cellStyle name="Ergebnis 2 13" xfId="16751" hidden="1"/>
    <cellStyle name="Ergebnis 2 13" xfId="16786" hidden="1"/>
    <cellStyle name="Ergebnis 2 13" xfId="16854" hidden="1"/>
    <cellStyle name="Ergebnis 2 13" xfId="16980" hidden="1"/>
    <cellStyle name="Ergebnis 2 13" xfId="17000" hidden="1"/>
    <cellStyle name="Ergebnis 2 13" xfId="17043" hidden="1"/>
    <cellStyle name="Ergebnis 2 13" xfId="17078" hidden="1"/>
    <cellStyle name="Ergebnis 2 13" xfId="16906" hidden="1"/>
    <cellStyle name="Ergebnis 2 13" xfId="17122" hidden="1"/>
    <cellStyle name="Ergebnis 2 13" xfId="17142" hidden="1"/>
    <cellStyle name="Ergebnis 2 13" xfId="17185" hidden="1"/>
    <cellStyle name="Ergebnis 2 13" xfId="17220" hidden="1"/>
    <cellStyle name="Ergebnis 2 13" xfId="8571" hidden="1"/>
    <cellStyle name="Ergebnis 2 13" xfId="17262" hidden="1"/>
    <cellStyle name="Ergebnis 2 13" xfId="17282" hidden="1"/>
    <cellStyle name="Ergebnis 2 13" xfId="17325" hidden="1"/>
    <cellStyle name="Ergebnis 2 13" xfId="17360" hidden="1"/>
    <cellStyle name="Ergebnis 2 13" xfId="17463" hidden="1"/>
    <cellStyle name="Ergebnis 2 13" xfId="17625" hidden="1"/>
    <cellStyle name="Ergebnis 2 13" xfId="17645" hidden="1"/>
    <cellStyle name="Ergebnis 2 13" xfId="17688" hidden="1"/>
    <cellStyle name="Ergebnis 2 13" xfId="17723" hidden="1"/>
    <cellStyle name="Ergebnis 2 13" xfId="17528" hidden="1"/>
    <cellStyle name="Ergebnis 2 13" xfId="17772" hidden="1"/>
    <cellStyle name="Ergebnis 2 13" xfId="17792" hidden="1"/>
    <cellStyle name="Ergebnis 2 13" xfId="17835" hidden="1"/>
    <cellStyle name="Ergebnis 2 13" xfId="17870" hidden="1"/>
    <cellStyle name="Ergebnis 2 13" xfId="17456" hidden="1"/>
    <cellStyle name="Ergebnis 2 13" xfId="17913" hidden="1"/>
    <cellStyle name="Ergebnis 2 13" xfId="17933" hidden="1"/>
    <cellStyle name="Ergebnis 2 13" xfId="17976" hidden="1"/>
    <cellStyle name="Ergebnis 2 13" xfId="18011" hidden="1"/>
    <cellStyle name="Ergebnis 2 13" xfId="18064" hidden="1"/>
    <cellStyle name="Ergebnis 2 13" xfId="18130" hidden="1"/>
    <cellStyle name="Ergebnis 2 13" xfId="18150" hidden="1"/>
    <cellStyle name="Ergebnis 2 13" xfId="18193" hidden="1"/>
    <cellStyle name="Ergebnis 2 13" xfId="18228" hidden="1"/>
    <cellStyle name="Ergebnis 2 13" xfId="18296" hidden="1"/>
    <cellStyle name="Ergebnis 2 13" xfId="18422" hidden="1"/>
    <cellStyle name="Ergebnis 2 13" xfId="18442" hidden="1"/>
    <cellStyle name="Ergebnis 2 13" xfId="18485" hidden="1"/>
    <cellStyle name="Ergebnis 2 13" xfId="18520" hidden="1"/>
    <cellStyle name="Ergebnis 2 13" xfId="18348" hidden="1"/>
    <cellStyle name="Ergebnis 2 13" xfId="18564" hidden="1"/>
    <cellStyle name="Ergebnis 2 13" xfId="18584" hidden="1"/>
    <cellStyle name="Ergebnis 2 13" xfId="18627" hidden="1"/>
    <cellStyle name="Ergebnis 2 13" xfId="18662" hidden="1"/>
    <cellStyle name="Ergebnis 2 13" xfId="18937" hidden="1"/>
    <cellStyle name="Ergebnis 2 13" xfId="19062" hidden="1"/>
    <cellStyle name="Ergebnis 2 13" xfId="19082" hidden="1"/>
    <cellStyle name="Ergebnis 2 13" xfId="19125" hidden="1"/>
    <cellStyle name="Ergebnis 2 13" xfId="19160" hidden="1"/>
    <cellStyle name="Ergebnis 2 13" xfId="19270" hidden="1"/>
    <cellStyle name="Ergebnis 2 13" xfId="19432" hidden="1"/>
    <cellStyle name="Ergebnis 2 13" xfId="19452" hidden="1"/>
    <cellStyle name="Ergebnis 2 13" xfId="19495" hidden="1"/>
    <cellStyle name="Ergebnis 2 13" xfId="19530" hidden="1"/>
    <cellStyle name="Ergebnis 2 13" xfId="19335" hidden="1"/>
    <cellStyle name="Ergebnis 2 13" xfId="19579" hidden="1"/>
    <cellStyle name="Ergebnis 2 13" xfId="19599" hidden="1"/>
    <cellStyle name="Ergebnis 2 13" xfId="19642" hidden="1"/>
    <cellStyle name="Ergebnis 2 13" xfId="19677" hidden="1"/>
    <cellStyle name="Ergebnis 2 13" xfId="19263" hidden="1"/>
    <cellStyle name="Ergebnis 2 13" xfId="19720" hidden="1"/>
    <cellStyle name="Ergebnis 2 13" xfId="19740" hidden="1"/>
    <cellStyle name="Ergebnis 2 13" xfId="19783" hidden="1"/>
    <cellStyle name="Ergebnis 2 13" xfId="19818" hidden="1"/>
    <cellStyle name="Ergebnis 2 13" xfId="19871" hidden="1"/>
    <cellStyle name="Ergebnis 2 13" xfId="19937" hidden="1"/>
    <cellStyle name="Ergebnis 2 13" xfId="19957" hidden="1"/>
    <cellStyle name="Ergebnis 2 13" xfId="20000" hidden="1"/>
    <cellStyle name="Ergebnis 2 13" xfId="20035" hidden="1"/>
    <cellStyle name="Ergebnis 2 13" xfId="20103" hidden="1"/>
    <cellStyle name="Ergebnis 2 13" xfId="20229" hidden="1"/>
    <cellStyle name="Ergebnis 2 13" xfId="20249" hidden="1"/>
    <cellStyle name="Ergebnis 2 13" xfId="20292" hidden="1"/>
    <cellStyle name="Ergebnis 2 13" xfId="20327" hidden="1"/>
    <cellStyle name="Ergebnis 2 13" xfId="20155" hidden="1"/>
    <cellStyle name="Ergebnis 2 13" xfId="20371" hidden="1"/>
    <cellStyle name="Ergebnis 2 13" xfId="20391" hidden="1"/>
    <cellStyle name="Ergebnis 2 13" xfId="20434" hidden="1"/>
    <cellStyle name="Ergebnis 2 13" xfId="20469" hidden="1"/>
    <cellStyle name="Ergebnis 2 13" xfId="20522" hidden="1"/>
    <cellStyle name="Ergebnis 2 13" xfId="20588" hidden="1"/>
    <cellStyle name="Ergebnis 2 13" xfId="20608" hidden="1"/>
    <cellStyle name="Ergebnis 2 13" xfId="20651" hidden="1"/>
    <cellStyle name="Ergebnis 2 13" xfId="20686" hidden="1"/>
    <cellStyle name="Ergebnis 2 13" xfId="20773" hidden="1"/>
    <cellStyle name="Ergebnis 2 13" xfId="20979" hidden="1"/>
    <cellStyle name="Ergebnis 2 13" xfId="20999" hidden="1"/>
    <cellStyle name="Ergebnis 2 13" xfId="21042" hidden="1"/>
    <cellStyle name="Ergebnis 2 13" xfId="21077" hidden="1"/>
    <cellStyle name="Ergebnis 2 13" xfId="21162" hidden="1"/>
    <cellStyle name="Ergebnis 2 13" xfId="21288" hidden="1"/>
    <cellStyle name="Ergebnis 2 13" xfId="21308" hidden="1"/>
    <cellStyle name="Ergebnis 2 13" xfId="21351" hidden="1"/>
    <cellStyle name="Ergebnis 2 13" xfId="21386" hidden="1"/>
    <cellStyle name="Ergebnis 2 13" xfId="21214" hidden="1"/>
    <cellStyle name="Ergebnis 2 13" xfId="21432" hidden="1"/>
    <cellStyle name="Ergebnis 2 13" xfId="21452" hidden="1"/>
    <cellStyle name="Ergebnis 2 13" xfId="21495" hidden="1"/>
    <cellStyle name="Ergebnis 2 13" xfId="21530" hidden="1"/>
    <cellStyle name="Ergebnis 2 13" xfId="20861" hidden="1"/>
    <cellStyle name="Ergebnis 2 13" xfId="21589" hidden="1"/>
    <cellStyle name="Ergebnis 2 13" xfId="21609" hidden="1"/>
    <cellStyle name="Ergebnis 2 13" xfId="21652" hidden="1"/>
    <cellStyle name="Ergebnis 2 13" xfId="21687" hidden="1"/>
    <cellStyle name="Ergebnis 2 13" xfId="21796" hidden="1"/>
    <cellStyle name="Ergebnis 2 13" xfId="21959" hidden="1"/>
    <cellStyle name="Ergebnis 2 13" xfId="21979" hidden="1"/>
    <cellStyle name="Ergebnis 2 13" xfId="22022" hidden="1"/>
    <cellStyle name="Ergebnis 2 13" xfId="22057" hidden="1"/>
    <cellStyle name="Ergebnis 2 13" xfId="21861" hidden="1"/>
    <cellStyle name="Ergebnis 2 13" xfId="22108" hidden="1"/>
    <cellStyle name="Ergebnis 2 13" xfId="22128" hidden="1"/>
    <cellStyle name="Ergebnis 2 13" xfId="22171" hidden="1"/>
    <cellStyle name="Ergebnis 2 13" xfId="22206" hidden="1"/>
    <cellStyle name="Ergebnis 2 13" xfId="21789" hidden="1"/>
    <cellStyle name="Ergebnis 2 13" xfId="22251" hidden="1"/>
    <cellStyle name="Ergebnis 2 13" xfId="22271" hidden="1"/>
    <cellStyle name="Ergebnis 2 13" xfId="22314" hidden="1"/>
    <cellStyle name="Ergebnis 2 13" xfId="22349" hidden="1"/>
    <cellStyle name="Ergebnis 2 13" xfId="22404" hidden="1"/>
    <cellStyle name="Ergebnis 2 13" xfId="22470" hidden="1"/>
    <cellStyle name="Ergebnis 2 13" xfId="22490" hidden="1"/>
    <cellStyle name="Ergebnis 2 13" xfId="22533" hidden="1"/>
    <cellStyle name="Ergebnis 2 13" xfId="22568" hidden="1"/>
    <cellStyle name="Ergebnis 2 13" xfId="22636" hidden="1"/>
    <cellStyle name="Ergebnis 2 13" xfId="22762" hidden="1"/>
    <cellStyle name="Ergebnis 2 13" xfId="22782" hidden="1"/>
    <cellStyle name="Ergebnis 2 13" xfId="22825" hidden="1"/>
    <cellStyle name="Ergebnis 2 13" xfId="22860" hidden="1"/>
    <cellStyle name="Ergebnis 2 13" xfId="22688" hidden="1"/>
    <cellStyle name="Ergebnis 2 13" xfId="22904" hidden="1"/>
    <cellStyle name="Ergebnis 2 13" xfId="22924" hidden="1"/>
    <cellStyle name="Ergebnis 2 13" xfId="22967" hidden="1"/>
    <cellStyle name="Ergebnis 2 13" xfId="23002" hidden="1"/>
    <cellStyle name="Ergebnis 2 13" xfId="20932" hidden="1"/>
    <cellStyle name="Ergebnis 2 13" xfId="23044" hidden="1"/>
    <cellStyle name="Ergebnis 2 13" xfId="23064" hidden="1"/>
    <cellStyle name="Ergebnis 2 13" xfId="23107" hidden="1"/>
    <cellStyle name="Ergebnis 2 13" xfId="23142" hidden="1"/>
    <cellStyle name="Ergebnis 2 13" xfId="23249" hidden="1"/>
    <cellStyle name="Ergebnis 2 13" xfId="23411" hidden="1"/>
    <cellStyle name="Ergebnis 2 13" xfId="23431" hidden="1"/>
    <cellStyle name="Ergebnis 2 13" xfId="23474" hidden="1"/>
    <cellStyle name="Ergebnis 2 13" xfId="23509" hidden="1"/>
    <cellStyle name="Ergebnis 2 13" xfId="23314" hidden="1"/>
    <cellStyle name="Ergebnis 2 13" xfId="23560" hidden="1"/>
    <cellStyle name="Ergebnis 2 13" xfId="23580" hidden="1"/>
    <cellStyle name="Ergebnis 2 13" xfId="23623" hidden="1"/>
    <cellStyle name="Ergebnis 2 13" xfId="23658" hidden="1"/>
    <cellStyle name="Ergebnis 2 13" xfId="23242" hidden="1"/>
    <cellStyle name="Ergebnis 2 13" xfId="23703" hidden="1"/>
    <cellStyle name="Ergebnis 2 13" xfId="23723" hidden="1"/>
    <cellStyle name="Ergebnis 2 13" xfId="23766" hidden="1"/>
    <cellStyle name="Ergebnis 2 13" xfId="23801" hidden="1"/>
    <cellStyle name="Ergebnis 2 13" xfId="23855" hidden="1"/>
    <cellStyle name="Ergebnis 2 13" xfId="23921" hidden="1"/>
    <cellStyle name="Ergebnis 2 13" xfId="23941" hidden="1"/>
    <cellStyle name="Ergebnis 2 13" xfId="23984" hidden="1"/>
    <cellStyle name="Ergebnis 2 13" xfId="24019" hidden="1"/>
    <cellStyle name="Ergebnis 2 13" xfId="24087" hidden="1"/>
    <cellStyle name="Ergebnis 2 13" xfId="24213" hidden="1"/>
    <cellStyle name="Ergebnis 2 13" xfId="24233" hidden="1"/>
    <cellStyle name="Ergebnis 2 13" xfId="24276" hidden="1"/>
    <cellStyle name="Ergebnis 2 13" xfId="24311" hidden="1"/>
    <cellStyle name="Ergebnis 2 13" xfId="24139" hidden="1"/>
    <cellStyle name="Ergebnis 2 13" xfId="24355" hidden="1"/>
    <cellStyle name="Ergebnis 2 13" xfId="24375" hidden="1"/>
    <cellStyle name="Ergebnis 2 13" xfId="24418" hidden="1"/>
    <cellStyle name="Ergebnis 2 13" xfId="24453" hidden="1"/>
    <cellStyle name="Ergebnis 2 13" xfId="20925" hidden="1"/>
    <cellStyle name="Ergebnis 2 13" xfId="24495" hidden="1"/>
    <cellStyle name="Ergebnis 2 13" xfId="24515" hidden="1"/>
    <cellStyle name="Ergebnis 2 13" xfId="24558" hidden="1"/>
    <cellStyle name="Ergebnis 2 13" xfId="24593" hidden="1"/>
    <cellStyle name="Ergebnis 2 13" xfId="24696" hidden="1"/>
    <cellStyle name="Ergebnis 2 13" xfId="24858" hidden="1"/>
    <cellStyle name="Ergebnis 2 13" xfId="24878" hidden="1"/>
    <cellStyle name="Ergebnis 2 13" xfId="24921" hidden="1"/>
    <cellStyle name="Ergebnis 2 13" xfId="24956" hidden="1"/>
    <cellStyle name="Ergebnis 2 13" xfId="24761" hidden="1"/>
    <cellStyle name="Ergebnis 2 13" xfId="25005" hidden="1"/>
    <cellStyle name="Ergebnis 2 13" xfId="25025" hidden="1"/>
    <cellStyle name="Ergebnis 2 13" xfId="25068" hidden="1"/>
    <cellStyle name="Ergebnis 2 13" xfId="25103" hidden="1"/>
    <cellStyle name="Ergebnis 2 13" xfId="24689" hidden="1"/>
    <cellStyle name="Ergebnis 2 13" xfId="25146" hidden="1"/>
    <cellStyle name="Ergebnis 2 13" xfId="25166" hidden="1"/>
    <cellStyle name="Ergebnis 2 13" xfId="25209" hidden="1"/>
    <cellStyle name="Ergebnis 2 13" xfId="25244" hidden="1"/>
    <cellStyle name="Ergebnis 2 13" xfId="25297" hidden="1"/>
    <cellStyle name="Ergebnis 2 13" xfId="25363" hidden="1"/>
    <cellStyle name="Ergebnis 2 13" xfId="25383" hidden="1"/>
    <cellStyle name="Ergebnis 2 13" xfId="25426" hidden="1"/>
    <cellStyle name="Ergebnis 2 13" xfId="25461" hidden="1"/>
    <cellStyle name="Ergebnis 2 13" xfId="25529" hidden="1"/>
    <cellStyle name="Ergebnis 2 13" xfId="25655" hidden="1"/>
    <cellStyle name="Ergebnis 2 13" xfId="25675" hidden="1"/>
    <cellStyle name="Ergebnis 2 13" xfId="25718" hidden="1"/>
    <cellStyle name="Ergebnis 2 13" xfId="25753" hidden="1"/>
    <cellStyle name="Ergebnis 2 13" xfId="25581" hidden="1"/>
    <cellStyle name="Ergebnis 2 13" xfId="25797" hidden="1"/>
    <cellStyle name="Ergebnis 2 13" xfId="25817" hidden="1"/>
    <cellStyle name="Ergebnis 2 13" xfId="25860" hidden="1"/>
    <cellStyle name="Ergebnis 2 13" xfId="25895" hidden="1"/>
    <cellStyle name="Ergebnis 2 13" xfId="25950" hidden="1"/>
    <cellStyle name="Ergebnis 2 13" xfId="26090" hidden="1"/>
    <cellStyle name="Ergebnis 2 13" xfId="26110" hidden="1"/>
    <cellStyle name="Ergebnis 2 13" xfId="26153" hidden="1"/>
    <cellStyle name="Ergebnis 2 13" xfId="26188" hidden="1"/>
    <cellStyle name="Ergebnis 2 13" xfId="26292" hidden="1"/>
    <cellStyle name="Ergebnis 2 13" xfId="26454" hidden="1"/>
    <cellStyle name="Ergebnis 2 13" xfId="26474" hidden="1"/>
    <cellStyle name="Ergebnis 2 13" xfId="26517" hidden="1"/>
    <cellStyle name="Ergebnis 2 13" xfId="26552" hidden="1"/>
    <cellStyle name="Ergebnis 2 13" xfId="26357" hidden="1"/>
    <cellStyle name="Ergebnis 2 13" xfId="26601" hidden="1"/>
    <cellStyle name="Ergebnis 2 13" xfId="26621" hidden="1"/>
    <cellStyle name="Ergebnis 2 13" xfId="26664" hidden="1"/>
    <cellStyle name="Ergebnis 2 13" xfId="26699" hidden="1"/>
    <cellStyle name="Ergebnis 2 13" xfId="26285" hidden="1"/>
    <cellStyle name="Ergebnis 2 13" xfId="26742" hidden="1"/>
    <cellStyle name="Ergebnis 2 13" xfId="26762" hidden="1"/>
    <cellStyle name="Ergebnis 2 13" xfId="26805" hidden="1"/>
    <cellStyle name="Ergebnis 2 13" xfId="26840" hidden="1"/>
    <cellStyle name="Ergebnis 2 13" xfId="26893" hidden="1"/>
    <cellStyle name="Ergebnis 2 13" xfId="26959" hidden="1"/>
    <cellStyle name="Ergebnis 2 13" xfId="26979" hidden="1"/>
    <cellStyle name="Ergebnis 2 13" xfId="27022" hidden="1"/>
    <cellStyle name="Ergebnis 2 13" xfId="27057" hidden="1"/>
    <cellStyle name="Ergebnis 2 13" xfId="27125" hidden="1"/>
    <cellStyle name="Ergebnis 2 13" xfId="27251" hidden="1"/>
    <cellStyle name="Ergebnis 2 13" xfId="27271" hidden="1"/>
    <cellStyle name="Ergebnis 2 13" xfId="27314" hidden="1"/>
    <cellStyle name="Ergebnis 2 13" xfId="27349" hidden="1"/>
    <cellStyle name="Ergebnis 2 13" xfId="27177" hidden="1"/>
    <cellStyle name="Ergebnis 2 13" xfId="27393" hidden="1"/>
    <cellStyle name="Ergebnis 2 13" xfId="27413" hidden="1"/>
    <cellStyle name="Ergebnis 2 13" xfId="27456" hidden="1"/>
    <cellStyle name="Ergebnis 2 13" xfId="27491" hidden="1"/>
    <cellStyle name="Ergebnis 2 13" xfId="26004" hidden="1"/>
    <cellStyle name="Ergebnis 2 13" xfId="27533" hidden="1"/>
    <cellStyle name="Ergebnis 2 13" xfId="27553" hidden="1"/>
    <cellStyle name="Ergebnis 2 13" xfId="27596" hidden="1"/>
    <cellStyle name="Ergebnis 2 13" xfId="27631" hidden="1"/>
    <cellStyle name="Ergebnis 2 13" xfId="27734" hidden="1"/>
    <cellStyle name="Ergebnis 2 13" xfId="27896" hidden="1"/>
    <cellStyle name="Ergebnis 2 13" xfId="27916" hidden="1"/>
    <cellStyle name="Ergebnis 2 13" xfId="27959" hidden="1"/>
    <cellStyle name="Ergebnis 2 13" xfId="27994" hidden="1"/>
    <cellStyle name="Ergebnis 2 13" xfId="27799" hidden="1"/>
    <cellStyle name="Ergebnis 2 13" xfId="28043" hidden="1"/>
    <cellStyle name="Ergebnis 2 13" xfId="28063" hidden="1"/>
    <cellStyle name="Ergebnis 2 13" xfId="28106" hidden="1"/>
    <cellStyle name="Ergebnis 2 13" xfId="28141" hidden="1"/>
    <cellStyle name="Ergebnis 2 13" xfId="27727" hidden="1"/>
    <cellStyle name="Ergebnis 2 13" xfId="28184" hidden="1"/>
    <cellStyle name="Ergebnis 2 13" xfId="28204" hidden="1"/>
    <cellStyle name="Ergebnis 2 13" xfId="28247" hidden="1"/>
    <cellStyle name="Ergebnis 2 13" xfId="28282" hidden="1"/>
    <cellStyle name="Ergebnis 2 13" xfId="28335" hidden="1"/>
    <cellStyle name="Ergebnis 2 13" xfId="28401" hidden="1"/>
    <cellStyle name="Ergebnis 2 13" xfId="28421" hidden="1"/>
    <cellStyle name="Ergebnis 2 13" xfId="28464" hidden="1"/>
    <cellStyle name="Ergebnis 2 13" xfId="28499" hidden="1"/>
    <cellStyle name="Ergebnis 2 13" xfId="28567" hidden="1"/>
    <cellStyle name="Ergebnis 2 13" xfId="28693" hidden="1"/>
    <cellStyle name="Ergebnis 2 13" xfId="28713" hidden="1"/>
    <cellStyle name="Ergebnis 2 13" xfId="28756" hidden="1"/>
    <cellStyle name="Ergebnis 2 13" xfId="28791" hidden="1"/>
    <cellStyle name="Ergebnis 2 13" xfId="28619" hidden="1"/>
    <cellStyle name="Ergebnis 2 13" xfId="28835" hidden="1"/>
    <cellStyle name="Ergebnis 2 13" xfId="28855" hidden="1"/>
    <cellStyle name="Ergebnis 2 13" xfId="28898" hidden="1"/>
    <cellStyle name="Ergebnis 2 13" xfId="28933" hidden="1"/>
    <cellStyle name="Ergebnis 2 13" xfId="28987" hidden="1"/>
    <cellStyle name="Ergebnis 2 13" xfId="29053" hidden="1"/>
    <cellStyle name="Ergebnis 2 13" xfId="29073" hidden="1"/>
    <cellStyle name="Ergebnis 2 13" xfId="29116" hidden="1"/>
    <cellStyle name="Ergebnis 2 13" xfId="29151" hidden="1"/>
    <cellStyle name="Ergebnis 2 13" xfId="29254" hidden="1"/>
    <cellStyle name="Ergebnis 2 13" xfId="29416" hidden="1"/>
    <cellStyle name="Ergebnis 2 13" xfId="29436" hidden="1"/>
    <cellStyle name="Ergebnis 2 13" xfId="29479" hidden="1"/>
    <cellStyle name="Ergebnis 2 13" xfId="29514" hidden="1"/>
    <cellStyle name="Ergebnis 2 13" xfId="29319" hidden="1"/>
    <cellStyle name="Ergebnis 2 13" xfId="29563" hidden="1"/>
    <cellStyle name="Ergebnis 2 13" xfId="29583" hidden="1"/>
    <cellStyle name="Ergebnis 2 13" xfId="29626" hidden="1"/>
    <cellStyle name="Ergebnis 2 13" xfId="29661" hidden="1"/>
    <cellStyle name="Ergebnis 2 13" xfId="29247" hidden="1"/>
    <cellStyle name="Ergebnis 2 13" xfId="29704" hidden="1"/>
    <cellStyle name="Ergebnis 2 13" xfId="29724" hidden="1"/>
    <cellStyle name="Ergebnis 2 13" xfId="29767" hidden="1"/>
    <cellStyle name="Ergebnis 2 13" xfId="29802" hidden="1"/>
    <cellStyle name="Ergebnis 2 13" xfId="29855" hidden="1"/>
    <cellStyle name="Ergebnis 2 13" xfId="29921" hidden="1"/>
    <cellStyle name="Ergebnis 2 13" xfId="29941" hidden="1"/>
    <cellStyle name="Ergebnis 2 13" xfId="29984" hidden="1"/>
    <cellStyle name="Ergebnis 2 13" xfId="30019" hidden="1"/>
    <cellStyle name="Ergebnis 2 13" xfId="30087" hidden="1"/>
    <cellStyle name="Ergebnis 2 13" xfId="30213" hidden="1"/>
    <cellStyle name="Ergebnis 2 13" xfId="30233" hidden="1"/>
    <cellStyle name="Ergebnis 2 13" xfId="30276" hidden="1"/>
    <cellStyle name="Ergebnis 2 13" xfId="30311" hidden="1"/>
    <cellStyle name="Ergebnis 2 13" xfId="30139" hidden="1"/>
    <cellStyle name="Ergebnis 2 13" xfId="30355" hidden="1"/>
    <cellStyle name="Ergebnis 2 13" xfId="30375" hidden="1"/>
    <cellStyle name="Ergebnis 2 13" xfId="30418" hidden="1"/>
    <cellStyle name="Ergebnis 2 13" xfId="30453" hidden="1"/>
    <cellStyle name="Ergebnis 2 13" xfId="30506" hidden="1"/>
    <cellStyle name="Ergebnis 2 13" xfId="30572" hidden="1"/>
    <cellStyle name="Ergebnis 2 13" xfId="30592" hidden="1"/>
    <cellStyle name="Ergebnis 2 13" xfId="30635" hidden="1"/>
    <cellStyle name="Ergebnis 2 13" xfId="30670" hidden="1"/>
    <cellStyle name="Ergebnis 2 13" xfId="30757" hidden="1"/>
    <cellStyle name="Ergebnis 2 13" xfId="30963" hidden="1"/>
    <cellStyle name="Ergebnis 2 13" xfId="30983" hidden="1"/>
    <cellStyle name="Ergebnis 2 13" xfId="31026" hidden="1"/>
    <cellStyle name="Ergebnis 2 13" xfId="31061" hidden="1"/>
    <cellStyle name="Ergebnis 2 13" xfId="31146" hidden="1"/>
    <cellStyle name="Ergebnis 2 13" xfId="31272" hidden="1"/>
    <cellStyle name="Ergebnis 2 13" xfId="31292" hidden="1"/>
    <cellStyle name="Ergebnis 2 13" xfId="31335" hidden="1"/>
    <cellStyle name="Ergebnis 2 13" xfId="31370" hidden="1"/>
    <cellStyle name="Ergebnis 2 13" xfId="31198" hidden="1"/>
    <cellStyle name="Ergebnis 2 13" xfId="31416" hidden="1"/>
    <cellStyle name="Ergebnis 2 13" xfId="31436" hidden="1"/>
    <cellStyle name="Ergebnis 2 13" xfId="31479" hidden="1"/>
    <cellStyle name="Ergebnis 2 13" xfId="31514" hidden="1"/>
    <cellStyle name="Ergebnis 2 13" xfId="30845" hidden="1"/>
    <cellStyle name="Ergebnis 2 13" xfId="31573" hidden="1"/>
    <cellStyle name="Ergebnis 2 13" xfId="31593" hidden="1"/>
    <cellStyle name="Ergebnis 2 13" xfId="31636" hidden="1"/>
    <cellStyle name="Ergebnis 2 13" xfId="31671" hidden="1"/>
    <cellStyle name="Ergebnis 2 13" xfId="31780" hidden="1"/>
    <cellStyle name="Ergebnis 2 13" xfId="31943" hidden="1"/>
    <cellStyle name="Ergebnis 2 13" xfId="31963" hidden="1"/>
    <cellStyle name="Ergebnis 2 13" xfId="32006" hidden="1"/>
    <cellStyle name="Ergebnis 2 13" xfId="32041" hidden="1"/>
    <cellStyle name="Ergebnis 2 13" xfId="31845" hidden="1"/>
    <cellStyle name="Ergebnis 2 13" xfId="32092" hidden="1"/>
    <cellStyle name="Ergebnis 2 13" xfId="32112" hidden="1"/>
    <cellStyle name="Ergebnis 2 13" xfId="32155" hidden="1"/>
    <cellStyle name="Ergebnis 2 13" xfId="32190" hidden="1"/>
    <cellStyle name="Ergebnis 2 13" xfId="31773" hidden="1"/>
    <cellStyle name="Ergebnis 2 13" xfId="32235" hidden="1"/>
    <cellStyle name="Ergebnis 2 13" xfId="32255" hidden="1"/>
    <cellStyle name="Ergebnis 2 13" xfId="32298" hidden="1"/>
    <cellStyle name="Ergebnis 2 13" xfId="32333" hidden="1"/>
    <cellStyle name="Ergebnis 2 13" xfId="32388" hidden="1"/>
    <cellStyle name="Ergebnis 2 13" xfId="32454" hidden="1"/>
    <cellStyle name="Ergebnis 2 13" xfId="32474" hidden="1"/>
    <cellStyle name="Ergebnis 2 13" xfId="32517" hidden="1"/>
    <cellStyle name="Ergebnis 2 13" xfId="32552" hidden="1"/>
    <cellStyle name="Ergebnis 2 13" xfId="32620" hidden="1"/>
    <cellStyle name="Ergebnis 2 13" xfId="32746" hidden="1"/>
    <cellStyle name="Ergebnis 2 13" xfId="32766" hidden="1"/>
    <cellStyle name="Ergebnis 2 13" xfId="32809" hidden="1"/>
    <cellStyle name="Ergebnis 2 13" xfId="32844" hidden="1"/>
    <cellStyle name="Ergebnis 2 13" xfId="32672" hidden="1"/>
    <cellStyle name="Ergebnis 2 13" xfId="32888" hidden="1"/>
    <cellStyle name="Ergebnis 2 13" xfId="32908" hidden="1"/>
    <cellStyle name="Ergebnis 2 13" xfId="32951" hidden="1"/>
    <cellStyle name="Ergebnis 2 13" xfId="32986" hidden="1"/>
    <cellStyle name="Ergebnis 2 13" xfId="30916" hidden="1"/>
    <cellStyle name="Ergebnis 2 13" xfId="33028" hidden="1"/>
    <cellStyle name="Ergebnis 2 13" xfId="33048" hidden="1"/>
    <cellStyle name="Ergebnis 2 13" xfId="33091" hidden="1"/>
    <cellStyle name="Ergebnis 2 13" xfId="33126" hidden="1"/>
    <cellStyle name="Ergebnis 2 13" xfId="33232" hidden="1"/>
    <cellStyle name="Ergebnis 2 13" xfId="33394" hidden="1"/>
    <cellStyle name="Ergebnis 2 13" xfId="33414" hidden="1"/>
    <cellStyle name="Ergebnis 2 13" xfId="33457" hidden="1"/>
    <cellStyle name="Ergebnis 2 13" xfId="33492" hidden="1"/>
    <cellStyle name="Ergebnis 2 13" xfId="33297" hidden="1"/>
    <cellStyle name="Ergebnis 2 13" xfId="33543" hidden="1"/>
    <cellStyle name="Ergebnis 2 13" xfId="33563" hidden="1"/>
    <cellStyle name="Ergebnis 2 13" xfId="33606" hidden="1"/>
    <cellStyle name="Ergebnis 2 13" xfId="33641" hidden="1"/>
    <cellStyle name="Ergebnis 2 13" xfId="33225" hidden="1"/>
    <cellStyle name="Ergebnis 2 13" xfId="33686" hidden="1"/>
    <cellStyle name="Ergebnis 2 13" xfId="33706" hidden="1"/>
    <cellStyle name="Ergebnis 2 13" xfId="33749" hidden="1"/>
    <cellStyle name="Ergebnis 2 13" xfId="33784" hidden="1"/>
    <cellStyle name="Ergebnis 2 13" xfId="33838" hidden="1"/>
    <cellStyle name="Ergebnis 2 13" xfId="33904" hidden="1"/>
    <cellStyle name="Ergebnis 2 13" xfId="33924" hidden="1"/>
    <cellStyle name="Ergebnis 2 13" xfId="33967" hidden="1"/>
    <cellStyle name="Ergebnis 2 13" xfId="34002" hidden="1"/>
    <cellStyle name="Ergebnis 2 13" xfId="34070" hidden="1"/>
    <cellStyle name="Ergebnis 2 13" xfId="34196" hidden="1"/>
    <cellStyle name="Ergebnis 2 13" xfId="34216" hidden="1"/>
    <cellStyle name="Ergebnis 2 13" xfId="34259" hidden="1"/>
    <cellStyle name="Ergebnis 2 13" xfId="34294" hidden="1"/>
    <cellStyle name="Ergebnis 2 13" xfId="34122" hidden="1"/>
    <cellStyle name="Ergebnis 2 13" xfId="34338" hidden="1"/>
    <cellStyle name="Ergebnis 2 13" xfId="34358" hidden="1"/>
    <cellStyle name="Ergebnis 2 13" xfId="34401" hidden="1"/>
    <cellStyle name="Ergebnis 2 13" xfId="34436" hidden="1"/>
    <cellStyle name="Ergebnis 2 13" xfId="30909" hidden="1"/>
    <cellStyle name="Ergebnis 2 13" xfId="34478" hidden="1"/>
    <cellStyle name="Ergebnis 2 13" xfId="34498" hidden="1"/>
    <cellStyle name="Ergebnis 2 13" xfId="34541" hidden="1"/>
    <cellStyle name="Ergebnis 2 13" xfId="34576" hidden="1"/>
    <cellStyle name="Ergebnis 2 13" xfId="34679" hidden="1"/>
    <cellStyle name="Ergebnis 2 13" xfId="34841" hidden="1"/>
    <cellStyle name="Ergebnis 2 13" xfId="34861" hidden="1"/>
    <cellStyle name="Ergebnis 2 13" xfId="34904" hidden="1"/>
    <cellStyle name="Ergebnis 2 13" xfId="34939" hidden="1"/>
    <cellStyle name="Ergebnis 2 13" xfId="34744" hidden="1"/>
    <cellStyle name="Ergebnis 2 13" xfId="34988" hidden="1"/>
    <cellStyle name="Ergebnis 2 13" xfId="35008" hidden="1"/>
    <cellStyle name="Ergebnis 2 13" xfId="35051" hidden="1"/>
    <cellStyle name="Ergebnis 2 13" xfId="35086" hidden="1"/>
    <cellStyle name="Ergebnis 2 13" xfId="34672" hidden="1"/>
    <cellStyle name="Ergebnis 2 13" xfId="35129" hidden="1"/>
    <cellStyle name="Ergebnis 2 13" xfId="35149" hidden="1"/>
    <cellStyle name="Ergebnis 2 13" xfId="35192" hidden="1"/>
    <cellStyle name="Ergebnis 2 13" xfId="35227" hidden="1"/>
    <cellStyle name="Ergebnis 2 13" xfId="35280" hidden="1"/>
    <cellStyle name="Ergebnis 2 13" xfId="35346" hidden="1"/>
    <cellStyle name="Ergebnis 2 13" xfId="35366" hidden="1"/>
    <cellStyle name="Ergebnis 2 13" xfId="35409" hidden="1"/>
    <cellStyle name="Ergebnis 2 13" xfId="35444" hidden="1"/>
    <cellStyle name="Ergebnis 2 13" xfId="35512" hidden="1"/>
    <cellStyle name="Ergebnis 2 13" xfId="35638" hidden="1"/>
    <cellStyle name="Ergebnis 2 13" xfId="35658" hidden="1"/>
    <cellStyle name="Ergebnis 2 13" xfId="35701" hidden="1"/>
    <cellStyle name="Ergebnis 2 13" xfId="35736" hidden="1"/>
    <cellStyle name="Ergebnis 2 13" xfId="35564" hidden="1"/>
    <cellStyle name="Ergebnis 2 13" xfId="35780" hidden="1"/>
    <cellStyle name="Ergebnis 2 13" xfId="35800" hidden="1"/>
    <cellStyle name="Ergebnis 2 13" xfId="35843" hidden="1"/>
    <cellStyle name="Ergebnis 2 13" xfId="35878" hidden="1"/>
    <cellStyle name="Ergebnis 2 13" xfId="35933" hidden="1"/>
    <cellStyle name="Ergebnis 2 13" xfId="36073" hidden="1"/>
    <cellStyle name="Ergebnis 2 13" xfId="36093" hidden="1"/>
    <cellStyle name="Ergebnis 2 13" xfId="36136" hidden="1"/>
    <cellStyle name="Ergebnis 2 13" xfId="36171" hidden="1"/>
    <cellStyle name="Ergebnis 2 13" xfId="36275" hidden="1"/>
    <cellStyle name="Ergebnis 2 13" xfId="36437" hidden="1"/>
    <cellStyle name="Ergebnis 2 13" xfId="36457" hidden="1"/>
    <cellStyle name="Ergebnis 2 13" xfId="36500" hidden="1"/>
    <cellStyle name="Ergebnis 2 13" xfId="36535" hidden="1"/>
    <cellStyle name="Ergebnis 2 13" xfId="36340" hidden="1"/>
    <cellStyle name="Ergebnis 2 13" xfId="36584" hidden="1"/>
    <cellStyle name="Ergebnis 2 13" xfId="36604" hidden="1"/>
    <cellStyle name="Ergebnis 2 13" xfId="36647" hidden="1"/>
    <cellStyle name="Ergebnis 2 13" xfId="36682" hidden="1"/>
    <cellStyle name="Ergebnis 2 13" xfId="36268" hidden="1"/>
    <cellStyle name="Ergebnis 2 13" xfId="36725" hidden="1"/>
    <cellStyle name="Ergebnis 2 13" xfId="36745" hidden="1"/>
    <cellStyle name="Ergebnis 2 13" xfId="36788" hidden="1"/>
    <cellStyle name="Ergebnis 2 13" xfId="36823" hidden="1"/>
    <cellStyle name="Ergebnis 2 13" xfId="36876" hidden="1"/>
    <cellStyle name="Ergebnis 2 13" xfId="36942" hidden="1"/>
    <cellStyle name="Ergebnis 2 13" xfId="36962" hidden="1"/>
    <cellStyle name="Ergebnis 2 13" xfId="37005" hidden="1"/>
    <cellStyle name="Ergebnis 2 13" xfId="37040" hidden="1"/>
    <cellStyle name="Ergebnis 2 13" xfId="37108" hidden="1"/>
    <cellStyle name="Ergebnis 2 13" xfId="37234" hidden="1"/>
    <cellStyle name="Ergebnis 2 13" xfId="37254" hidden="1"/>
    <cellStyle name="Ergebnis 2 13" xfId="37297" hidden="1"/>
    <cellStyle name="Ergebnis 2 13" xfId="37332" hidden="1"/>
    <cellStyle name="Ergebnis 2 13" xfId="37160" hidden="1"/>
    <cellStyle name="Ergebnis 2 13" xfId="37376" hidden="1"/>
    <cellStyle name="Ergebnis 2 13" xfId="37396" hidden="1"/>
    <cellStyle name="Ergebnis 2 13" xfId="37439" hidden="1"/>
    <cellStyle name="Ergebnis 2 13" xfId="37474" hidden="1"/>
    <cellStyle name="Ergebnis 2 13" xfId="35987" hidden="1"/>
    <cellStyle name="Ergebnis 2 13" xfId="37516" hidden="1"/>
    <cellStyle name="Ergebnis 2 13" xfId="37536" hidden="1"/>
    <cellStyle name="Ergebnis 2 13" xfId="37579" hidden="1"/>
    <cellStyle name="Ergebnis 2 13" xfId="37614" hidden="1"/>
    <cellStyle name="Ergebnis 2 13" xfId="37717" hidden="1"/>
    <cellStyle name="Ergebnis 2 13" xfId="37879" hidden="1"/>
    <cellStyle name="Ergebnis 2 13" xfId="37899" hidden="1"/>
    <cellStyle name="Ergebnis 2 13" xfId="37942" hidden="1"/>
    <cellStyle name="Ergebnis 2 13" xfId="37977" hidden="1"/>
    <cellStyle name="Ergebnis 2 13" xfId="37782" hidden="1"/>
    <cellStyle name="Ergebnis 2 13" xfId="38026" hidden="1"/>
    <cellStyle name="Ergebnis 2 13" xfId="38046" hidden="1"/>
    <cellStyle name="Ergebnis 2 13" xfId="38089" hidden="1"/>
    <cellStyle name="Ergebnis 2 13" xfId="38124" hidden="1"/>
    <cellStyle name="Ergebnis 2 13" xfId="37710" hidden="1"/>
    <cellStyle name="Ergebnis 2 13" xfId="38167" hidden="1"/>
    <cellStyle name="Ergebnis 2 13" xfId="38187" hidden="1"/>
    <cellStyle name="Ergebnis 2 13" xfId="38230" hidden="1"/>
    <cellStyle name="Ergebnis 2 13" xfId="38265" hidden="1"/>
    <cellStyle name="Ergebnis 2 13" xfId="38318" hidden="1"/>
    <cellStyle name="Ergebnis 2 13" xfId="38384" hidden="1"/>
    <cellStyle name="Ergebnis 2 13" xfId="38404" hidden="1"/>
    <cellStyle name="Ergebnis 2 13" xfId="38447" hidden="1"/>
    <cellStyle name="Ergebnis 2 13" xfId="38482" hidden="1"/>
    <cellStyle name="Ergebnis 2 13" xfId="38550" hidden="1"/>
    <cellStyle name="Ergebnis 2 13" xfId="38676" hidden="1"/>
    <cellStyle name="Ergebnis 2 13" xfId="38696" hidden="1"/>
    <cellStyle name="Ergebnis 2 13" xfId="38739" hidden="1"/>
    <cellStyle name="Ergebnis 2 13" xfId="38774" hidden="1"/>
    <cellStyle name="Ergebnis 2 13" xfId="38602" hidden="1"/>
    <cellStyle name="Ergebnis 2 13" xfId="38818" hidden="1"/>
    <cellStyle name="Ergebnis 2 13" xfId="38838" hidden="1"/>
    <cellStyle name="Ergebnis 2 13" xfId="38881" hidden="1"/>
    <cellStyle name="Ergebnis 2 13" xfId="38916" hidden="1"/>
    <cellStyle name="Ergebnis 2 13" xfId="38979" hidden="1"/>
    <cellStyle name="Ergebnis 2 13" xfId="39056" hidden="1"/>
    <cellStyle name="Ergebnis 2 13" xfId="39076" hidden="1"/>
    <cellStyle name="Ergebnis 2 13" xfId="39119" hidden="1"/>
    <cellStyle name="Ergebnis 2 13" xfId="39154" hidden="1"/>
    <cellStyle name="Ergebnis 2 13" xfId="39257" hidden="1"/>
    <cellStyle name="Ergebnis 2 13" xfId="39419" hidden="1"/>
    <cellStyle name="Ergebnis 2 13" xfId="39439" hidden="1"/>
    <cellStyle name="Ergebnis 2 13" xfId="39482" hidden="1"/>
    <cellStyle name="Ergebnis 2 13" xfId="39517" hidden="1"/>
    <cellStyle name="Ergebnis 2 13" xfId="39322" hidden="1"/>
    <cellStyle name="Ergebnis 2 13" xfId="39566" hidden="1"/>
    <cellStyle name="Ergebnis 2 13" xfId="39586" hidden="1"/>
    <cellStyle name="Ergebnis 2 13" xfId="39629" hidden="1"/>
    <cellStyle name="Ergebnis 2 13" xfId="39664" hidden="1"/>
    <cellStyle name="Ergebnis 2 13" xfId="39250" hidden="1"/>
    <cellStyle name="Ergebnis 2 13" xfId="39707" hidden="1"/>
    <cellStyle name="Ergebnis 2 13" xfId="39727" hidden="1"/>
    <cellStyle name="Ergebnis 2 13" xfId="39770" hidden="1"/>
    <cellStyle name="Ergebnis 2 13" xfId="39805" hidden="1"/>
    <cellStyle name="Ergebnis 2 13" xfId="39858" hidden="1"/>
    <cellStyle name="Ergebnis 2 13" xfId="39924" hidden="1"/>
    <cellStyle name="Ergebnis 2 13" xfId="39944" hidden="1"/>
    <cellStyle name="Ergebnis 2 13" xfId="39987" hidden="1"/>
    <cellStyle name="Ergebnis 2 13" xfId="40022" hidden="1"/>
    <cellStyle name="Ergebnis 2 13" xfId="40090" hidden="1"/>
    <cellStyle name="Ergebnis 2 13" xfId="40216" hidden="1"/>
    <cellStyle name="Ergebnis 2 13" xfId="40236" hidden="1"/>
    <cellStyle name="Ergebnis 2 13" xfId="40279" hidden="1"/>
    <cellStyle name="Ergebnis 2 13" xfId="40314" hidden="1"/>
    <cellStyle name="Ergebnis 2 13" xfId="40142" hidden="1"/>
    <cellStyle name="Ergebnis 2 13" xfId="40358" hidden="1"/>
    <cellStyle name="Ergebnis 2 13" xfId="40378" hidden="1"/>
    <cellStyle name="Ergebnis 2 13" xfId="40421" hidden="1"/>
    <cellStyle name="Ergebnis 2 13" xfId="40456" hidden="1"/>
    <cellStyle name="Ergebnis 2 13" xfId="40509" hidden="1"/>
    <cellStyle name="Ergebnis 2 13" xfId="40575" hidden="1"/>
    <cellStyle name="Ergebnis 2 13" xfId="40595" hidden="1"/>
    <cellStyle name="Ergebnis 2 13" xfId="40638" hidden="1"/>
    <cellStyle name="Ergebnis 2 13" xfId="40673" hidden="1"/>
    <cellStyle name="Ergebnis 2 13" xfId="40760" hidden="1"/>
    <cellStyle name="Ergebnis 2 13" xfId="40966" hidden="1"/>
    <cellStyle name="Ergebnis 2 13" xfId="40986" hidden="1"/>
    <cellStyle name="Ergebnis 2 13" xfId="41029" hidden="1"/>
    <cellStyle name="Ergebnis 2 13" xfId="41064" hidden="1"/>
    <cellStyle name="Ergebnis 2 13" xfId="41149" hidden="1"/>
    <cellStyle name="Ergebnis 2 13" xfId="41275" hidden="1"/>
    <cellStyle name="Ergebnis 2 13" xfId="41295" hidden="1"/>
    <cellStyle name="Ergebnis 2 13" xfId="41338" hidden="1"/>
    <cellStyle name="Ergebnis 2 13" xfId="41373" hidden="1"/>
    <cellStyle name="Ergebnis 2 13" xfId="41201" hidden="1"/>
    <cellStyle name="Ergebnis 2 13" xfId="41419" hidden="1"/>
    <cellStyle name="Ergebnis 2 13" xfId="41439" hidden="1"/>
    <cellStyle name="Ergebnis 2 13" xfId="41482" hidden="1"/>
    <cellStyle name="Ergebnis 2 13" xfId="41517" hidden="1"/>
    <cellStyle name="Ergebnis 2 13" xfId="40848" hidden="1"/>
    <cellStyle name="Ergebnis 2 13" xfId="41576" hidden="1"/>
    <cellStyle name="Ergebnis 2 13" xfId="41596" hidden="1"/>
    <cellStyle name="Ergebnis 2 13" xfId="41639" hidden="1"/>
    <cellStyle name="Ergebnis 2 13" xfId="41674" hidden="1"/>
    <cellStyle name="Ergebnis 2 13" xfId="41783" hidden="1"/>
    <cellStyle name="Ergebnis 2 13" xfId="41946" hidden="1"/>
    <cellStyle name="Ergebnis 2 13" xfId="41966" hidden="1"/>
    <cellStyle name="Ergebnis 2 13" xfId="42009" hidden="1"/>
    <cellStyle name="Ergebnis 2 13" xfId="42044" hidden="1"/>
    <cellStyle name="Ergebnis 2 13" xfId="41848" hidden="1"/>
    <cellStyle name="Ergebnis 2 13" xfId="42095" hidden="1"/>
    <cellStyle name="Ergebnis 2 13" xfId="42115" hidden="1"/>
    <cellStyle name="Ergebnis 2 13" xfId="42158" hidden="1"/>
    <cellStyle name="Ergebnis 2 13" xfId="42193" hidden="1"/>
    <cellStyle name="Ergebnis 2 13" xfId="41776" hidden="1"/>
    <cellStyle name="Ergebnis 2 13" xfId="42238" hidden="1"/>
    <cellStyle name="Ergebnis 2 13" xfId="42258" hidden="1"/>
    <cellStyle name="Ergebnis 2 13" xfId="42301" hidden="1"/>
    <cellStyle name="Ergebnis 2 13" xfId="42336" hidden="1"/>
    <cellStyle name="Ergebnis 2 13" xfId="42391" hidden="1"/>
    <cellStyle name="Ergebnis 2 13" xfId="42457" hidden="1"/>
    <cellStyle name="Ergebnis 2 13" xfId="42477" hidden="1"/>
    <cellStyle name="Ergebnis 2 13" xfId="42520" hidden="1"/>
    <cellStyle name="Ergebnis 2 13" xfId="42555" hidden="1"/>
    <cellStyle name="Ergebnis 2 13" xfId="42623" hidden="1"/>
    <cellStyle name="Ergebnis 2 13" xfId="42749" hidden="1"/>
    <cellStyle name="Ergebnis 2 13" xfId="42769" hidden="1"/>
    <cellStyle name="Ergebnis 2 13" xfId="42812" hidden="1"/>
    <cellStyle name="Ergebnis 2 13" xfId="42847" hidden="1"/>
    <cellStyle name="Ergebnis 2 13" xfId="42675" hidden="1"/>
    <cellStyle name="Ergebnis 2 13" xfId="42891" hidden="1"/>
    <cellStyle name="Ergebnis 2 13" xfId="42911" hidden="1"/>
    <cellStyle name="Ergebnis 2 13" xfId="42954" hidden="1"/>
    <cellStyle name="Ergebnis 2 13" xfId="42989" hidden="1"/>
    <cellStyle name="Ergebnis 2 13" xfId="40919" hidden="1"/>
    <cellStyle name="Ergebnis 2 13" xfId="43031" hidden="1"/>
    <cellStyle name="Ergebnis 2 13" xfId="43051" hidden="1"/>
    <cellStyle name="Ergebnis 2 13" xfId="43094" hidden="1"/>
    <cellStyle name="Ergebnis 2 13" xfId="43129" hidden="1"/>
    <cellStyle name="Ergebnis 2 13" xfId="43235" hidden="1"/>
    <cellStyle name="Ergebnis 2 13" xfId="43397" hidden="1"/>
    <cellStyle name="Ergebnis 2 13" xfId="43417" hidden="1"/>
    <cellStyle name="Ergebnis 2 13" xfId="43460" hidden="1"/>
    <cellStyle name="Ergebnis 2 13" xfId="43495" hidden="1"/>
    <cellStyle name="Ergebnis 2 13" xfId="43300" hidden="1"/>
    <cellStyle name="Ergebnis 2 13" xfId="43546" hidden="1"/>
    <cellStyle name="Ergebnis 2 13" xfId="43566" hidden="1"/>
    <cellStyle name="Ergebnis 2 13" xfId="43609" hidden="1"/>
    <cellStyle name="Ergebnis 2 13" xfId="43644" hidden="1"/>
    <cellStyle name="Ergebnis 2 13" xfId="43228" hidden="1"/>
    <cellStyle name="Ergebnis 2 13" xfId="43689" hidden="1"/>
    <cellStyle name="Ergebnis 2 13" xfId="43709" hidden="1"/>
    <cellStyle name="Ergebnis 2 13" xfId="43752" hidden="1"/>
    <cellStyle name="Ergebnis 2 13" xfId="43787" hidden="1"/>
    <cellStyle name="Ergebnis 2 13" xfId="43841" hidden="1"/>
    <cellStyle name="Ergebnis 2 13" xfId="43907" hidden="1"/>
    <cellStyle name="Ergebnis 2 13" xfId="43927" hidden="1"/>
    <cellStyle name="Ergebnis 2 13" xfId="43970" hidden="1"/>
    <cellStyle name="Ergebnis 2 13" xfId="44005" hidden="1"/>
    <cellStyle name="Ergebnis 2 13" xfId="44073" hidden="1"/>
    <cellStyle name="Ergebnis 2 13" xfId="44199" hidden="1"/>
    <cellStyle name="Ergebnis 2 13" xfId="44219" hidden="1"/>
    <cellStyle name="Ergebnis 2 13" xfId="44262" hidden="1"/>
    <cellStyle name="Ergebnis 2 13" xfId="44297" hidden="1"/>
    <cellStyle name="Ergebnis 2 13" xfId="44125" hidden="1"/>
    <cellStyle name="Ergebnis 2 13" xfId="44341" hidden="1"/>
    <cellStyle name="Ergebnis 2 13" xfId="44361" hidden="1"/>
    <cellStyle name="Ergebnis 2 13" xfId="44404" hidden="1"/>
    <cellStyle name="Ergebnis 2 13" xfId="44439" hidden="1"/>
    <cellStyle name="Ergebnis 2 13" xfId="40912" hidden="1"/>
    <cellStyle name="Ergebnis 2 13" xfId="44481" hidden="1"/>
    <cellStyle name="Ergebnis 2 13" xfId="44501" hidden="1"/>
    <cellStyle name="Ergebnis 2 13" xfId="44544" hidden="1"/>
    <cellStyle name="Ergebnis 2 13" xfId="44579" hidden="1"/>
    <cellStyle name="Ergebnis 2 13" xfId="44682" hidden="1"/>
    <cellStyle name="Ergebnis 2 13" xfId="44844" hidden="1"/>
    <cellStyle name="Ergebnis 2 13" xfId="44864" hidden="1"/>
    <cellStyle name="Ergebnis 2 13" xfId="44907" hidden="1"/>
    <cellStyle name="Ergebnis 2 13" xfId="44942" hidden="1"/>
    <cellStyle name="Ergebnis 2 13" xfId="44747" hidden="1"/>
    <cellStyle name="Ergebnis 2 13" xfId="44991" hidden="1"/>
    <cellStyle name="Ergebnis 2 13" xfId="45011" hidden="1"/>
    <cellStyle name="Ergebnis 2 13" xfId="45054" hidden="1"/>
    <cellStyle name="Ergebnis 2 13" xfId="45089" hidden="1"/>
    <cellStyle name="Ergebnis 2 13" xfId="44675" hidden="1"/>
    <cellStyle name="Ergebnis 2 13" xfId="45132" hidden="1"/>
    <cellStyle name="Ergebnis 2 13" xfId="45152" hidden="1"/>
    <cellStyle name="Ergebnis 2 13" xfId="45195" hidden="1"/>
    <cellStyle name="Ergebnis 2 13" xfId="45230" hidden="1"/>
    <cellStyle name="Ergebnis 2 13" xfId="45283" hidden="1"/>
    <cellStyle name="Ergebnis 2 13" xfId="45349" hidden="1"/>
    <cellStyle name="Ergebnis 2 13" xfId="45369" hidden="1"/>
    <cellStyle name="Ergebnis 2 13" xfId="45412" hidden="1"/>
    <cellStyle name="Ergebnis 2 13" xfId="45447" hidden="1"/>
    <cellStyle name="Ergebnis 2 13" xfId="45515" hidden="1"/>
    <cellStyle name="Ergebnis 2 13" xfId="45641" hidden="1"/>
    <cellStyle name="Ergebnis 2 13" xfId="45661" hidden="1"/>
    <cellStyle name="Ergebnis 2 13" xfId="45704" hidden="1"/>
    <cellStyle name="Ergebnis 2 13" xfId="45739" hidden="1"/>
    <cellStyle name="Ergebnis 2 13" xfId="45567" hidden="1"/>
    <cellStyle name="Ergebnis 2 13" xfId="45783" hidden="1"/>
    <cellStyle name="Ergebnis 2 13" xfId="45803" hidden="1"/>
    <cellStyle name="Ergebnis 2 13" xfId="45846" hidden="1"/>
    <cellStyle name="Ergebnis 2 13" xfId="45881" hidden="1"/>
    <cellStyle name="Ergebnis 2 13" xfId="45936" hidden="1"/>
    <cellStyle name="Ergebnis 2 13" xfId="46076" hidden="1"/>
    <cellStyle name="Ergebnis 2 13" xfId="46096" hidden="1"/>
    <cellStyle name="Ergebnis 2 13" xfId="46139" hidden="1"/>
    <cellStyle name="Ergebnis 2 13" xfId="46174" hidden="1"/>
    <cellStyle name="Ergebnis 2 13" xfId="46278" hidden="1"/>
    <cellStyle name="Ergebnis 2 13" xfId="46440" hidden="1"/>
    <cellStyle name="Ergebnis 2 13" xfId="46460" hidden="1"/>
    <cellStyle name="Ergebnis 2 13" xfId="46503" hidden="1"/>
    <cellStyle name="Ergebnis 2 13" xfId="46538" hidden="1"/>
    <cellStyle name="Ergebnis 2 13" xfId="46343" hidden="1"/>
    <cellStyle name="Ergebnis 2 13" xfId="46587" hidden="1"/>
    <cellStyle name="Ergebnis 2 13" xfId="46607" hidden="1"/>
    <cellStyle name="Ergebnis 2 13" xfId="46650" hidden="1"/>
    <cellStyle name="Ergebnis 2 13" xfId="46685" hidden="1"/>
    <cellStyle name="Ergebnis 2 13" xfId="46271" hidden="1"/>
    <cellStyle name="Ergebnis 2 13" xfId="46728" hidden="1"/>
    <cellStyle name="Ergebnis 2 13" xfId="46748" hidden="1"/>
    <cellStyle name="Ergebnis 2 13" xfId="46791" hidden="1"/>
    <cellStyle name="Ergebnis 2 13" xfId="46826" hidden="1"/>
    <cellStyle name="Ergebnis 2 13" xfId="46879" hidden="1"/>
    <cellStyle name="Ergebnis 2 13" xfId="46945" hidden="1"/>
    <cellStyle name="Ergebnis 2 13" xfId="46965" hidden="1"/>
    <cellStyle name="Ergebnis 2 13" xfId="47008" hidden="1"/>
    <cellStyle name="Ergebnis 2 13" xfId="47043" hidden="1"/>
    <cellStyle name="Ergebnis 2 13" xfId="47111" hidden="1"/>
    <cellStyle name="Ergebnis 2 13" xfId="47237" hidden="1"/>
    <cellStyle name="Ergebnis 2 13" xfId="47257" hidden="1"/>
    <cellStyle name="Ergebnis 2 13" xfId="47300" hidden="1"/>
    <cellStyle name="Ergebnis 2 13" xfId="47335" hidden="1"/>
    <cellStyle name="Ergebnis 2 13" xfId="47163" hidden="1"/>
    <cellStyle name="Ergebnis 2 13" xfId="47379" hidden="1"/>
    <cellStyle name="Ergebnis 2 13" xfId="47399" hidden="1"/>
    <cellStyle name="Ergebnis 2 13" xfId="47442" hidden="1"/>
    <cellStyle name="Ergebnis 2 13" xfId="47477" hidden="1"/>
    <cellStyle name="Ergebnis 2 13" xfId="45990" hidden="1"/>
    <cellStyle name="Ergebnis 2 13" xfId="47519" hidden="1"/>
    <cellStyle name="Ergebnis 2 13" xfId="47539" hidden="1"/>
    <cellStyle name="Ergebnis 2 13" xfId="47582" hidden="1"/>
    <cellStyle name="Ergebnis 2 13" xfId="47617" hidden="1"/>
    <cellStyle name="Ergebnis 2 13" xfId="47720" hidden="1"/>
    <cellStyle name="Ergebnis 2 13" xfId="47882" hidden="1"/>
    <cellStyle name="Ergebnis 2 13" xfId="47902" hidden="1"/>
    <cellStyle name="Ergebnis 2 13" xfId="47945" hidden="1"/>
    <cellStyle name="Ergebnis 2 13" xfId="47980" hidden="1"/>
    <cellStyle name="Ergebnis 2 13" xfId="47785" hidden="1"/>
    <cellStyle name="Ergebnis 2 13" xfId="48029" hidden="1"/>
    <cellStyle name="Ergebnis 2 13" xfId="48049" hidden="1"/>
    <cellStyle name="Ergebnis 2 13" xfId="48092" hidden="1"/>
    <cellStyle name="Ergebnis 2 13" xfId="48127" hidden="1"/>
    <cellStyle name="Ergebnis 2 13" xfId="47713" hidden="1"/>
    <cellStyle name="Ergebnis 2 13" xfId="48170" hidden="1"/>
    <cellStyle name="Ergebnis 2 13" xfId="48190" hidden="1"/>
    <cellStyle name="Ergebnis 2 13" xfId="48233" hidden="1"/>
    <cellStyle name="Ergebnis 2 13" xfId="48268" hidden="1"/>
    <cellStyle name="Ergebnis 2 13" xfId="48321" hidden="1"/>
    <cellStyle name="Ergebnis 2 13" xfId="48387" hidden="1"/>
    <cellStyle name="Ergebnis 2 13" xfId="48407" hidden="1"/>
    <cellStyle name="Ergebnis 2 13" xfId="48450" hidden="1"/>
    <cellStyle name="Ergebnis 2 13" xfId="48485" hidden="1"/>
    <cellStyle name="Ergebnis 2 13" xfId="48553" hidden="1"/>
    <cellStyle name="Ergebnis 2 13" xfId="48679" hidden="1"/>
    <cellStyle name="Ergebnis 2 13" xfId="48699" hidden="1"/>
    <cellStyle name="Ergebnis 2 13" xfId="48742" hidden="1"/>
    <cellStyle name="Ergebnis 2 13" xfId="48777" hidden="1"/>
    <cellStyle name="Ergebnis 2 13" xfId="48605" hidden="1"/>
    <cellStyle name="Ergebnis 2 13" xfId="48821" hidden="1"/>
    <cellStyle name="Ergebnis 2 13" xfId="48841" hidden="1"/>
    <cellStyle name="Ergebnis 2 13" xfId="48884" hidden="1"/>
    <cellStyle name="Ergebnis 2 13" xfId="48919" hidden="1"/>
    <cellStyle name="Ergebnis 2 13" xfId="48972" hidden="1"/>
    <cellStyle name="Ergebnis 2 13" xfId="49038" hidden="1"/>
    <cellStyle name="Ergebnis 2 13" xfId="49058" hidden="1"/>
    <cellStyle name="Ergebnis 2 13" xfId="49101" hidden="1"/>
    <cellStyle name="Ergebnis 2 13" xfId="49136" hidden="1"/>
    <cellStyle name="Ergebnis 2 13" xfId="49239" hidden="1"/>
    <cellStyle name="Ergebnis 2 13" xfId="49401" hidden="1"/>
    <cellStyle name="Ergebnis 2 13" xfId="49421" hidden="1"/>
    <cellStyle name="Ergebnis 2 13" xfId="49464" hidden="1"/>
    <cellStyle name="Ergebnis 2 13" xfId="49499" hidden="1"/>
    <cellStyle name="Ergebnis 2 13" xfId="49304" hidden="1"/>
    <cellStyle name="Ergebnis 2 13" xfId="49548" hidden="1"/>
    <cellStyle name="Ergebnis 2 13" xfId="49568" hidden="1"/>
    <cellStyle name="Ergebnis 2 13" xfId="49611" hidden="1"/>
    <cellStyle name="Ergebnis 2 13" xfId="49646" hidden="1"/>
    <cellStyle name="Ergebnis 2 13" xfId="49232" hidden="1"/>
    <cellStyle name="Ergebnis 2 13" xfId="49689" hidden="1"/>
    <cellStyle name="Ergebnis 2 13" xfId="49709" hidden="1"/>
    <cellStyle name="Ergebnis 2 13" xfId="49752" hidden="1"/>
    <cellStyle name="Ergebnis 2 13" xfId="49787" hidden="1"/>
    <cellStyle name="Ergebnis 2 13" xfId="49840" hidden="1"/>
    <cellStyle name="Ergebnis 2 13" xfId="49906" hidden="1"/>
    <cellStyle name="Ergebnis 2 13" xfId="49926" hidden="1"/>
    <cellStyle name="Ergebnis 2 13" xfId="49969" hidden="1"/>
    <cellStyle name="Ergebnis 2 13" xfId="50004" hidden="1"/>
    <cellStyle name="Ergebnis 2 13" xfId="50072" hidden="1"/>
    <cellStyle name="Ergebnis 2 13" xfId="50198" hidden="1"/>
    <cellStyle name="Ergebnis 2 13" xfId="50218" hidden="1"/>
    <cellStyle name="Ergebnis 2 13" xfId="50261" hidden="1"/>
    <cellStyle name="Ergebnis 2 13" xfId="50296" hidden="1"/>
    <cellStyle name="Ergebnis 2 13" xfId="50124" hidden="1"/>
    <cellStyle name="Ergebnis 2 13" xfId="50340" hidden="1"/>
    <cellStyle name="Ergebnis 2 13" xfId="50360" hidden="1"/>
    <cellStyle name="Ergebnis 2 13" xfId="50403" hidden="1"/>
    <cellStyle name="Ergebnis 2 13" xfId="50438" hidden="1"/>
    <cellStyle name="Ergebnis 2 13" xfId="50491" hidden="1"/>
    <cellStyle name="Ergebnis 2 13" xfId="50557" hidden="1"/>
    <cellStyle name="Ergebnis 2 13" xfId="50577" hidden="1"/>
    <cellStyle name="Ergebnis 2 13" xfId="50620" hidden="1"/>
    <cellStyle name="Ergebnis 2 13" xfId="50655" hidden="1"/>
    <cellStyle name="Ergebnis 2 13" xfId="50742" hidden="1"/>
    <cellStyle name="Ergebnis 2 13" xfId="50948" hidden="1"/>
    <cellStyle name="Ergebnis 2 13" xfId="50968" hidden="1"/>
    <cellStyle name="Ergebnis 2 13" xfId="51011" hidden="1"/>
    <cellStyle name="Ergebnis 2 13" xfId="51046" hidden="1"/>
    <cellStyle name="Ergebnis 2 13" xfId="51131" hidden="1"/>
    <cellStyle name="Ergebnis 2 13" xfId="51257" hidden="1"/>
    <cellStyle name="Ergebnis 2 13" xfId="51277" hidden="1"/>
    <cellStyle name="Ergebnis 2 13" xfId="51320" hidden="1"/>
    <cellStyle name="Ergebnis 2 13" xfId="51355" hidden="1"/>
    <cellStyle name="Ergebnis 2 13" xfId="51183" hidden="1"/>
    <cellStyle name="Ergebnis 2 13" xfId="51401" hidden="1"/>
    <cellStyle name="Ergebnis 2 13" xfId="51421" hidden="1"/>
    <cellStyle name="Ergebnis 2 13" xfId="51464" hidden="1"/>
    <cellStyle name="Ergebnis 2 13" xfId="51499" hidden="1"/>
    <cellStyle name="Ergebnis 2 13" xfId="50830" hidden="1"/>
    <cellStyle name="Ergebnis 2 13" xfId="51558" hidden="1"/>
    <cellStyle name="Ergebnis 2 13" xfId="51578" hidden="1"/>
    <cellStyle name="Ergebnis 2 13" xfId="51621" hidden="1"/>
    <cellStyle name="Ergebnis 2 13" xfId="51656" hidden="1"/>
    <cellStyle name="Ergebnis 2 13" xfId="51765" hidden="1"/>
    <cellStyle name="Ergebnis 2 13" xfId="51928" hidden="1"/>
    <cellStyle name="Ergebnis 2 13" xfId="51948" hidden="1"/>
    <cellStyle name="Ergebnis 2 13" xfId="51991" hidden="1"/>
    <cellStyle name="Ergebnis 2 13" xfId="52026" hidden="1"/>
    <cellStyle name="Ergebnis 2 13" xfId="51830" hidden="1"/>
    <cellStyle name="Ergebnis 2 13" xfId="52077" hidden="1"/>
    <cellStyle name="Ergebnis 2 13" xfId="52097" hidden="1"/>
    <cellStyle name="Ergebnis 2 13" xfId="52140" hidden="1"/>
    <cellStyle name="Ergebnis 2 13" xfId="52175" hidden="1"/>
    <cellStyle name="Ergebnis 2 13" xfId="51758" hidden="1"/>
    <cellStyle name="Ergebnis 2 13" xfId="52220" hidden="1"/>
    <cellStyle name="Ergebnis 2 13" xfId="52240" hidden="1"/>
    <cellStyle name="Ergebnis 2 13" xfId="52283" hidden="1"/>
    <cellStyle name="Ergebnis 2 13" xfId="52318" hidden="1"/>
    <cellStyle name="Ergebnis 2 13" xfId="52373" hidden="1"/>
    <cellStyle name="Ergebnis 2 13" xfId="52439" hidden="1"/>
    <cellStyle name="Ergebnis 2 13" xfId="52459" hidden="1"/>
    <cellStyle name="Ergebnis 2 13" xfId="52502" hidden="1"/>
    <cellStyle name="Ergebnis 2 13" xfId="52537" hidden="1"/>
    <cellStyle name="Ergebnis 2 13" xfId="52605" hidden="1"/>
    <cellStyle name="Ergebnis 2 13" xfId="52731" hidden="1"/>
    <cellStyle name="Ergebnis 2 13" xfId="52751" hidden="1"/>
    <cellStyle name="Ergebnis 2 13" xfId="52794" hidden="1"/>
    <cellStyle name="Ergebnis 2 13" xfId="52829" hidden="1"/>
    <cellStyle name="Ergebnis 2 13" xfId="52657" hidden="1"/>
    <cellStyle name="Ergebnis 2 13" xfId="52873" hidden="1"/>
    <cellStyle name="Ergebnis 2 13" xfId="52893" hidden="1"/>
    <cellStyle name="Ergebnis 2 13" xfId="52936" hidden="1"/>
    <cellStyle name="Ergebnis 2 13" xfId="52971" hidden="1"/>
    <cellStyle name="Ergebnis 2 13" xfId="50901" hidden="1"/>
    <cellStyle name="Ergebnis 2 13" xfId="53013" hidden="1"/>
    <cellStyle name="Ergebnis 2 13" xfId="53033" hidden="1"/>
    <cellStyle name="Ergebnis 2 13" xfId="53076" hidden="1"/>
    <cellStyle name="Ergebnis 2 13" xfId="53111" hidden="1"/>
    <cellStyle name="Ergebnis 2 13" xfId="53217" hidden="1"/>
    <cellStyle name="Ergebnis 2 13" xfId="53379" hidden="1"/>
    <cellStyle name="Ergebnis 2 13" xfId="53399" hidden="1"/>
    <cellStyle name="Ergebnis 2 13" xfId="53442" hidden="1"/>
    <cellStyle name="Ergebnis 2 13" xfId="53477" hidden="1"/>
    <cellStyle name="Ergebnis 2 13" xfId="53282" hidden="1"/>
    <cellStyle name="Ergebnis 2 13" xfId="53528" hidden="1"/>
    <cellStyle name="Ergebnis 2 13" xfId="53548" hidden="1"/>
    <cellStyle name="Ergebnis 2 13" xfId="53591" hidden="1"/>
    <cellStyle name="Ergebnis 2 13" xfId="53626" hidden="1"/>
    <cellStyle name="Ergebnis 2 13" xfId="53210" hidden="1"/>
    <cellStyle name="Ergebnis 2 13" xfId="53671" hidden="1"/>
    <cellStyle name="Ergebnis 2 13" xfId="53691" hidden="1"/>
    <cellStyle name="Ergebnis 2 13" xfId="53734" hidden="1"/>
    <cellStyle name="Ergebnis 2 13" xfId="53769" hidden="1"/>
    <cellStyle name="Ergebnis 2 13" xfId="53823" hidden="1"/>
    <cellStyle name="Ergebnis 2 13" xfId="53889" hidden="1"/>
    <cellStyle name="Ergebnis 2 13" xfId="53909" hidden="1"/>
    <cellStyle name="Ergebnis 2 13" xfId="53952" hidden="1"/>
    <cellStyle name="Ergebnis 2 13" xfId="53987" hidden="1"/>
    <cellStyle name="Ergebnis 2 13" xfId="54055" hidden="1"/>
    <cellStyle name="Ergebnis 2 13" xfId="54181" hidden="1"/>
    <cellStyle name="Ergebnis 2 13" xfId="54201" hidden="1"/>
    <cellStyle name="Ergebnis 2 13" xfId="54244" hidden="1"/>
    <cellStyle name="Ergebnis 2 13" xfId="54279" hidden="1"/>
    <cellStyle name="Ergebnis 2 13" xfId="54107" hidden="1"/>
    <cellStyle name="Ergebnis 2 13" xfId="54323" hidden="1"/>
    <cellStyle name="Ergebnis 2 13" xfId="54343" hidden="1"/>
    <cellStyle name="Ergebnis 2 13" xfId="54386" hidden="1"/>
    <cellStyle name="Ergebnis 2 13" xfId="54421" hidden="1"/>
    <cellStyle name="Ergebnis 2 13" xfId="50894" hidden="1"/>
    <cellStyle name="Ergebnis 2 13" xfId="54463" hidden="1"/>
    <cellStyle name="Ergebnis 2 13" xfId="54483" hidden="1"/>
    <cellStyle name="Ergebnis 2 13" xfId="54526" hidden="1"/>
    <cellStyle name="Ergebnis 2 13" xfId="54561" hidden="1"/>
    <cellStyle name="Ergebnis 2 13" xfId="54664" hidden="1"/>
    <cellStyle name="Ergebnis 2 13" xfId="54826" hidden="1"/>
    <cellStyle name="Ergebnis 2 13" xfId="54846" hidden="1"/>
    <cellStyle name="Ergebnis 2 13" xfId="54889" hidden="1"/>
    <cellStyle name="Ergebnis 2 13" xfId="54924" hidden="1"/>
    <cellStyle name="Ergebnis 2 13" xfId="54729" hidden="1"/>
    <cellStyle name="Ergebnis 2 13" xfId="54973" hidden="1"/>
    <cellStyle name="Ergebnis 2 13" xfId="54993" hidden="1"/>
    <cellStyle name="Ergebnis 2 13" xfId="55036" hidden="1"/>
    <cellStyle name="Ergebnis 2 13" xfId="55071" hidden="1"/>
    <cellStyle name="Ergebnis 2 13" xfId="54657" hidden="1"/>
    <cellStyle name="Ergebnis 2 13" xfId="55114" hidden="1"/>
    <cellStyle name="Ergebnis 2 13" xfId="55134" hidden="1"/>
    <cellStyle name="Ergebnis 2 13" xfId="55177" hidden="1"/>
    <cellStyle name="Ergebnis 2 13" xfId="55212" hidden="1"/>
    <cellStyle name="Ergebnis 2 13" xfId="55265" hidden="1"/>
    <cellStyle name="Ergebnis 2 13" xfId="55331" hidden="1"/>
    <cellStyle name="Ergebnis 2 13" xfId="55351" hidden="1"/>
    <cellStyle name="Ergebnis 2 13" xfId="55394" hidden="1"/>
    <cellStyle name="Ergebnis 2 13" xfId="55429" hidden="1"/>
    <cellStyle name="Ergebnis 2 13" xfId="55497" hidden="1"/>
    <cellStyle name="Ergebnis 2 13" xfId="55623" hidden="1"/>
    <cellStyle name="Ergebnis 2 13" xfId="55643" hidden="1"/>
    <cellStyle name="Ergebnis 2 13" xfId="55686" hidden="1"/>
    <cellStyle name="Ergebnis 2 13" xfId="55721" hidden="1"/>
    <cellStyle name="Ergebnis 2 13" xfId="55549" hidden="1"/>
    <cellStyle name="Ergebnis 2 13" xfId="55765" hidden="1"/>
    <cellStyle name="Ergebnis 2 13" xfId="55785" hidden="1"/>
    <cellStyle name="Ergebnis 2 13" xfId="55828" hidden="1"/>
    <cellStyle name="Ergebnis 2 13" xfId="55863" hidden="1"/>
    <cellStyle name="Ergebnis 2 13" xfId="55918" hidden="1"/>
    <cellStyle name="Ergebnis 2 13" xfId="56058" hidden="1"/>
    <cellStyle name="Ergebnis 2 13" xfId="56078" hidden="1"/>
    <cellStyle name="Ergebnis 2 13" xfId="56121" hidden="1"/>
    <cellStyle name="Ergebnis 2 13" xfId="56156" hidden="1"/>
    <cellStyle name="Ergebnis 2 13" xfId="56260" hidden="1"/>
    <cellStyle name="Ergebnis 2 13" xfId="56422" hidden="1"/>
    <cellStyle name="Ergebnis 2 13" xfId="56442" hidden="1"/>
    <cellStyle name="Ergebnis 2 13" xfId="56485" hidden="1"/>
    <cellStyle name="Ergebnis 2 13" xfId="56520" hidden="1"/>
    <cellStyle name="Ergebnis 2 13" xfId="56325" hidden="1"/>
    <cellStyle name="Ergebnis 2 13" xfId="56569" hidden="1"/>
    <cellStyle name="Ergebnis 2 13" xfId="56589" hidden="1"/>
    <cellStyle name="Ergebnis 2 13" xfId="56632" hidden="1"/>
    <cellStyle name="Ergebnis 2 13" xfId="56667" hidden="1"/>
    <cellStyle name="Ergebnis 2 13" xfId="56253" hidden="1"/>
    <cellStyle name="Ergebnis 2 13" xfId="56710" hidden="1"/>
    <cellStyle name="Ergebnis 2 13" xfId="56730" hidden="1"/>
    <cellStyle name="Ergebnis 2 13" xfId="56773" hidden="1"/>
    <cellStyle name="Ergebnis 2 13" xfId="56808" hidden="1"/>
    <cellStyle name="Ergebnis 2 13" xfId="56861" hidden="1"/>
    <cellStyle name="Ergebnis 2 13" xfId="56927" hidden="1"/>
    <cellStyle name="Ergebnis 2 13" xfId="56947" hidden="1"/>
    <cellStyle name="Ergebnis 2 13" xfId="56990" hidden="1"/>
    <cellStyle name="Ergebnis 2 13" xfId="57025" hidden="1"/>
    <cellStyle name="Ergebnis 2 13" xfId="57093" hidden="1"/>
    <cellStyle name="Ergebnis 2 13" xfId="57219" hidden="1"/>
    <cellStyle name="Ergebnis 2 13" xfId="57239" hidden="1"/>
    <cellStyle name="Ergebnis 2 13" xfId="57282" hidden="1"/>
    <cellStyle name="Ergebnis 2 13" xfId="57317" hidden="1"/>
    <cellStyle name="Ergebnis 2 13" xfId="57145" hidden="1"/>
    <cellStyle name="Ergebnis 2 13" xfId="57361" hidden="1"/>
    <cellStyle name="Ergebnis 2 13" xfId="57381" hidden="1"/>
    <cellStyle name="Ergebnis 2 13" xfId="57424" hidden="1"/>
    <cellStyle name="Ergebnis 2 13" xfId="57459" hidden="1"/>
    <cellStyle name="Ergebnis 2 13" xfId="55972" hidden="1"/>
    <cellStyle name="Ergebnis 2 13" xfId="57501" hidden="1"/>
    <cellStyle name="Ergebnis 2 13" xfId="57521" hidden="1"/>
    <cellStyle name="Ergebnis 2 13" xfId="57564" hidden="1"/>
    <cellStyle name="Ergebnis 2 13" xfId="57599" hidden="1"/>
    <cellStyle name="Ergebnis 2 13" xfId="57702" hidden="1"/>
    <cellStyle name="Ergebnis 2 13" xfId="57864" hidden="1"/>
    <cellStyle name="Ergebnis 2 13" xfId="57884" hidden="1"/>
    <cellStyle name="Ergebnis 2 13" xfId="57927" hidden="1"/>
    <cellStyle name="Ergebnis 2 13" xfId="57962" hidden="1"/>
    <cellStyle name="Ergebnis 2 13" xfId="57767" hidden="1"/>
    <cellStyle name="Ergebnis 2 13" xfId="58011" hidden="1"/>
    <cellStyle name="Ergebnis 2 13" xfId="58031" hidden="1"/>
    <cellStyle name="Ergebnis 2 13" xfId="58074" hidden="1"/>
    <cellStyle name="Ergebnis 2 13" xfId="58109" hidden="1"/>
    <cellStyle name="Ergebnis 2 13" xfId="57695" hidden="1"/>
    <cellStyle name="Ergebnis 2 13" xfId="58152" hidden="1"/>
    <cellStyle name="Ergebnis 2 13" xfId="58172" hidden="1"/>
    <cellStyle name="Ergebnis 2 13" xfId="58215" hidden="1"/>
    <cellStyle name="Ergebnis 2 13" xfId="58250" hidden="1"/>
    <cellStyle name="Ergebnis 2 13" xfId="58303" hidden="1"/>
    <cellStyle name="Ergebnis 2 13" xfId="58369" hidden="1"/>
    <cellStyle name="Ergebnis 2 13" xfId="58389" hidden="1"/>
    <cellStyle name="Ergebnis 2 13" xfId="58432" hidden="1"/>
    <cellStyle name="Ergebnis 2 13" xfId="58467" hidden="1"/>
    <cellStyle name="Ergebnis 2 13" xfId="58535" hidden="1"/>
    <cellStyle name="Ergebnis 2 13" xfId="58661" hidden="1"/>
    <cellStyle name="Ergebnis 2 13" xfId="58681" hidden="1"/>
    <cellStyle name="Ergebnis 2 13" xfId="58724" hidden="1"/>
    <cellStyle name="Ergebnis 2 13" xfId="58759" hidden="1"/>
    <cellStyle name="Ergebnis 2 13" xfId="58587" hidden="1"/>
    <cellStyle name="Ergebnis 2 13" xfId="58803" hidden="1"/>
    <cellStyle name="Ergebnis 2 13" xfId="58823" hidden="1"/>
    <cellStyle name="Ergebnis 2 13" xfId="58866" hidden="1"/>
    <cellStyle name="Ergebnis 2 13" xfId="58901" hidden="1"/>
    <cellStyle name="Ergebnis 2 14" xfId="201" hidden="1"/>
    <cellStyle name="Ergebnis 2 14" xfId="550" hidden="1"/>
    <cellStyle name="Ergebnis 2 14" xfId="568" hidden="1"/>
    <cellStyle name="Ergebnis 2 14" xfId="613" hidden="1"/>
    <cellStyle name="Ergebnis 2 14" xfId="648" hidden="1"/>
    <cellStyle name="Ergebnis 2 14" xfId="796" hidden="1"/>
    <cellStyle name="Ergebnis 2 14" xfId="958" hidden="1"/>
    <cellStyle name="Ergebnis 2 14" xfId="976" hidden="1"/>
    <cellStyle name="Ergebnis 2 14" xfId="1021" hidden="1"/>
    <cellStyle name="Ergebnis 2 14" xfId="1056" hidden="1"/>
    <cellStyle name="Ergebnis 2 14" xfId="859" hidden="1"/>
    <cellStyle name="Ergebnis 2 14" xfId="1105" hidden="1"/>
    <cellStyle name="Ergebnis 2 14" xfId="1123" hidden="1"/>
    <cellStyle name="Ergebnis 2 14" xfId="1168" hidden="1"/>
    <cellStyle name="Ergebnis 2 14" xfId="1203" hidden="1"/>
    <cellStyle name="Ergebnis 2 14" xfId="734" hidden="1"/>
    <cellStyle name="Ergebnis 2 14" xfId="1246" hidden="1"/>
    <cellStyle name="Ergebnis 2 14" xfId="1264" hidden="1"/>
    <cellStyle name="Ergebnis 2 14" xfId="1309" hidden="1"/>
    <cellStyle name="Ergebnis 2 14" xfId="1344" hidden="1"/>
    <cellStyle name="Ergebnis 2 14" xfId="1397" hidden="1"/>
    <cellStyle name="Ergebnis 2 14" xfId="1463" hidden="1"/>
    <cellStyle name="Ergebnis 2 14" xfId="1481" hidden="1"/>
    <cellStyle name="Ergebnis 2 14" xfId="1526" hidden="1"/>
    <cellStyle name="Ergebnis 2 14" xfId="1561" hidden="1"/>
    <cellStyle name="Ergebnis 2 14" xfId="1629" hidden="1"/>
    <cellStyle name="Ergebnis 2 14" xfId="1755" hidden="1"/>
    <cellStyle name="Ergebnis 2 14" xfId="1773" hidden="1"/>
    <cellStyle name="Ergebnis 2 14" xfId="1818" hidden="1"/>
    <cellStyle name="Ergebnis 2 14" xfId="1853" hidden="1"/>
    <cellStyle name="Ergebnis 2 14" xfId="1679" hidden="1"/>
    <cellStyle name="Ergebnis 2 14" xfId="1897" hidden="1"/>
    <cellStyle name="Ergebnis 2 14" xfId="1915" hidden="1"/>
    <cellStyle name="Ergebnis 2 14" xfId="1960" hidden="1"/>
    <cellStyle name="Ergebnis 2 14" xfId="1995" hidden="1"/>
    <cellStyle name="Ergebnis 2 14" xfId="2124" hidden="1"/>
    <cellStyle name="Ergebnis 2 14" xfId="2428" hidden="1"/>
    <cellStyle name="Ergebnis 2 14" xfId="2446" hidden="1"/>
    <cellStyle name="Ergebnis 2 14" xfId="2491" hidden="1"/>
    <cellStyle name="Ergebnis 2 14" xfId="2526" hidden="1"/>
    <cellStyle name="Ergebnis 2 14" xfId="2666" hidden="1"/>
    <cellStyle name="Ergebnis 2 14" xfId="2828" hidden="1"/>
    <cellStyle name="Ergebnis 2 14" xfId="2846" hidden="1"/>
    <cellStyle name="Ergebnis 2 14" xfId="2891" hidden="1"/>
    <cellStyle name="Ergebnis 2 14" xfId="2926" hidden="1"/>
    <cellStyle name="Ergebnis 2 14" xfId="2729" hidden="1"/>
    <cellStyle name="Ergebnis 2 14" xfId="2975" hidden="1"/>
    <cellStyle name="Ergebnis 2 14" xfId="2993" hidden="1"/>
    <cellStyle name="Ergebnis 2 14" xfId="3038" hidden="1"/>
    <cellStyle name="Ergebnis 2 14" xfId="3073" hidden="1"/>
    <cellStyle name="Ergebnis 2 14" xfId="2604" hidden="1"/>
    <cellStyle name="Ergebnis 2 14" xfId="3116" hidden="1"/>
    <cellStyle name="Ergebnis 2 14" xfId="3134" hidden="1"/>
    <cellStyle name="Ergebnis 2 14" xfId="3179" hidden="1"/>
    <cellStyle name="Ergebnis 2 14" xfId="3214" hidden="1"/>
    <cellStyle name="Ergebnis 2 14" xfId="3267" hidden="1"/>
    <cellStyle name="Ergebnis 2 14" xfId="3333" hidden="1"/>
    <cellStyle name="Ergebnis 2 14" xfId="3351" hidden="1"/>
    <cellStyle name="Ergebnis 2 14" xfId="3396" hidden="1"/>
    <cellStyle name="Ergebnis 2 14" xfId="3431" hidden="1"/>
    <cellStyle name="Ergebnis 2 14" xfId="3499" hidden="1"/>
    <cellStyle name="Ergebnis 2 14" xfId="3625" hidden="1"/>
    <cellStyle name="Ergebnis 2 14" xfId="3643" hidden="1"/>
    <cellStyle name="Ergebnis 2 14" xfId="3688" hidden="1"/>
    <cellStyle name="Ergebnis 2 14" xfId="3723" hidden="1"/>
    <cellStyle name="Ergebnis 2 14" xfId="3549" hidden="1"/>
    <cellStyle name="Ergebnis 2 14" xfId="3767" hidden="1"/>
    <cellStyle name="Ergebnis 2 14" xfId="3785" hidden="1"/>
    <cellStyle name="Ergebnis 2 14" xfId="3830" hidden="1"/>
    <cellStyle name="Ergebnis 2 14" xfId="3865" hidden="1"/>
    <cellStyle name="Ergebnis 2 14" xfId="2203" hidden="1"/>
    <cellStyle name="Ergebnis 2 14" xfId="3934" hidden="1"/>
    <cellStyle name="Ergebnis 2 14" xfId="3952" hidden="1"/>
    <cellStyle name="Ergebnis 2 14" xfId="3997" hidden="1"/>
    <cellStyle name="Ergebnis 2 14" xfId="4032" hidden="1"/>
    <cellStyle name="Ergebnis 2 14" xfId="4172" hidden="1"/>
    <cellStyle name="Ergebnis 2 14" xfId="4334" hidden="1"/>
    <cellStyle name="Ergebnis 2 14" xfId="4352" hidden="1"/>
    <cellStyle name="Ergebnis 2 14" xfId="4397" hidden="1"/>
    <cellStyle name="Ergebnis 2 14" xfId="4432" hidden="1"/>
    <cellStyle name="Ergebnis 2 14" xfId="4235" hidden="1"/>
    <cellStyle name="Ergebnis 2 14" xfId="4481" hidden="1"/>
    <cellStyle name="Ergebnis 2 14" xfId="4499" hidden="1"/>
    <cellStyle name="Ergebnis 2 14" xfId="4544" hidden="1"/>
    <cellStyle name="Ergebnis 2 14" xfId="4579" hidden="1"/>
    <cellStyle name="Ergebnis 2 14" xfId="4110" hidden="1"/>
    <cellStyle name="Ergebnis 2 14" xfId="4622" hidden="1"/>
    <cellStyle name="Ergebnis 2 14" xfId="4640" hidden="1"/>
    <cellStyle name="Ergebnis 2 14" xfId="4685" hidden="1"/>
    <cellStyle name="Ergebnis 2 14" xfId="4720" hidden="1"/>
    <cellStyle name="Ergebnis 2 14" xfId="4773" hidden="1"/>
    <cellStyle name="Ergebnis 2 14" xfId="4839" hidden="1"/>
    <cellStyle name="Ergebnis 2 14" xfId="4857" hidden="1"/>
    <cellStyle name="Ergebnis 2 14" xfId="4902" hidden="1"/>
    <cellStyle name="Ergebnis 2 14" xfId="4937" hidden="1"/>
    <cellStyle name="Ergebnis 2 14" xfId="5005" hidden="1"/>
    <cellStyle name="Ergebnis 2 14" xfId="5131" hidden="1"/>
    <cellStyle name="Ergebnis 2 14" xfId="5149" hidden="1"/>
    <cellStyle name="Ergebnis 2 14" xfId="5194" hidden="1"/>
    <cellStyle name="Ergebnis 2 14" xfId="5229" hidden="1"/>
    <cellStyle name="Ergebnis 2 14" xfId="5055" hidden="1"/>
    <cellStyle name="Ergebnis 2 14" xfId="5273" hidden="1"/>
    <cellStyle name="Ergebnis 2 14" xfId="5291" hidden="1"/>
    <cellStyle name="Ergebnis 2 14" xfId="5336" hidden="1"/>
    <cellStyle name="Ergebnis 2 14" xfId="5371" hidden="1"/>
    <cellStyle name="Ergebnis 2 14" xfId="2119" hidden="1"/>
    <cellStyle name="Ergebnis 2 14" xfId="5439" hidden="1"/>
    <cellStyle name="Ergebnis 2 14" xfId="5457" hidden="1"/>
    <cellStyle name="Ergebnis 2 14" xfId="5502" hidden="1"/>
    <cellStyle name="Ergebnis 2 14" xfId="5537" hidden="1"/>
    <cellStyle name="Ergebnis 2 14" xfId="5676" hidden="1"/>
    <cellStyle name="Ergebnis 2 14" xfId="5838" hidden="1"/>
    <cellStyle name="Ergebnis 2 14" xfId="5856" hidden="1"/>
    <cellStyle name="Ergebnis 2 14" xfId="5901" hidden="1"/>
    <cellStyle name="Ergebnis 2 14" xfId="5936" hidden="1"/>
    <cellStyle name="Ergebnis 2 14" xfId="5739" hidden="1"/>
    <cellStyle name="Ergebnis 2 14" xfId="5985" hidden="1"/>
    <cellStyle name="Ergebnis 2 14" xfId="6003" hidden="1"/>
    <cellStyle name="Ergebnis 2 14" xfId="6048" hidden="1"/>
    <cellStyle name="Ergebnis 2 14" xfId="6083" hidden="1"/>
    <cellStyle name="Ergebnis 2 14" xfId="5614" hidden="1"/>
    <cellStyle name="Ergebnis 2 14" xfId="6126" hidden="1"/>
    <cellStyle name="Ergebnis 2 14" xfId="6144" hidden="1"/>
    <cellStyle name="Ergebnis 2 14" xfId="6189" hidden="1"/>
    <cellStyle name="Ergebnis 2 14" xfId="6224" hidden="1"/>
    <cellStyle name="Ergebnis 2 14" xfId="6277" hidden="1"/>
    <cellStyle name="Ergebnis 2 14" xfId="6343" hidden="1"/>
    <cellStyle name="Ergebnis 2 14" xfId="6361" hidden="1"/>
    <cellStyle name="Ergebnis 2 14" xfId="6406" hidden="1"/>
    <cellStyle name="Ergebnis 2 14" xfId="6441" hidden="1"/>
    <cellStyle name="Ergebnis 2 14" xfId="6509" hidden="1"/>
    <cellStyle name="Ergebnis 2 14" xfId="6635" hidden="1"/>
    <cellStyle name="Ergebnis 2 14" xfId="6653" hidden="1"/>
    <cellStyle name="Ergebnis 2 14" xfId="6698" hidden="1"/>
    <cellStyle name="Ergebnis 2 14" xfId="6733" hidden="1"/>
    <cellStyle name="Ergebnis 2 14" xfId="6559" hidden="1"/>
    <cellStyle name="Ergebnis 2 14" xfId="6777" hidden="1"/>
    <cellStyle name="Ergebnis 2 14" xfId="6795" hidden="1"/>
    <cellStyle name="Ergebnis 2 14" xfId="6840" hidden="1"/>
    <cellStyle name="Ergebnis 2 14" xfId="6875" hidden="1"/>
    <cellStyle name="Ergebnis 2 14" xfId="2208" hidden="1"/>
    <cellStyle name="Ergebnis 2 14" xfId="6941" hidden="1"/>
    <cellStyle name="Ergebnis 2 14" xfId="6959" hidden="1"/>
    <cellStyle name="Ergebnis 2 14" xfId="7004" hidden="1"/>
    <cellStyle name="Ergebnis 2 14" xfId="7039" hidden="1"/>
    <cellStyle name="Ergebnis 2 14" xfId="7174" hidden="1"/>
    <cellStyle name="Ergebnis 2 14" xfId="7336" hidden="1"/>
    <cellStyle name="Ergebnis 2 14" xfId="7354" hidden="1"/>
    <cellStyle name="Ergebnis 2 14" xfId="7399" hidden="1"/>
    <cellStyle name="Ergebnis 2 14" xfId="7434" hidden="1"/>
    <cellStyle name="Ergebnis 2 14" xfId="7237" hidden="1"/>
    <cellStyle name="Ergebnis 2 14" xfId="7483" hidden="1"/>
    <cellStyle name="Ergebnis 2 14" xfId="7501" hidden="1"/>
    <cellStyle name="Ergebnis 2 14" xfId="7546" hidden="1"/>
    <cellStyle name="Ergebnis 2 14" xfId="7581" hidden="1"/>
    <cellStyle name="Ergebnis 2 14" xfId="7112" hidden="1"/>
    <cellStyle name="Ergebnis 2 14" xfId="7624" hidden="1"/>
    <cellStyle name="Ergebnis 2 14" xfId="7642" hidden="1"/>
    <cellStyle name="Ergebnis 2 14" xfId="7687" hidden="1"/>
    <cellStyle name="Ergebnis 2 14" xfId="7722" hidden="1"/>
    <cellStyle name="Ergebnis 2 14" xfId="7775" hidden="1"/>
    <cellStyle name="Ergebnis 2 14" xfId="7841" hidden="1"/>
    <cellStyle name="Ergebnis 2 14" xfId="7859" hidden="1"/>
    <cellStyle name="Ergebnis 2 14" xfId="7904" hidden="1"/>
    <cellStyle name="Ergebnis 2 14" xfId="7939" hidden="1"/>
    <cellStyle name="Ergebnis 2 14" xfId="8007" hidden="1"/>
    <cellStyle name="Ergebnis 2 14" xfId="8133" hidden="1"/>
    <cellStyle name="Ergebnis 2 14" xfId="8151" hidden="1"/>
    <cellStyle name="Ergebnis 2 14" xfId="8196" hidden="1"/>
    <cellStyle name="Ergebnis 2 14" xfId="8231" hidden="1"/>
    <cellStyle name="Ergebnis 2 14" xfId="8057" hidden="1"/>
    <cellStyle name="Ergebnis 2 14" xfId="8275" hidden="1"/>
    <cellStyle name="Ergebnis 2 14" xfId="8293" hidden="1"/>
    <cellStyle name="Ergebnis 2 14" xfId="8338" hidden="1"/>
    <cellStyle name="Ergebnis 2 14" xfId="8373" hidden="1"/>
    <cellStyle name="Ergebnis 2 14" xfId="2114" hidden="1"/>
    <cellStyle name="Ergebnis 2 14" xfId="8436" hidden="1"/>
    <cellStyle name="Ergebnis 2 14" xfId="8454" hidden="1"/>
    <cellStyle name="Ergebnis 2 14" xfId="8499" hidden="1"/>
    <cellStyle name="Ergebnis 2 14" xfId="8534" hidden="1"/>
    <cellStyle name="Ergebnis 2 14" xfId="8667" hidden="1"/>
    <cellStyle name="Ergebnis 2 14" xfId="8829" hidden="1"/>
    <cellStyle name="Ergebnis 2 14" xfId="8847" hidden="1"/>
    <cellStyle name="Ergebnis 2 14" xfId="8892" hidden="1"/>
    <cellStyle name="Ergebnis 2 14" xfId="8927" hidden="1"/>
    <cellStyle name="Ergebnis 2 14" xfId="8730" hidden="1"/>
    <cellStyle name="Ergebnis 2 14" xfId="8976" hidden="1"/>
    <cellStyle name="Ergebnis 2 14" xfId="8994" hidden="1"/>
    <cellStyle name="Ergebnis 2 14" xfId="9039" hidden="1"/>
    <cellStyle name="Ergebnis 2 14" xfId="9074" hidden="1"/>
    <cellStyle name="Ergebnis 2 14" xfId="8605" hidden="1"/>
    <cellStyle name="Ergebnis 2 14" xfId="9117" hidden="1"/>
    <cellStyle name="Ergebnis 2 14" xfId="9135" hidden="1"/>
    <cellStyle name="Ergebnis 2 14" xfId="9180" hidden="1"/>
    <cellStyle name="Ergebnis 2 14" xfId="9215" hidden="1"/>
    <cellStyle name="Ergebnis 2 14" xfId="9268" hidden="1"/>
    <cellStyle name="Ergebnis 2 14" xfId="9334" hidden="1"/>
    <cellStyle name="Ergebnis 2 14" xfId="9352" hidden="1"/>
    <cellStyle name="Ergebnis 2 14" xfId="9397" hidden="1"/>
    <cellStyle name="Ergebnis 2 14" xfId="9432" hidden="1"/>
    <cellStyle name="Ergebnis 2 14" xfId="9500" hidden="1"/>
    <cellStyle name="Ergebnis 2 14" xfId="9626" hidden="1"/>
    <cellStyle name="Ergebnis 2 14" xfId="9644" hidden="1"/>
    <cellStyle name="Ergebnis 2 14" xfId="9689" hidden="1"/>
    <cellStyle name="Ergebnis 2 14" xfId="9724" hidden="1"/>
    <cellStyle name="Ergebnis 2 14" xfId="9550" hidden="1"/>
    <cellStyle name="Ergebnis 2 14" xfId="9768" hidden="1"/>
    <cellStyle name="Ergebnis 2 14" xfId="9786" hidden="1"/>
    <cellStyle name="Ergebnis 2 14" xfId="9831" hidden="1"/>
    <cellStyle name="Ergebnis 2 14" xfId="9866" hidden="1"/>
    <cellStyle name="Ergebnis 2 14" xfId="2213" hidden="1"/>
    <cellStyle name="Ergebnis 2 14" xfId="9927" hidden="1"/>
    <cellStyle name="Ergebnis 2 14" xfId="9945" hidden="1"/>
    <cellStyle name="Ergebnis 2 14" xfId="9990" hidden="1"/>
    <cellStyle name="Ergebnis 2 14" xfId="10025" hidden="1"/>
    <cellStyle name="Ergebnis 2 14" xfId="10153" hidden="1"/>
    <cellStyle name="Ergebnis 2 14" xfId="10315" hidden="1"/>
    <cellStyle name="Ergebnis 2 14" xfId="10333" hidden="1"/>
    <cellStyle name="Ergebnis 2 14" xfId="10378" hidden="1"/>
    <cellStyle name="Ergebnis 2 14" xfId="10413" hidden="1"/>
    <cellStyle name="Ergebnis 2 14" xfId="10216" hidden="1"/>
    <cellStyle name="Ergebnis 2 14" xfId="10462" hidden="1"/>
    <cellStyle name="Ergebnis 2 14" xfId="10480" hidden="1"/>
    <cellStyle name="Ergebnis 2 14" xfId="10525" hidden="1"/>
    <cellStyle name="Ergebnis 2 14" xfId="10560" hidden="1"/>
    <cellStyle name="Ergebnis 2 14" xfId="10091" hidden="1"/>
    <cellStyle name="Ergebnis 2 14" xfId="10603" hidden="1"/>
    <cellStyle name="Ergebnis 2 14" xfId="10621" hidden="1"/>
    <cellStyle name="Ergebnis 2 14" xfId="10666" hidden="1"/>
    <cellStyle name="Ergebnis 2 14" xfId="10701" hidden="1"/>
    <cellStyle name="Ergebnis 2 14" xfId="10754" hidden="1"/>
    <cellStyle name="Ergebnis 2 14" xfId="10820" hidden="1"/>
    <cellStyle name="Ergebnis 2 14" xfId="10838" hidden="1"/>
    <cellStyle name="Ergebnis 2 14" xfId="10883" hidden="1"/>
    <cellStyle name="Ergebnis 2 14" xfId="10918" hidden="1"/>
    <cellStyle name="Ergebnis 2 14" xfId="10986" hidden="1"/>
    <cellStyle name="Ergebnis 2 14" xfId="11112" hidden="1"/>
    <cellStyle name="Ergebnis 2 14" xfId="11130" hidden="1"/>
    <cellStyle name="Ergebnis 2 14" xfId="11175" hidden="1"/>
    <cellStyle name="Ergebnis 2 14" xfId="11210" hidden="1"/>
    <cellStyle name="Ergebnis 2 14" xfId="11036" hidden="1"/>
    <cellStyle name="Ergebnis 2 14" xfId="11254" hidden="1"/>
    <cellStyle name="Ergebnis 2 14" xfId="11272" hidden="1"/>
    <cellStyle name="Ergebnis 2 14" xfId="11317" hidden="1"/>
    <cellStyle name="Ergebnis 2 14" xfId="11352" hidden="1"/>
    <cellStyle name="Ergebnis 2 14" xfId="2108" hidden="1"/>
    <cellStyle name="Ergebnis 2 14" xfId="11410" hidden="1"/>
    <cellStyle name="Ergebnis 2 14" xfId="11428" hidden="1"/>
    <cellStyle name="Ergebnis 2 14" xfId="11473" hidden="1"/>
    <cellStyle name="Ergebnis 2 14" xfId="11508" hidden="1"/>
    <cellStyle name="Ergebnis 2 14" xfId="11633" hidden="1"/>
    <cellStyle name="Ergebnis 2 14" xfId="11795" hidden="1"/>
    <cellStyle name="Ergebnis 2 14" xfId="11813" hidden="1"/>
    <cellStyle name="Ergebnis 2 14" xfId="11858" hidden="1"/>
    <cellStyle name="Ergebnis 2 14" xfId="11893" hidden="1"/>
    <cellStyle name="Ergebnis 2 14" xfId="11696" hidden="1"/>
    <cellStyle name="Ergebnis 2 14" xfId="11942" hidden="1"/>
    <cellStyle name="Ergebnis 2 14" xfId="11960" hidden="1"/>
    <cellStyle name="Ergebnis 2 14" xfId="12005" hidden="1"/>
    <cellStyle name="Ergebnis 2 14" xfId="12040" hidden="1"/>
    <cellStyle name="Ergebnis 2 14" xfId="11571" hidden="1"/>
    <cellStyle name="Ergebnis 2 14" xfId="12083" hidden="1"/>
    <cellStyle name="Ergebnis 2 14" xfId="12101" hidden="1"/>
    <cellStyle name="Ergebnis 2 14" xfId="12146" hidden="1"/>
    <cellStyle name="Ergebnis 2 14" xfId="12181" hidden="1"/>
    <cellStyle name="Ergebnis 2 14" xfId="12234" hidden="1"/>
    <cellStyle name="Ergebnis 2 14" xfId="12300" hidden="1"/>
    <cellStyle name="Ergebnis 2 14" xfId="12318" hidden="1"/>
    <cellStyle name="Ergebnis 2 14" xfId="12363" hidden="1"/>
    <cellStyle name="Ergebnis 2 14" xfId="12398" hidden="1"/>
    <cellStyle name="Ergebnis 2 14" xfId="12466" hidden="1"/>
    <cellStyle name="Ergebnis 2 14" xfId="12592" hidden="1"/>
    <cellStyle name="Ergebnis 2 14" xfId="12610" hidden="1"/>
    <cellStyle name="Ergebnis 2 14" xfId="12655" hidden="1"/>
    <cellStyle name="Ergebnis 2 14" xfId="12690" hidden="1"/>
    <cellStyle name="Ergebnis 2 14" xfId="12516" hidden="1"/>
    <cellStyle name="Ergebnis 2 14" xfId="12734" hidden="1"/>
    <cellStyle name="Ergebnis 2 14" xfId="12752" hidden="1"/>
    <cellStyle name="Ergebnis 2 14" xfId="12797" hidden="1"/>
    <cellStyle name="Ergebnis 2 14" xfId="12832" hidden="1"/>
    <cellStyle name="Ergebnis 2 14" xfId="2219" hidden="1"/>
    <cellStyle name="Ergebnis 2 14" xfId="12889" hidden="1"/>
    <cellStyle name="Ergebnis 2 14" xfId="12907" hidden="1"/>
    <cellStyle name="Ergebnis 2 14" xfId="12952" hidden="1"/>
    <cellStyle name="Ergebnis 2 14" xfId="12987" hidden="1"/>
    <cellStyle name="Ergebnis 2 14" xfId="13104" hidden="1"/>
    <cellStyle name="Ergebnis 2 14" xfId="13266" hidden="1"/>
    <cellStyle name="Ergebnis 2 14" xfId="13284" hidden="1"/>
    <cellStyle name="Ergebnis 2 14" xfId="13329" hidden="1"/>
    <cellStyle name="Ergebnis 2 14" xfId="13364" hidden="1"/>
    <cellStyle name="Ergebnis 2 14" xfId="13167" hidden="1"/>
    <cellStyle name="Ergebnis 2 14" xfId="13413" hidden="1"/>
    <cellStyle name="Ergebnis 2 14" xfId="13431" hidden="1"/>
    <cellStyle name="Ergebnis 2 14" xfId="13476" hidden="1"/>
    <cellStyle name="Ergebnis 2 14" xfId="13511" hidden="1"/>
    <cellStyle name="Ergebnis 2 14" xfId="13042" hidden="1"/>
    <cellStyle name="Ergebnis 2 14" xfId="13554" hidden="1"/>
    <cellStyle name="Ergebnis 2 14" xfId="13572" hidden="1"/>
    <cellStyle name="Ergebnis 2 14" xfId="13617" hidden="1"/>
    <cellStyle name="Ergebnis 2 14" xfId="13652" hidden="1"/>
    <cellStyle name="Ergebnis 2 14" xfId="13705" hidden="1"/>
    <cellStyle name="Ergebnis 2 14" xfId="13771" hidden="1"/>
    <cellStyle name="Ergebnis 2 14" xfId="13789" hidden="1"/>
    <cellStyle name="Ergebnis 2 14" xfId="13834" hidden="1"/>
    <cellStyle name="Ergebnis 2 14" xfId="13869" hidden="1"/>
    <cellStyle name="Ergebnis 2 14" xfId="13937" hidden="1"/>
    <cellStyle name="Ergebnis 2 14" xfId="14063" hidden="1"/>
    <cellStyle name="Ergebnis 2 14" xfId="14081" hidden="1"/>
    <cellStyle name="Ergebnis 2 14" xfId="14126" hidden="1"/>
    <cellStyle name="Ergebnis 2 14" xfId="14161" hidden="1"/>
    <cellStyle name="Ergebnis 2 14" xfId="13987" hidden="1"/>
    <cellStyle name="Ergebnis 2 14" xfId="14205" hidden="1"/>
    <cellStyle name="Ergebnis 2 14" xfId="14223" hidden="1"/>
    <cellStyle name="Ergebnis 2 14" xfId="14268" hidden="1"/>
    <cellStyle name="Ergebnis 2 14" xfId="14303" hidden="1"/>
    <cellStyle name="Ergebnis 2 14" xfId="2095" hidden="1"/>
    <cellStyle name="Ergebnis 2 14" xfId="14356" hidden="1"/>
    <cellStyle name="Ergebnis 2 14" xfId="14374" hidden="1"/>
    <cellStyle name="Ergebnis 2 14" xfId="14419" hidden="1"/>
    <cellStyle name="Ergebnis 2 14" xfId="14454" hidden="1"/>
    <cellStyle name="Ergebnis 2 14" xfId="14566" hidden="1"/>
    <cellStyle name="Ergebnis 2 14" xfId="14728" hidden="1"/>
    <cellStyle name="Ergebnis 2 14" xfId="14746" hidden="1"/>
    <cellStyle name="Ergebnis 2 14" xfId="14791" hidden="1"/>
    <cellStyle name="Ergebnis 2 14" xfId="14826" hidden="1"/>
    <cellStyle name="Ergebnis 2 14" xfId="14629" hidden="1"/>
    <cellStyle name="Ergebnis 2 14" xfId="14875" hidden="1"/>
    <cellStyle name="Ergebnis 2 14" xfId="14893" hidden="1"/>
    <cellStyle name="Ergebnis 2 14" xfId="14938" hidden="1"/>
    <cellStyle name="Ergebnis 2 14" xfId="14973" hidden="1"/>
    <cellStyle name="Ergebnis 2 14" xfId="14504" hidden="1"/>
    <cellStyle name="Ergebnis 2 14" xfId="15016" hidden="1"/>
    <cellStyle name="Ergebnis 2 14" xfId="15034" hidden="1"/>
    <cellStyle name="Ergebnis 2 14" xfId="15079" hidden="1"/>
    <cellStyle name="Ergebnis 2 14" xfId="15114" hidden="1"/>
    <cellStyle name="Ergebnis 2 14" xfId="15167" hidden="1"/>
    <cellStyle name="Ergebnis 2 14" xfId="15233" hidden="1"/>
    <cellStyle name="Ergebnis 2 14" xfId="15251" hidden="1"/>
    <cellStyle name="Ergebnis 2 14" xfId="15296" hidden="1"/>
    <cellStyle name="Ergebnis 2 14" xfId="15331" hidden="1"/>
    <cellStyle name="Ergebnis 2 14" xfId="15399" hidden="1"/>
    <cellStyle name="Ergebnis 2 14" xfId="15525" hidden="1"/>
    <cellStyle name="Ergebnis 2 14" xfId="15543" hidden="1"/>
    <cellStyle name="Ergebnis 2 14" xfId="15588" hidden="1"/>
    <cellStyle name="Ergebnis 2 14" xfId="15623" hidden="1"/>
    <cellStyle name="Ergebnis 2 14" xfId="15449" hidden="1"/>
    <cellStyle name="Ergebnis 2 14" xfId="15667" hidden="1"/>
    <cellStyle name="Ergebnis 2 14" xfId="15685" hidden="1"/>
    <cellStyle name="Ergebnis 2 14" xfId="15730" hidden="1"/>
    <cellStyle name="Ergebnis 2 14" xfId="15765" hidden="1"/>
    <cellStyle name="Ergebnis 2 14" xfId="2014" hidden="1"/>
    <cellStyle name="Ergebnis 2 14" xfId="15818" hidden="1"/>
    <cellStyle name="Ergebnis 2 14" xfId="15836" hidden="1"/>
    <cellStyle name="Ergebnis 2 14" xfId="15881" hidden="1"/>
    <cellStyle name="Ergebnis 2 14" xfId="15916" hidden="1"/>
    <cellStyle name="Ergebnis 2 14" xfId="16022" hidden="1"/>
    <cellStyle name="Ergebnis 2 14" xfId="16184" hidden="1"/>
    <cellStyle name="Ergebnis 2 14" xfId="16202" hidden="1"/>
    <cellStyle name="Ergebnis 2 14" xfId="16247" hidden="1"/>
    <cellStyle name="Ergebnis 2 14" xfId="16282" hidden="1"/>
    <cellStyle name="Ergebnis 2 14" xfId="16085" hidden="1"/>
    <cellStyle name="Ergebnis 2 14" xfId="16331" hidden="1"/>
    <cellStyle name="Ergebnis 2 14" xfId="16349" hidden="1"/>
    <cellStyle name="Ergebnis 2 14" xfId="16394" hidden="1"/>
    <cellStyle name="Ergebnis 2 14" xfId="16429" hidden="1"/>
    <cellStyle name="Ergebnis 2 14" xfId="15960" hidden="1"/>
    <cellStyle name="Ergebnis 2 14" xfId="16472" hidden="1"/>
    <cellStyle name="Ergebnis 2 14" xfId="16490" hidden="1"/>
    <cellStyle name="Ergebnis 2 14" xfId="16535" hidden="1"/>
    <cellStyle name="Ergebnis 2 14" xfId="16570" hidden="1"/>
    <cellStyle name="Ergebnis 2 14" xfId="16623" hidden="1"/>
    <cellStyle name="Ergebnis 2 14" xfId="16689" hidden="1"/>
    <cellStyle name="Ergebnis 2 14" xfId="16707" hidden="1"/>
    <cellStyle name="Ergebnis 2 14" xfId="16752" hidden="1"/>
    <cellStyle name="Ergebnis 2 14" xfId="16787" hidden="1"/>
    <cellStyle name="Ergebnis 2 14" xfId="16855" hidden="1"/>
    <cellStyle name="Ergebnis 2 14" xfId="16981" hidden="1"/>
    <cellStyle name="Ergebnis 2 14" xfId="16999" hidden="1"/>
    <cellStyle name="Ergebnis 2 14" xfId="17044" hidden="1"/>
    <cellStyle name="Ergebnis 2 14" xfId="17079" hidden="1"/>
    <cellStyle name="Ergebnis 2 14" xfId="16905" hidden="1"/>
    <cellStyle name="Ergebnis 2 14" xfId="17123" hidden="1"/>
    <cellStyle name="Ergebnis 2 14" xfId="17141" hidden="1"/>
    <cellStyle name="Ergebnis 2 14" xfId="17186" hidden="1"/>
    <cellStyle name="Ergebnis 2 14" xfId="17221" hidden="1"/>
    <cellStyle name="Ergebnis 2 14" xfId="2262" hidden="1"/>
    <cellStyle name="Ergebnis 2 14" xfId="17263" hidden="1"/>
    <cellStyle name="Ergebnis 2 14" xfId="17281" hidden="1"/>
    <cellStyle name="Ergebnis 2 14" xfId="17326" hidden="1"/>
    <cellStyle name="Ergebnis 2 14" xfId="17361" hidden="1"/>
    <cellStyle name="Ergebnis 2 14" xfId="17464" hidden="1"/>
    <cellStyle name="Ergebnis 2 14" xfId="17626" hidden="1"/>
    <cellStyle name="Ergebnis 2 14" xfId="17644" hidden="1"/>
    <cellStyle name="Ergebnis 2 14" xfId="17689" hidden="1"/>
    <cellStyle name="Ergebnis 2 14" xfId="17724" hidden="1"/>
    <cellStyle name="Ergebnis 2 14" xfId="17527" hidden="1"/>
    <cellStyle name="Ergebnis 2 14" xfId="17773" hidden="1"/>
    <cellStyle name="Ergebnis 2 14" xfId="17791" hidden="1"/>
    <cellStyle name="Ergebnis 2 14" xfId="17836" hidden="1"/>
    <cellStyle name="Ergebnis 2 14" xfId="17871" hidden="1"/>
    <cellStyle name="Ergebnis 2 14" xfId="17402" hidden="1"/>
    <cellStyle name="Ergebnis 2 14" xfId="17914" hidden="1"/>
    <cellStyle name="Ergebnis 2 14" xfId="17932" hidden="1"/>
    <cellStyle name="Ergebnis 2 14" xfId="17977" hidden="1"/>
    <cellStyle name="Ergebnis 2 14" xfId="18012" hidden="1"/>
    <cellStyle name="Ergebnis 2 14" xfId="18065" hidden="1"/>
    <cellStyle name="Ergebnis 2 14" xfId="18131" hidden="1"/>
    <cellStyle name="Ergebnis 2 14" xfId="18149" hidden="1"/>
    <cellStyle name="Ergebnis 2 14" xfId="18194" hidden="1"/>
    <cellStyle name="Ergebnis 2 14" xfId="18229" hidden="1"/>
    <cellStyle name="Ergebnis 2 14" xfId="18297" hidden="1"/>
    <cellStyle name="Ergebnis 2 14" xfId="18423" hidden="1"/>
    <cellStyle name="Ergebnis 2 14" xfId="18441" hidden="1"/>
    <cellStyle name="Ergebnis 2 14" xfId="18486" hidden="1"/>
    <cellStyle name="Ergebnis 2 14" xfId="18521" hidden="1"/>
    <cellStyle name="Ergebnis 2 14" xfId="18347" hidden="1"/>
    <cellStyle name="Ergebnis 2 14" xfId="18565" hidden="1"/>
    <cellStyle name="Ergebnis 2 14" xfId="18583" hidden="1"/>
    <cellStyle name="Ergebnis 2 14" xfId="18628" hidden="1"/>
    <cellStyle name="Ergebnis 2 14" xfId="18663" hidden="1"/>
    <cellStyle name="Ergebnis 2 14" xfId="18938" hidden="1"/>
    <cellStyle name="Ergebnis 2 14" xfId="19063" hidden="1"/>
    <cellStyle name="Ergebnis 2 14" xfId="19081" hidden="1"/>
    <cellStyle name="Ergebnis 2 14" xfId="19126" hidden="1"/>
    <cellStyle name="Ergebnis 2 14" xfId="19161" hidden="1"/>
    <cellStyle name="Ergebnis 2 14" xfId="19271" hidden="1"/>
    <cellStyle name="Ergebnis 2 14" xfId="19433" hidden="1"/>
    <cellStyle name="Ergebnis 2 14" xfId="19451" hidden="1"/>
    <cellStyle name="Ergebnis 2 14" xfId="19496" hidden="1"/>
    <cellStyle name="Ergebnis 2 14" xfId="19531" hidden="1"/>
    <cellStyle name="Ergebnis 2 14" xfId="19334" hidden="1"/>
    <cellStyle name="Ergebnis 2 14" xfId="19580" hidden="1"/>
    <cellStyle name="Ergebnis 2 14" xfId="19598" hidden="1"/>
    <cellStyle name="Ergebnis 2 14" xfId="19643" hidden="1"/>
    <cellStyle name="Ergebnis 2 14" xfId="19678" hidden="1"/>
    <cellStyle name="Ergebnis 2 14" xfId="19209" hidden="1"/>
    <cellStyle name="Ergebnis 2 14" xfId="19721" hidden="1"/>
    <cellStyle name="Ergebnis 2 14" xfId="19739" hidden="1"/>
    <cellStyle name="Ergebnis 2 14" xfId="19784" hidden="1"/>
    <cellStyle name="Ergebnis 2 14" xfId="19819" hidden="1"/>
    <cellStyle name="Ergebnis 2 14" xfId="19872" hidden="1"/>
    <cellStyle name="Ergebnis 2 14" xfId="19938" hidden="1"/>
    <cellStyle name="Ergebnis 2 14" xfId="19956" hidden="1"/>
    <cellStyle name="Ergebnis 2 14" xfId="20001" hidden="1"/>
    <cellStyle name="Ergebnis 2 14" xfId="20036" hidden="1"/>
    <cellStyle name="Ergebnis 2 14" xfId="20104" hidden="1"/>
    <cellStyle name="Ergebnis 2 14" xfId="20230" hidden="1"/>
    <cellStyle name="Ergebnis 2 14" xfId="20248" hidden="1"/>
    <cellStyle name="Ergebnis 2 14" xfId="20293" hidden="1"/>
    <cellStyle name="Ergebnis 2 14" xfId="20328" hidden="1"/>
    <cellStyle name="Ergebnis 2 14" xfId="20154" hidden="1"/>
    <cellStyle name="Ergebnis 2 14" xfId="20372" hidden="1"/>
    <cellStyle name="Ergebnis 2 14" xfId="20390" hidden="1"/>
    <cellStyle name="Ergebnis 2 14" xfId="20435" hidden="1"/>
    <cellStyle name="Ergebnis 2 14" xfId="20470" hidden="1"/>
    <cellStyle name="Ergebnis 2 14" xfId="20523" hidden="1"/>
    <cellStyle name="Ergebnis 2 14" xfId="20589" hidden="1"/>
    <cellStyle name="Ergebnis 2 14" xfId="20607" hidden="1"/>
    <cellStyle name="Ergebnis 2 14" xfId="20652" hidden="1"/>
    <cellStyle name="Ergebnis 2 14" xfId="20687" hidden="1"/>
    <cellStyle name="Ergebnis 2 14" xfId="20774" hidden="1"/>
    <cellStyle name="Ergebnis 2 14" xfId="20980" hidden="1"/>
    <cellStyle name="Ergebnis 2 14" xfId="20998" hidden="1"/>
    <cellStyle name="Ergebnis 2 14" xfId="21043" hidden="1"/>
    <cellStyle name="Ergebnis 2 14" xfId="21078" hidden="1"/>
    <cellStyle name="Ergebnis 2 14" xfId="21163" hidden="1"/>
    <cellStyle name="Ergebnis 2 14" xfId="21289" hidden="1"/>
    <cellStyle name="Ergebnis 2 14" xfId="21307" hidden="1"/>
    <cellStyle name="Ergebnis 2 14" xfId="21352" hidden="1"/>
    <cellStyle name="Ergebnis 2 14" xfId="21387" hidden="1"/>
    <cellStyle name="Ergebnis 2 14" xfId="21213" hidden="1"/>
    <cellStyle name="Ergebnis 2 14" xfId="21433" hidden="1"/>
    <cellStyle name="Ergebnis 2 14" xfId="21451" hidden="1"/>
    <cellStyle name="Ergebnis 2 14" xfId="21496" hidden="1"/>
    <cellStyle name="Ergebnis 2 14" xfId="21531" hidden="1"/>
    <cellStyle name="Ergebnis 2 14" xfId="20860" hidden="1"/>
    <cellStyle name="Ergebnis 2 14" xfId="21590" hidden="1"/>
    <cellStyle name="Ergebnis 2 14" xfId="21608" hidden="1"/>
    <cellStyle name="Ergebnis 2 14" xfId="21653" hidden="1"/>
    <cellStyle name="Ergebnis 2 14" xfId="21688" hidden="1"/>
    <cellStyle name="Ergebnis 2 14" xfId="21797" hidden="1"/>
    <cellStyle name="Ergebnis 2 14" xfId="21960" hidden="1"/>
    <cellStyle name="Ergebnis 2 14" xfId="21978" hidden="1"/>
    <cellStyle name="Ergebnis 2 14" xfId="22023" hidden="1"/>
    <cellStyle name="Ergebnis 2 14" xfId="22058" hidden="1"/>
    <cellStyle name="Ergebnis 2 14" xfId="21860" hidden="1"/>
    <cellStyle name="Ergebnis 2 14" xfId="22109" hidden="1"/>
    <cellStyle name="Ergebnis 2 14" xfId="22127" hidden="1"/>
    <cellStyle name="Ergebnis 2 14" xfId="22172" hidden="1"/>
    <cellStyle name="Ergebnis 2 14" xfId="22207" hidden="1"/>
    <cellStyle name="Ergebnis 2 14" xfId="21735" hidden="1"/>
    <cellStyle name="Ergebnis 2 14" xfId="22252" hidden="1"/>
    <cellStyle name="Ergebnis 2 14" xfId="22270" hidden="1"/>
    <cellStyle name="Ergebnis 2 14" xfId="22315" hidden="1"/>
    <cellStyle name="Ergebnis 2 14" xfId="22350" hidden="1"/>
    <cellStyle name="Ergebnis 2 14" xfId="22405" hidden="1"/>
    <cellStyle name="Ergebnis 2 14" xfId="22471" hidden="1"/>
    <cellStyle name="Ergebnis 2 14" xfId="22489" hidden="1"/>
    <cellStyle name="Ergebnis 2 14" xfId="22534" hidden="1"/>
    <cellStyle name="Ergebnis 2 14" xfId="22569" hidden="1"/>
    <cellStyle name="Ergebnis 2 14" xfId="22637" hidden="1"/>
    <cellStyle name="Ergebnis 2 14" xfId="22763" hidden="1"/>
    <cellStyle name="Ergebnis 2 14" xfId="22781" hidden="1"/>
    <cellStyle name="Ergebnis 2 14" xfId="22826" hidden="1"/>
    <cellStyle name="Ergebnis 2 14" xfId="22861" hidden="1"/>
    <cellStyle name="Ergebnis 2 14" xfId="22687" hidden="1"/>
    <cellStyle name="Ergebnis 2 14" xfId="22905" hidden="1"/>
    <cellStyle name="Ergebnis 2 14" xfId="22923" hidden="1"/>
    <cellStyle name="Ergebnis 2 14" xfId="22968" hidden="1"/>
    <cellStyle name="Ergebnis 2 14" xfId="23003" hidden="1"/>
    <cellStyle name="Ergebnis 2 14" xfId="20909" hidden="1"/>
    <cellStyle name="Ergebnis 2 14" xfId="23045" hidden="1"/>
    <cellStyle name="Ergebnis 2 14" xfId="23063" hidden="1"/>
    <cellStyle name="Ergebnis 2 14" xfId="23108" hidden="1"/>
    <cellStyle name="Ergebnis 2 14" xfId="23143" hidden="1"/>
    <cellStyle name="Ergebnis 2 14" xfId="23250" hidden="1"/>
    <cellStyle name="Ergebnis 2 14" xfId="23412" hidden="1"/>
    <cellStyle name="Ergebnis 2 14" xfId="23430" hidden="1"/>
    <cellStyle name="Ergebnis 2 14" xfId="23475" hidden="1"/>
    <cellStyle name="Ergebnis 2 14" xfId="23510" hidden="1"/>
    <cellStyle name="Ergebnis 2 14" xfId="23313" hidden="1"/>
    <cellStyle name="Ergebnis 2 14" xfId="23561" hidden="1"/>
    <cellStyle name="Ergebnis 2 14" xfId="23579" hidden="1"/>
    <cellStyle name="Ergebnis 2 14" xfId="23624" hidden="1"/>
    <cellStyle name="Ergebnis 2 14" xfId="23659" hidden="1"/>
    <cellStyle name="Ergebnis 2 14" xfId="23188" hidden="1"/>
    <cellStyle name="Ergebnis 2 14" xfId="23704" hidden="1"/>
    <cellStyle name="Ergebnis 2 14" xfId="23722" hidden="1"/>
    <cellStyle name="Ergebnis 2 14" xfId="23767" hidden="1"/>
    <cellStyle name="Ergebnis 2 14" xfId="23802" hidden="1"/>
    <cellStyle name="Ergebnis 2 14" xfId="23856" hidden="1"/>
    <cellStyle name="Ergebnis 2 14" xfId="23922" hidden="1"/>
    <cellStyle name="Ergebnis 2 14" xfId="23940" hidden="1"/>
    <cellStyle name="Ergebnis 2 14" xfId="23985" hidden="1"/>
    <cellStyle name="Ergebnis 2 14" xfId="24020" hidden="1"/>
    <cellStyle name="Ergebnis 2 14" xfId="24088" hidden="1"/>
    <cellStyle name="Ergebnis 2 14" xfId="24214" hidden="1"/>
    <cellStyle name="Ergebnis 2 14" xfId="24232" hidden="1"/>
    <cellStyle name="Ergebnis 2 14" xfId="24277" hidden="1"/>
    <cellStyle name="Ergebnis 2 14" xfId="24312" hidden="1"/>
    <cellStyle name="Ergebnis 2 14" xfId="24138" hidden="1"/>
    <cellStyle name="Ergebnis 2 14" xfId="24356" hidden="1"/>
    <cellStyle name="Ergebnis 2 14" xfId="24374" hidden="1"/>
    <cellStyle name="Ergebnis 2 14" xfId="24419" hidden="1"/>
    <cellStyle name="Ergebnis 2 14" xfId="24454" hidden="1"/>
    <cellStyle name="Ergebnis 2 14" xfId="20903" hidden="1"/>
    <cellStyle name="Ergebnis 2 14" xfId="24496" hidden="1"/>
    <cellStyle name="Ergebnis 2 14" xfId="24514" hidden="1"/>
    <cellStyle name="Ergebnis 2 14" xfId="24559" hidden="1"/>
    <cellStyle name="Ergebnis 2 14" xfId="24594" hidden="1"/>
    <cellStyle name="Ergebnis 2 14" xfId="24697" hidden="1"/>
    <cellStyle name="Ergebnis 2 14" xfId="24859" hidden="1"/>
    <cellStyle name="Ergebnis 2 14" xfId="24877" hidden="1"/>
    <cellStyle name="Ergebnis 2 14" xfId="24922" hidden="1"/>
    <cellStyle name="Ergebnis 2 14" xfId="24957" hidden="1"/>
    <cellStyle name="Ergebnis 2 14" xfId="24760" hidden="1"/>
    <cellStyle name="Ergebnis 2 14" xfId="25006" hidden="1"/>
    <cellStyle name="Ergebnis 2 14" xfId="25024" hidden="1"/>
    <cellStyle name="Ergebnis 2 14" xfId="25069" hidden="1"/>
    <cellStyle name="Ergebnis 2 14" xfId="25104" hidden="1"/>
    <cellStyle name="Ergebnis 2 14" xfId="24635" hidden="1"/>
    <cellStyle name="Ergebnis 2 14" xfId="25147" hidden="1"/>
    <cellStyle name="Ergebnis 2 14" xfId="25165" hidden="1"/>
    <cellStyle name="Ergebnis 2 14" xfId="25210" hidden="1"/>
    <cellStyle name="Ergebnis 2 14" xfId="25245" hidden="1"/>
    <cellStyle name="Ergebnis 2 14" xfId="25298" hidden="1"/>
    <cellStyle name="Ergebnis 2 14" xfId="25364" hidden="1"/>
    <cellStyle name="Ergebnis 2 14" xfId="25382" hidden="1"/>
    <cellStyle name="Ergebnis 2 14" xfId="25427" hidden="1"/>
    <cellStyle name="Ergebnis 2 14" xfId="25462" hidden="1"/>
    <cellStyle name="Ergebnis 2 14" xfId="25530" hidden="1"/>
    <cellStyle name="Ergebnis 2 14" xfId="25656" hidden="1"/>
    <cellStyle name="Ergebnis 2 14" xfId="25674" hidden="1"/>
    <cellStyle name="Ergebnis 2 14" xfId="25719" hidden="1"/>
    <cellStyle name="Ergebnis 2 14" xfId="25754" hidden="1"/>
    <cellStyle name="Ergebnis 2 14" xfId="25580" hidden="1"/>
    <cellStyle name="Ergebnis 2 14" xfId="25798" hidden="1"/>
    <cellStyle name="Ergebnis 2 14" xfId="25816" hidden="1"/>
    <cellStyle name="Ergebnis 2 14" xfId="25861" hidden="1"/>
    <cellStyle name="Ergebnis 2 14" xfId="25896" hidden="1"/>
    <cellStyle name="Ergebnis 2 14" xfId="25951" hidden="1"/>
    <cellStyle name="Ergebnis 2 14" xfId="26091" hidden="1"/>
    <cellStyle name="Ergebnis 2 14" xfId="26109" hidden="1"/>
    <cellStyle name="Ergebnis 2 14" xfId="26154" hidden="1"/>
    <cellStyle name="Ergebnis 2 14" xfId="26189" hidden="1"/>
    <cellStyle name="Ergebnis 2 14" xfId="26293" hidden="1"/>
    <cellStyle name="Ergebnis 2 14" xfId="26455" hidden="1"/>
    <cellStyle name="Ergebnis 2 14" xfId="26473" hidden="1"/>
    <cellStyle name="Ergebnis 2 14" xfId="26518" hidden="1"/>
    <cellStyle name="Ergebnis 2 14" xfId="26553" hidden="1"/>
    <cellStyle name="Ergebnis 2 14" xfId="26356" hidden="1"/>
    <cellStyle name="Ergebnis 2 14" xfId="26602" hidden="1"/>
    <cellStyle name="Ergebnis 2 14" xfId="26620" hidden="1"/>
    <cellStyle name="Ergebnis 2 14" xfId="26665" hidden="1"/>
    <cellStyle name="Ergebnis 2 14" xfId="26700" hidden="1"/>
    <cellStyle name="Ergebnis 2 14" xfId="26231" hidden="1"/>
    <cellStyle name="Ergebnis 2 14" xfId="26743" hidden="1"/>
    <cellStyle name="Ergebnis 2 14" xfId="26761" hidden="1"/>
    <cellStyle name="Ergebnis 2 14" xfId="26806" hidden="1"/>
    <cellStyle name="Ergebnis 2 14" xfId="26841" hidden="1"/>
    <cellStyle name="Ergebnis 2 14" xfId="26894" hidden="1"/>
    <cellStyle name="Ergebnis 2 14" xfId="26960" hidden="1"/>
    <cellStyle name="Ergebnis 2 14" xfId="26978" hidden="1"/>
    <cellStyle name="Ergebnis 2 14" xfId="27023" hidden="1"/>
    <cellStyle name="Ergebnis 2 14" xfId="27058" hidden="1"/>
    <cellStyle name="Ergebnis 2 14" xfId="27126" hidden="1"/>
    <cellStyle name="Ergebnis 2 14" xfId="27252" hidden="1"/>
    <cellStyle name="Ergebnis 2 14" xfId="27270" hidden="1"/>
    <cellStyle name="Ergebnis 2 14" xfId="27315" hidden="1"/>
    <cellStyle name="Ergebnis 2 14" xfId="27350" hidden="1"/>
    <cellStyle name="Ergebnis 2 14" xfId="27176" hidden="1"/>
    <cellStyle name="Ergebnis 2 14" xfId="27394" hidden="1"/>
    <cellStyle name="Ergebnis 2 14" xfId="27412" hidden="1"/>
    <cellStyle name="Ergebnis 2 14" xfId="27457" hidden="1"/>
    <cellStyle name="Ergebnis 2 14" xfId="27492" hidden="1"/>
    <cellStyle name="Ergebnis 2 14" xfId="26003" hidden="1"/>
    <cellStyle name="Ergebnis 2 14" xfId="27534" hidden="1"/>
    <cellStyle name="Ergebnis 2 14" xfId="27552" hidden="1"/>
    <cellStyle name="Ergebnis 2 14" xfId="27597" hidden="1"/>
    <cellStyle name="Ergebnis 2 14" xfId="27632" hidden="1"/>
    <cellStyle name="Ergebnis 2 14" xfId="27735" hidden="1"/>
    <cellStyle name="Ergebnis 2 14" xfId="27897" hidden="1"/>
    <cellStyle name="Ergebnis 2 14" xfId="27915" hidden="1"/>
    <cellStyle name="Ergebnis 2 14" xfId="27960" hidden="1"/>
    <cellStyle name="Ergebnis 2 14" xfId="27995" hidden="1"/>
    <cellStyle name="Ergebnis 2 14" xfId="27798" hidden="1"/>
    <cellStyle name="Ergebnis 2 14" xfId="28044" hidden="1"/>
    <cellStyle name="Ergebnis 2 14" xfId="28062" hidden="1"/>
    <cellStyle name="Ergebnis 2 14" xfId="28107" hidden="1"/>
    <cellStyle name="Ergebnis 2 14" xfId="28142" hidden="1"/>
    <cellStyle name="Ergebnis 2 14" xfId="27673" hidden="1"/>
    <cellStyle name="Ergebnis 2 14" xfId="28185" hidden="1"/>
    <cellStyle name="Ergebnis 2 14" xfId="28203" hidden="1"/>
    <cellStyle name="Ergebnis 2 14" xfId="28248" hidden="1"/>
    <cellStyle name="Ergebnis 2 14" xfId="28283" hidden="1"/>
    <cellStyle name="Ergebnis 2 14" xfId="28336" hidden="1"/>
    <cellStyle name="Ergebnis 2 14" xfId="28402" hidden="1"/>
    <cellStyle name="Ergebnis 2 14" xfId="28420" hidden="1"/>
    <cellStyle name="Ergebnis 2 14" xfId="28465" hidden="1"/>
    <cellStyle name="Ergebnis 2 14" xfId="28500" hidden="1"/>
    <cellStyle name="Ergebnis 2 14" xfId="28568" hidden="1"/>
    <cellStyle name="Ergebnis 2 14" xfId="28694" hidden="1"/>
    <cellStyle name="Ergebnis 2 14" xfId="28712" hidden="1"/>
    <cellStyle name="Ergebnis 2 14" xfId="28757" hidden="1"/>
    <cellStyle name="Ergebnis 2 14" xfId="28792" hidden="1"/>
    <cellStyle name="Ergebnis 2 14" xfId="28618" hidden="1"/>
    <cellStyle name="Ergebnis 2 14" xfId="28836" hidden="1"/>
    <cellStyle name="Ergebnis 2 14" xfId="28854" hidden="1"/>
    <cellStyle name="Ergebnis 2 14" xfId="28899" hidden="1"/>
    <cellStyle name="Ergebnis 2 14" xfId="28934" hidden="1"/>
    <cellStyle name="Ergebnis 2 14" xfId="28988" hidden="1"/>
    <cellStyle name="Ergebnis 2 14" xfId="29054" hidden="1"/>
    <cellStyle name="Ergebnis 2 14" xfId="29072" hidden="1"/>
    <cellStyle name="Ergebnis 2 14" xfId="29117" hidden="1"/>
    <cellStyle name="Ergebnis 2 14" xfId="29152" hidden="1"/>
    <cellStyle name="Ergebnis 2 14" xfId="29255" hidden="1"/>
    <cellStyle name="Ergebnis 2 14" xfId="29417" hidden="1"/>
    <cellStyle name="Ergebnis 2 14" xfId="29435" hidden="1"/>
    <cellStyle name="Ergebnis 2 14" xfId="29480" hidden="1"/>
    <cellStyle name="Ergebnis 2 14" xfId="29515" hidden="1"/>
    <cellStyle name="Ergebnis 2 14" xfId="29318" hidden="1"/>
    <cellStyle name="Ergebnis 2 14" xfId="29564" hidden="1"/>
    <cellStyle name="Ergebnis 2 14" xfId="29582" hidden="1"/>
    <cellStyle name="Ergebnis 2 14" xfId="29627" hidden="1"/>
    <cellStyle name="Ergebnis 2 14" xfId="29662" hidden="1"/>
    <cellStyle name="Ergebnis 2 14" xfId="29193" hidden="1"/>
    <cellStyle name="Ergebnis 2 14" xfId="29705" hidden="1"/>
    <cellStyle name="Ergebnis 2 14" xfId="29723" hidden="1"/>
    <cellStyle name="Ergebnis 2 14" xfId="29768" hidden="1"/>
    <cellStyle name="Ergebnis 2 14" xfId="29803" hidden="1"/>
    <cellStyle name="Ergebnis 2 14" xfId="29856" hidden="1"/>
    <cellStyle name="Ergebnis 2 14" xfId="29922" hidden="1"/>
    <cellStyle name="Ergebnis 2 14" xfId="29940" hidden="1"/>
    <cellStyle name="Ergebnis 2 14" xfId="29985" hidden="1"/>
    <cellStyle name="Ergebnis 2 14" xfId="30020" hidden="1"/>
    <cellStyle name="Ergebnis 2 14" xfId="30088" hidden="1"/>
    <cellStyle name="Ergebnis 2 14" xfId="30214" hidden="1"/>
    <cellStyle name="Ergebnis 2 14" xfId="30232" hidden="1"/>
    <cellStyle name="Ergebnis 2 14" xfId="30277" hidden="1"/>
    <cellStyle name="Ergebnis 2 14" xfId="30312" hidden="1"/>
    <cellStyle name="Ergebnis 2 14" xfId="30138" hidden="1"/>
    <cellStyle name="Ergebnis 2 14" xfId="30356" hidden="1"/>
    <cellStyle name="Ergebnis 2 14" xfId="30374" hidden="1"/>
    <cellStyle name="Ergebnis 2 14" xfId="30419" hidden="1"/>
    <cellStyle name="Ergebnis 2 14" xfId="30454" hidden="1"/>
    <cellStyle name="Ergebnis 2 14" xfId="30507" hidden="1"/>
    <cellStyle name="Ergebnis 2 14" xfId="30573" hidden="1"/>
    <cellStyle name="Ergebnis 2 14" xfId="30591" hidden="1"/>
    <cellStyle name="Ergebnis 2 14" xfId="30636" hidden="1"/>
    <cellStyle name="Ergebnis 2 14" xfId="30671" hidden="1"/>
    <cellStyle name="Ergebnis 2 14" xfId="30758" hidden="1"/>
    <cellStyle name="Ergebnis 2 14" xfId="30964" hidden="1"/>
    <cellStyle name="Ergebnis 2 14" xfId="30982" hidden="1"/>
    <cellStyle name="Ergebnis 2 14" xfId="31027" hidden="1"/>
    <cellStyle name="Ergebnis 2 14" xfId="31062" hidden="1"/>
    <cellStyle name="Ergebnis 2 14" xfId="31147" hidden="1"/>
    <cellStyle name="Ergebnis 2 14" xfId="31273" hidden="1"/>
    <cellStyle name="Ergebnis 2 14" xfId="31291" hidden="1"/>
    <cellStyle name="Ergebnis 2 14" xfId="31336" hidden="1"/>
    <cellStyle name="Ergebnis 2 14" xfId="31371" hidden="1"/>
    <cellStyle name="Ergebnis 2 14" xfId="31197" hidden="1"/>
    <cellStyle name="Ergebnis 2 14" xfId="31417" hidden="1"/>
    <cellStyle name="Ergebnis 2 14" xfId="31435" hidden="1"/>
    <cellStyle name="Ergebnis 2 14" xfId="31480" hidden="1"/>
    <cellStyle name="Ergebnis 2 14" xfId="31515" hidden="1"/>
    <cellStyle name="Ergebnis 2 14" xfId="30844" hidden="1"/>
    <cellStyle name="Ergebnis 2 14" xfId="31574" hidden="1"/>
    <cellStyle name="Ergebnis 2 14" xfId="31592" hidden="1"/>
    <cellStyle name="Ergebnis 2 14" xfId="31637" hidden="1"/>
    <cellStyle name="Ergebnis 2 14" xfId="31672" hidden="1"/>
    <cellStyle name="Ergebnis 2 14" xfId="31781" hidden="1"/>
    <cellStyle name="Ergebnis 2 14" xfId="31944" hidden="1"/>
    <cellStyle name="Ergebnis 2 14" xfId="31962" hidden="1"/>
    <cellStyle name="Ergebnis 2 14" xfId="32007" hidden="1"/>
    <cellStyle name="Ergebnis 2 14" xfId="32042" hidden="1"/>
    <cellStyle name="Ergebnis 2 14" xfId="31844" hidden="1"/>
    <cellStyle name="Ergebnis 2 14" xfId="32093" hidden="1"/>
    <cellStyle name="Ergebnis 2 14" xfId="32111" hidden="1"/>
    <cellStyle name="Ergebnis 2 14" xfId="32156" hidden="1"/>
    <cellStyle name="Ergebnis 2 14" xfId="32191" hidden="1"/>
    <cellStyle name="Ergebnis 2 14" xfId="31719" hidden="1"/>
    <cellStyle name="Ergebnis 2 14" xfId="32236" hidden="1"/>
    <cellStyle name="Ergebnis 2 14" xfId="32254" hidden="1"/>
    <cellStyle name="Ergebnis 2 14" xfId="32299" hidden="1"/>
    <cellStyle name="Ergebnis 2 14" xfId="32334" hidden="1"/>
    <cellStyle name="Ergebnis 2 14" xfId="32389" hidden="1"/>
    <cellStyle name="Ergebnis 2 14" xfId="32455" hidden="1"/>
    <cellStyle name="Ergebnis 2 14" xfId="32473" hidden="1"/>
    <cellStyle name="Ergebnis 2 14" xfId="32518" hidden="1"/>
    <cellStyle name="Ergebnis 2 14" xfId="32553" hidden="1"/>
    <cellStyle name="Ergebnis 2 14" xfId="32621" hidden="1"/>
    <cellStyle name="Ergebnis 2 14" xfId="32747" hidden="1"/>
    <cellStyle name="Ergebnis 2 14" xfId="32765" hidden="1"/>
    <cellStyle name="Ergebnis 2 14" xfId="32810" hidden="1"/>
    <cellStyle name="Ergebnis 2 14" xfId="32845" hidden="1"/>
    <cellStyle name="Ergebnis 2 14" xfId="32671" hidden="1"/>
    <cellStyle name="Ergebnis 2 14" xfId="32889" hidden="1"/>
    <cellStyle name="Ergebnis 2 14" xfId="32907" hidden="1"/>
    <cellStyle name="Ergebnis 2 14" xfId="32952" hidden="1"/>
    <cellStyle name="Ergebnis 2 14" xfId="32987" hidden="1"/>
    <cellStyle name="Ergebnis 2 14" xfId="30893" hidden="1"/>
    <cellStyle name="Ergebnis 2 14" xfId="33029" hidden="1"/>
    <cellStyle name="Ergebnis 2 14" xfId="33047" hidden="1"/>
    <cellStyle name="Ergebnis 2 14" xfId="33092" hidden="1"/>
    <cellStyle name="Ergebnis 2 14" xfId="33127" hidden="1"/>
    <cellStyle name="Ergebnis 2 14" xfId="33233" hidden="1"/>
    <cellStyle name="Ergebnis 2 14" xfId="33395" hidden="1"/>
    <cellStyle name="Ergebnis 2 14" xfId="33413" hidden="1"/>
    <cellStyle name="Ergebnis 2 14" xfId="33458" hidden="1"/>
    <cellStyle name="Ergebnis 2 14" xfId="33493" hidden="1"/>
    <cellStyle name="Ergebnis 2 14" xfId="33296" hidden="1"/>
    <cellStyle name="Ergebnis 2 14" xfId="33544" hidden="1"/>
    <cellStyle name="Ergebnis 2 14" xfId="33562" hidden="1"/>
    <cellStyle name="Ergebnis 2 14" xfId="33607" hidden="1"/>
    <cellStyle name="Ergebnis 2 14" xfId="33642" hidden="1"/>
    <cellStyle name="Ergebnis 2 14" xfId="33171" hidden="1"/>
    <cellStyle name="Ergebnis 2 14" xfId="33687" hidden="1"/>
    <cellStyle name="Ergebnis 2 14" xfId="33705" hidden="1"/>
    <cellStyle name="Ergebnis 2 14" xfId="33750" hidden="1"/>
    <cellStyle name="Ergebnis 2 14" xfId="33785" hidden="1"/>
    <cellStyle name="Ergebnis 2 14" xfId="33839" hidden="1"/>
    <cellStyle name="Ergebnis 2 14" xfId="33905" hidden="1"/>
    <cellStyle name="Ergebnis 2 14" xfId="33923" hidden="1"/>
    <cellStyle name="Ergebnis 2 14" xfId="33968" hidden="1"/>
    <cellStyle name="Ergebnis 2 14" xfId="34003" hidden="1"/>
    <cellStyle name="Ergebnis 2 14" xfId="34071" hidden="1"/>
    <cellStyle name="Ergebnis 2 14" xfId="34197" hidden="1"/>
    <cellStyle name="Ergebnis 2 14" xfId="34215" hidden="1"/>
    <cellStyle name="Ergebnis 2 14" xfId="34260" hidden="1"/>
    <cellStyle name="Ergebnis 2 14" xfId="34295" hidden="1"/>
    <cellStyle name="Ergebnis 2 14" xfId="34121" hidden="1"/>
    <cellStyle name="Ergebnis 2 14" xfId="34339" hidden="1"/>
    <cellStyle name="Ergebnis 2 14" xfId="34357" hidden="1"/>
    <cellStyle name="Ergebnis 2 14" xfId="34402" hidden="1"/>
    <cellStyle name="Ergebnis 2 14" xfId="34437" hidden="1"/>
    <cellStyle name="Ergebnis 2 14" xfId="30887" hidden="1"/>
    <cellStyle name="Ergebnis 2 14" xfId="34479" hidden="1"/>
    <cellStyle name="Ergebnis 2 14" xfId="34497" hidden="1"/>
    <cellStyle name="Ergebnis 2 14" xfId="34542" hidden="1"/>
    <cellStyle name="Ergebnis 2 14" xfId="34577" hidden="1"/>
    <cellStyle name="Ergebnis 2 14" xfId="34680" hidden="1"/>
    <cellStyle name="Ergebnis 2 14" xfId="34842" hidden="1"/>
    <cellStyle name="Ergebnis 2 14" xfId="34860" hidden="1"/>
    <cellStyle name="Ergebnis 2 14" xfId="34905" hidden="1"/>
    <cellStyle name="Ergebnis 2 14" xfId="34940" hidden="1"/>
    <cellStyle name="Ergebnis 2 14" xfId="34743" hidden="1"/>
    <cellStyle name="Ergebnis 2 14" xfId="34989" hidden="1"/>
    <cellStyle name="Ergebnis 2 14" xfId="35007" hidden="1"/>
    <cellStyle name="Ergebnis 2 14" xfId="35052" hidden="1"/>
    <cellStyle name="Ergebnis 2 14" xfId="35087" hidden="1"/>
    <cellStyle name="Ergebnis 2 14" xfId="34618" hidden="1"/>
    <cellStyle name="Ergebnis 2 14" xfId="35130" hidden="1"/>
    <cellStyle name="Ergebnis 2 14" xfId="35148" hidden="1"/>
    <cellStyle name="Ergebnis 2 14" xfId="35193" hidden="1"/>
    <cellStyle name="Ergebnis 2 14" xfId="35228" hidden="1"/>
    <cellStyle name="Ergebnis 2 14" xfId="35281" hidden="1"/>
    <cellStyle name="Ergebnis 2 14" xfId="35347" hidden="1"/>
    <cellStyle name="Ergebnis 2 14" xfId="35365" hidden="1"/>
    <cellStyle name="Ergebnis 2 14" xfId="35410" hidden="1"/>
    <cellStyle name="Ergebnis 2 14" xfId="35445" hidden="1"/>
    <cellStyle name="Ergebnis 2 14" xfId="35513" hidden="1"/>
    <cellStyle name="Ergebnis 2 14" xfId="35639" hidden="1"/>
    <cellStyle name="Ergebnis 2 14" xfId="35657" hidden="1"/>
    <cellStyle name="Ergebnis 2 14" xfId="35702" hidden="1"/>
    <cellStyle name="Ergebnis 2 14" xfId="35737" hidden="1"/>
    <cellStyle name="Ergebnis 2 14" xfId="35563" hidden="1"/>
    <cellStyle name="Ergebnis 2 14" xfId="35781" hidden="1"/>
    <cellStyle name="Ergebnis 2 14" xfId="35799" hidden="1"/>
    <cellStyle name="Ergebnis 2 14" xfId="35844" hidden="1"/>
    <cellStyle name="Ergebnis 2 14" xfId="35879" hidden="1"/>
    <cellStyle name="Ergebnis 2 14" xfId="35934" hidden="1"/>
    <cellStyle name="Ergebnis 2 14" xfId="36074" hidden="1"/>
    <cellStyle name="Ergebnis 2 14" xfId="36092" hidden="1"/>
    <cellStyle name="Ergebnis 2 14" xfId="36137" hidden="1"/>
    <cellStyle name="Ergebnis 2 14" xfId="36172" hidden="1"/>
    <cellStyle name="Ergebnis 2 14" xfId="36276" hidden="1"/>
    <cellStyle name="Ergebnis 2 14" xfId="36438" hidden="1"/>
    <cellStyle name="Ergebnis 2 14" xfId="36456" hidden="1"/>
    <cellStyle name="Ergebnis 2 14" xfId="36501" hidden="1"/>
    <cellStyle name="Ergebnis 2 14" xfId="36536" hidden="1"/>
    <cellStyle name="Ergebnis 2 14" xfId="36339" hidden="1"/>
    <cellStyle name="Ergebnis 2 14" xfId="36585" hidden="1"/>
    <cellStyle name="Ergebnis 2 14" xfId="36603" hidden="1"/>
    <cellStyle name="Ergebnis 2 14" xfId="36648" hidden="1"/>
    <cellStyle name="Ergebnis 2 14" xfId="36683" hidden="1"/>
    <cellStyle name="Ergebnis 2 14" xfId="36214" hidden="1"/>
    <cellStyle name="Ergebnis 2 14" xfId="36726" hidden="1"/>
    <cellStyle name="Ergebnis 2 14" xfId="36744" hidden="1"/>
    <cellStyle name="Ergebnis 2 14" xfId="36789" hidden="1"/>
    <cellStyle name="Ergebnis 2 14" xfId="36824" hidden="1"/>
    <cellStyle name="Ergebnis 2 14" xfId="36877" hidden="1"/>
    <cellStyle name="Ergebnis 2 14" xfId="36943" hidden="1"/>
    <cellStyle name="Ergebnis 2 14" xfId="36961" hidden="1"/>
    <cellStyle name="Ergebnis 2 14" xfId="37006" hidden="1"/>
    <cellStyle name="Ergebnis 2 14" xfId="37041" hidden="1"/>
    <cellStyle name="Ergebnis 2 14" xfId="37109" hidden="1"/>
    <cellStyle name="Ergebnis 2 14" xfId="37235" hidden="1"/>
    <cellStyle name="Ergebnis 2 14" xfId="37253" hidden="1"/>
    <cellStyle name="Ergebnis 2 14" xfId="37298" hidden="1"/>
    <cellStyle name="Ergebnis 2 14" xfId="37333" hidden="1"/>
    <cellStyle name="Ergebnis 2 14" xfId="37159" hidden="1"/>
    <cellStyle name="Ergebnis 2 14" xfId="37377" hidden="1"/>
    <cellStyle name="Ergebnis 2 14" xfId="37395" hidden="1"/>
    <cellStyle name="Ergebnis 2 14" xfId="37440" hidden="1"/>
    <cellStyle name="Ergebnis 2 14" xfId="37475" hidden="1"/>
    <cellStyle name="Ergebnis 2 14" xfId="35986" hidden="1"/>
    <cellStyle name="Ergebnis 2 14" xfId="37517" hidden="1"/>
    <cellStyle name="Ergebnis 2 14" xfId="37535" hidden="1"/>
    <cellStyle name="Ergebnis 2 14" xfId="37580" hidden="1"/>
    <cellStyle name="Ergebnis 2 14" xfId="37615" hidden="1"/>
    <cellStyle name="Ergebnis 2 14" xfId="37718" hidden="1"/>
    <cellStyle name="Ergebnis 2 14" xfId="37880" hidden="1"/>
    <cellStyle name="Ergebnis 2 14" xfId="37898" hidden="1"/>
    <cellStyle name="Ergebnis 2 14" xfId="37943" hidden="1"/>
    <cellStyle name="Ergebnis 2 14" xfId="37978" hidden="1"/>
    <cellStyle name="Ergebnis 2 14" xfId="37781" hidden="1"/>
    <cellStyle name="Ergebnis 2 14" xfId="38027" hidden="1"/>
    <cellStyle name="Ergebnis 2 14" xfId="38045" hidden="1"/>
    <cellStyle name="Ergebnis 2 14" xfId="38090" hidden="1"/>
    <cellStyle name="Ergebnis 2 14" xfId="38125" hidden="1"/>
    <cellStyle name="Ergebnis 2 14" xfId="37656" hidden="1"/>
    <cellStyle name="Ergebnis 2 14" xfId="38168" hidden="1"/>
    <cellStyle name="Ergebnis 2 14" xfId="38186" hidden="1"/>
    <cellStyle name="Ergebnis 2 14" xfId="38231" hidden="1"/>
    <cellStyle name="Ergebnis 2 14" xfId="38266" hidden="1"/>
    <cellStyle name="Ergebnis 2 14" xfId="38319" hidden="1"/>
    <cellStyle name="Ergebnis 2 14" xfId="38385" hidden="1"/>
    <cellStyle name="Ergebnis 2 14" xfId="38403" hidden="1"/>
    <cellStyle name="Ergebnis 2 14" xfId="38448" hidden="1"/>
    <cellStyle name="Ergebnis 2 14" xfId="38483" hidden="1"/>
    <cellStyle name="Ergebnis 2 14" xfId="38551" hidden="1"/>
    <cellStyle name="Ergebnis 2 14" xfId="38677" hidden="1"/>
    <cellStyle name="Ergebnis 2 14" xfId="38695" hidden="1"/>
    <cellStyle name="Ergebnis 2 14" xfId="38740" hidden="1"/>
    <cellStyle name="Ergebnis 2 14" xfId="38775" hidden="1"/>
    <cellStyle name="Ergebnis 2 14" xfId="38601" hidden="1"/>
    <cellStyle name="Ergebnis 2 14" xfId="38819" hidden="1"/>
    <cellStyle name="Ergebnis 2 14" xfId="38837" hidden="1"/>
    <cellStyle name="Ergebnis 2 14" xfId="38882" hidden="1"/>
    <cellStyle name="Ergebnis 2 14" xfId="38917" hidden="1"/>
    <cellStyle name="Ergebnis 2 14" xfId="38980" hidden="1"/>
    <cellStyle name="Ergebnis 2 14" xfId="39057" hidden="1"/>
    <cellStyle name="Ergebnis 2 14" xfId="39075" hidden="1"/>
    <cellStyle name="Ergebnis 2 14" xfId="39120" hidden="1"/>
    <cellStyle name="Ergebnis 2 14" xfId="39155" hidden="1"/>
    <cellStyle name="Ergebnis 2 14" xfId="39258" hidden="1"/>
    <cellStyle name="Ergebnis 2 14" xfId="39420" hidden="1"/>
    <cellStyle name="Ergebnis 2 14" xfId="39438" hidden="1"/>
    <cellStyle name="Ergebnis 2 14" xfId="39483" hidden="1"/>
    <cellStyle name="Ergebnis 2 14" xfId="39518" hidden="1"/>
    <cellStyle name="Ergebnis 2 14" xfId="39321" hidden="1"/>
    <cellStyle name="Ergebnis 2 14" xfId="39567" hidden="1"/>
    <cellStyle name="Ergebnis 2 14" xfId="39585" hidden="1"/>
    <cellStyle name="Ergebnis 2 14" xfId="39630" hidden="1"/>
    <cellStyle name="Ergebnis 2 14" xfId="39665" hidden="1"/>
    <cellStyle name="Ergebnis 2 14" xfId="39196" hidden="1"/>
    <cellStyle name="Ergebnis 2 14" xfId="39708" hidden="1"/>
    <cellStyle name="Ergebnis 2 14" xfId="39726" hidden="1"/>
    <cellStyle name="Ergebnis 2 14" xfId="39771" hidden="1"/>
    <cellStyle name="Ergebnis 2 14" xfId="39806" hidden="1"/>
    <cellStyle name="Ergebnis 2 14" xfId="39859" hidden="1"/>
    <cellStyle name="Ergebnis 2 14" xfId="39925" hidden="1"/>
    <cellStyle name="Ergebnis 2 14" xfId="39943" hidden="1"/>
    <cellStyle name="Ergebnis 2 14" xfId="39988" hidden="1"/>
    <cellStyle name="Ergebnis 2 14" xfId="40023" hidden="1"/>
    <cellStyle name="Ergebnis 2 14" xfId="40091" hidden="1"/>
    <cellStyle name="Ergebnis 2 14" xfId="40217" hidden="1"/>
    <cellStyle name="Ergebnis 2 14" xfId="40235" hidden="1"/>
    <cellStyle name="Ergebnis 2 14" xfId="40280" hidden="1"/>
    <cellStyle name="Ergebnis 2 14" xfId="40315" hidden="1"/>
    <cellStyle name="Ergebnis 2 14" xfId="40141" hidden="1"/>
    <cellStyle name="Ergebnis 2 14" xfId="40359" hidden="1"/>
    <cellStyle name="Ergebnis 2 14" xfId="40377" hidden="1"/>
    <cellStyle name="Ergebnis 2 14" xfId="40422" hidden="1"/>
    <cellStyle name="Ergebnis 2 14" xfId="40457" hidden="1"/>
    <cellStyle name="Ergebnis 2 14" xfId="40510" hidden="1"/>
    <cellStyle name="Ergebnis 2 14" xfId="40576" hidden="1"/>
    <cellStyle name="Ergebnis 2 14" xfId="40594" hidden="1"/>
    <cellStyle name="Ergebnis 2 14" xfId="40639" hidden="1"/>
    <cellStyle name="Ergebnis 2 14" xfId="40674" hidden="1"/>
    <cellStyle name="Ergebnis 2 14" xfId="40761" hidden="1"/>
    <cellStyle name="Ergebnis 2 14" xfId="40967" hidden="1"/>
    <cellStyle name="Ergebnis 2 14" xfId="40985" hidden="1"/>
    <cellStyle name="Ergebnis 2 14" xfId="41030" hidden="1"/>
    <cellStyle name="Ergebnis 2 14" xfId="41065" hidden="1"/>
    <cellStyle name="Ergebnis 2 14" xfId="41150" hidden="1"/>
    <cellStyle name="Ergebnis 2 14" xfId="41276" hidden="1"/>
    <cellStyle name="Ergebnis 2 14" xfId="41294" hidden="1"/>
    <cellStyle name="Ergebnis 2 14" xfId="41339" hidden="1"/>
    <cellStyle name="Ergebnis 2 14" xfId="41374" hidden="1"/>
    <cellStyle name="Ergebnis 2 14" xfId="41200" hidden="1"/>
    <cellStyle name="Ergebnis 2 14" xfId="41420" hidden="1"/>
    <cellStyle name="Ergebnis 2 14" xfId="41438" hidden="1"/>
    <cellStyle name="Ergebnis 2 14" xfId="41483" hidden="1"/>
    <cellStyle name="Ergebnis 2 14" xfId="41518" hidden="1"/>
    <cellStyle name="Ergebnis 2 14" xfId="40847" hidden="1"/>
    <cellStyle name="Ergebnis 2 14" xfId="41577" hidden="1"/>
    <cellStyle name="Ergebnis 2 14" xfId="41595" hidden="1"/>
    <cellStyle name="Ergebnis 2 14" xfId="41640" hidden="1"/>
    <cellStyle name="Ergebnis 2 14" xfId="41675" hidden="1"/>
    <cellStyle name="Ergebnis 2 14" xfId="41784" hidden="1"/>
    <cellStyle name="Ergebnis 2 14" xfId="41947" hidden="1"/>
    <cellStyle name="Ergebnis 2 14" xfId="41965" hidden="1"/>
    <cellStyle name="Ergebnis 2 14" xfId="42010" hidden="1"/>
    <cellStyle name="Ergebnis 2 14" xfId="42045" hidden="1"/>
    <cellStyle name="Ergebnis 2 14" xfId="41847" hidden="1"/>
    <cellStyle name="Ergebnis 2 14" xfId="42096" hidden="1"/>
    <cellStyle name="Ergebnis 2 14" xfId="42114" hidden="1"/>
    <cellStyle name="Ergebnis 2 14" xfId="42159" hidden="1"/>
    <cellStyle name="Ergebnis 2 14" xfId="42194" hidden="1"/>
    <cellStyle name="Ergebnis 2 14" xfId="41722" hidden="1"/>
    <cellStyle name="Ergebnis 2 14" xfId="42239" hidden="1"/>
    <cellStyle name="Ergebnis 2 14" xfId="42257" hidden="1"/>
    <cellStyle name="Ergebnis 2 14" xfId="42302" hidden="1"/>
    <cellStyle name="Ergebnis 2 14" xfId="42337" hidden="1"/>
    <cellStyle name="Ergebnis 2 14" xfId="42392" hidden="1"/>
    <cellStyle name="Ergebnis 2 14" xfId="42458" hidden="1"/>
    <cellStyle name="Ergebnis 2 14" xfId="42476" hidden="1"/>
    <cellStyle name="Ergebnis 2 14" xfId="42521" hidden="1"/>
    <cellStyle name="Ergebnis 2 14" xfId="42556" hidden="1"/>
    <cellStyle name="Ergebnis 2 14" xfId="42624" hidden="1"/>
    <cellStyle name="Ergebnis 2 14" xfId="42750" hidden="1"/>
    <cellStyle name="Ergebnis 2 14" xfId="42768" hidden="1"/>
    <cellStyle name="Ergebnis 2 14" xfId="42813" hidden="1"/>
    <cellStyle name="Ergebnis 2 14" xfId="42848" hidden="1"/>
    <cellStyle name="Ergebnis 2 14" xfId="42674" hidden="1"/>
    <cellStyle name="Ergebnis 2 14" xfId="42892" hidden="1"/>
    <cellStyle name="Ergebnis 2 14" xfId="42910" hidden="1"/>
    <cellStyle name="Ergebnis 2 14" xfId="42955" hidden="1"/>
    <cellStyle name="Ergebnis 2 14" xfId="42990" hidden="1"/>
    <cellStyle name="Ergebnis 2 14" xfId="40896" hidden="1"/>
    <cellStyle name="Ergebnis 2 14" xfId="43032" hidden="1"/>
    <cellStyle name="Ergebnis 2 14" xfId="43050" hidden="1"/>
    <cellStyle name="Ergebnis 2 14" xfId="43095" hidden="1"/>
    <cellStyle name="Ergebnis 2 14" xfId="43130" hidden="1"/>
    <cellStyle name="Ergebnis 2 14" xfId="43236" hidden="1"/>
    <cellStyle name="Ergebnis 2 14" xfId="43398" hidden="1"/>
    <cellStyle name="Ergebnis 2 14" xfId="43416" hidden="1"/>
    <cellStyle name="Ergebnis 2 14" xfId="43461" hidden="1"/>
    <cellStyle name="Ergebnis 2 14" xfId="43496" hidden="1"/>
    <cellStyle name="Ergebnis 2 14" xfId="43299" hidden="1"/>
    <cellStyle name="Ergebnis 2 14" xfId="43547" hidden="1"/>
    <cellStyle name="Ergebnis 2 14" xfId="43565" hidden="1"/>
    <cellStyle name="Ergebnis 2 14" xfId="43610" hidden="1"/>
    <cellStyle name="Ergebnis 2 14" xfId="43645" hidden="1"/>
    <cellStyle name="Ergebnis 2 14" xfId="43174" hidden="1"/>
    <cellStyle name="Ergebnis 2 14" xfId="43690" hidden="1"/>
    <cellStyle name="Ergebnis 2 14" xfId="43708" hidden="1"/>
    <cellStyle name="Ergebnis 2 14" xfId="43753" hidden="1"/>
    <cellStyle name="Ergebnis 2 14" xfId="43788" hidden="1"/>
    <cellStyle name="Ergebnis 2 14" xfId="43842" hidden="1"/>
    <cellStyle name="Ergebnis 2 14" xfId="43908" hidden="1"/>
    <cellStyle name="Ergebnis 2 14" xfId="43926" hidden="1"/>
    <cellStyle name="Ergebnis 2 14" xfId="43971" hidden="1"/>
    <cellStyle name="Ergebnis 2 14" xfId="44006" hidden="1"/>
    <cellStyle name="Ergebnis 2 14" xfId="44074" hidden="1"/>
    <cellStyle name="Ergebnis 2 14" xfId="44200" hidden="1"/>
    <cellStyle name="Ergebnis 2 14" xfId="44218" hidden="1"/>
    <cellStyle name="Ergebnis 2 14" xfId="44263" hidden="1"/>
    <cellStyle name="Ergebnis 2 14" xfId="44298" hidden="1"/>
    <cellStyle name="Ergebnis 2 14" xfId="44124" hidden="1"/>
    <cellStyle name="Ergebnis 2 14" xfId="44342" hidden="1"/>
    <cellStyle name="Ergebnis 2 14" xfId="44360" hidden="1"/>
    <cellStyle name="Ergebnis 2 14" xfId="44405" hidden="1"/>
    <cellStyle name="Ergebnis 2 14" xfId="44440" hidden="1"/>
    <cellStyle name="Ergebnis 2 14" xfId="40890" hidden="1"/>
    <cellStyle name="Ergebnis 2 14" xfId="44482" hidden="1"/>
    <cellStyle name="Ergebnis 2 14" xfId="44500" hidden="1"/>
    <cellStyle name="Ergebnis 2 14" xfId="44545" hidden="1"/>
    <cellStyle name="Ergebnis 2 14" xfId="44580" hidden="1"/>
    <cellStyle name="Ergebnis 2 14" xfId="44683" hidden="1"/>
    <cellStyle name="Ergebnis 2 14" xfId="44845" hidden="1"/>
    <cellStyle name="Ergebnis 2 14" xfId="44863" hidden="1"/>
    <cellStyle name="Ergebnis 2 14" xfId="44908" hidden="1"/>
    <cellStyle name="Ergebnis 2 14" xfId="44943" hidden="1"/>
    <cellStyle name="Ergebnis 2 14" xfId="44746" hidden="1"/>
    <cellStyle name="Ergebnis 2 14" xfId="44992" hidden="1"/>
    <cellStyle name="Ergebnis 2 14" xfId="45010" hidden="1"/>
    <cellStyle name="Ergebnis 2 14" xfId="45055" hidden="1"/>
    <cellStyle name="Ergebnis 2 14" xfId="45090" hidden="1"/>
    <cellStyle name="Ergebnis 2 14" xfId="44621" hidden="1"/>
    <cellStyle name="Ergebnis 2 14" xfId="45133" hidden="1"/>
    <cellStyle name="Ergebnis 2 14" xfId="45151" hidden="1"/>
    <cellStyle name="Ergebnis 2 14" xfId="45196" hidden="1"/>
    <cellStyle name="Ergebnis 2 14" xfId="45231" hidden="1"/>
    <cellStyle name="Ergebnis 2 14" xfId="45284" hidden="1"/>
    <cellStyle name="Ergebnis 2 14" xfId="45350" hidden="1"/>
    <cellStyle name="Ergebnis 2 14" xfId="45368" hidden="1"/>
    <cellStyle name="Ergebnis 2 14" xfId="45413" hidden="1"/>
    <cellStyle name="Ergebnis 2 14" xfId="45448" hidden="1"/>
    <cellStyle name="Ergebnis 2 14" xfId="45516" hidden="1"/>
    <cellStyle name="Ergebnis 2 14" xfId="45642" hidden="1"/>
    <cellStyle name="Ergebnis 2 14" xfId="45660" hidden="1"/>
    <cellStyle name="Ergebnis 2 14" xfId="45705" hidden="1"/>
    <cellStyle name="Ergebnis 2 14" xfId="45740" hidden="1"/>
    <cellStyle name="Ergebnis 2 14" xfId="45566" hidden="1"/>
    <cellStyle name="Ergebnis 2 14" xfId="45784" hidden="1"/>
    <cellStyle name="Ergebnis 2 14" xfId="45802" hidden="1"/>
    <cellStyle name="Ergebnis 2 14" xfId="45847" hidden="1"/>
    <cellStyle name="Ergebnis 2 14" xfId="45882" hidden="1"/>
    <cellStyle name="Ergebnis 2 14" xfId="45937" hidden="1"/>
    <cellStyle name="Ergebnis 2 14" xfId="46077" hidden="1"/>
    <cellStyle name="Ergebnis 2 14" xfId="46095" hidden="1"/>
    <cellStyle name="Ergebnis 2 14" xfId="46140" hidden="1"/>
    <cellStyle name="Ergebnis 2 14" xfId="46175" hidden="1"/>
    <cellStyle name="Ergebnis 2 14" xfId="46279" hidden="1"/>
    <cellStyle name="Ergebnis 2 14" xfId="46441" hidden="1"/>
    <cellStyle name="Ergebnis 2 14" xfId="46459" hidden="1"/>
    <cellStyle name="Ergebnis 2 14" xfId="46504" hidden="1"/>
    <cellStyle name="Ergebnis 2 14" xfId="46539" hidden="1"/>
    <cellStyle name="Ergebnis 2 14" xfId="46342" hidden="1"/>
    <cellStyle name="Ergebnis 2 14" xfId="46588" hidden="1"/>
    <cellStyle name="Ergebnis 2 14" xfId="46606" hidden="1"/>
    <cellStyle name="Ergebnis 2 14" xfId="46651" hidden="1"/>
    <cellStyle name="Ergebnis 2 14" xfId="46686" hidden="1"/>
    <cellStyle name="Ergebnis 2 14" xfId="46217" hidden="1"/>
    <cellStyle name="Ergebnis 2 14" xfId="46729" hidden="1"/>
    <cellStyle name="Ergebnis 2 14" xfId="46747" hidden="1"/>
    <cellStyle name="Ergebnis 2 14" xfId="46792" hidden="1"/>
    <cellStyle name="Ergebnis 2 14" xfId="46827" hidden="1"/>
    <cellStyle name="Ergebnis 2 14" xfId="46880" hidden="1"/>
    <cellStyle name="Ergebnis 2 14" xfId="46946" hidden="1"/>
    <cellStyle name="Ergebnis 2 14" xfId="46964" hidden="1"/>
    <cellStyle name="Ergebnis 2 14" xfId="47009" hidden="1"/>
    <cellStyle name="Ergebnis 2 14" xfId="47044" hidden="1"/>
    <cellStyle name="Ergebnis 2 14" xfId="47112" hidden="1"/>
    <cellStyle name="Ergebnis 2 14" xfId="47238" hidden="1"/>
    <cellStyle name="Ergebnis 2 14" xfId="47256" hidden="1"/>
    <cellStyle name="Ergebnis 2 14" xfId="47301" hidden="1"/>
    <cellStyle name="Ergebnis 2 14" xfId="47336" hidden="1"/>
    <cellStyle name="Ergebnis 2 14" xfId="47162" hidden="1"/>
    <cellStyle name="Ergebnis 2 14" xfId="47380" hidden="1"/>
    <cellStyle name="Ergebnis 2 14" xfId="47398" hidden="1"/>
    <cellStyle name="Ergebnis 2 14" xfId="47443" hidden="1"/>
    <cellStyle name="Ergebnis 2 14" xfId="47478" hidden="1"/>
    <cellStyle name="Ergebnis 2 14" xfId="45989" hidden="1"/>
    <cellStyle name="Ergebnis 2 14" xfId="47520" hidden="1"/>
    <cellStyle name="Ergebnis 2 14" xfId="47538" hidden="1"/>
    <cellStyle name="Ergebnis 2 14" xfId="47583" hidden="1"/>
    <cellStyle name="Ergebnis 2 14" xfId="47618" hidden="1"/>
    <cellStyle name="Ergebnis 2 14" xfId="47721" hidden="1"/>
    <cellStyle name="Ergebnis 2 14" xfId="47883" hidden="1"/>
    <cellStyle name="Ergebnis 2 14" xfId="47901" hidden="1"/>
    <cellStyle name="Ergebnis 2 14" xfId="47946" hidden="1"/>
    <cellStyle name="Ergebnis 2 14" xfId="47981" hidden="1"/>
    <cellStyle name="Ergebnis 2 14" xfId="47784" hidden="1"/>
    <cellStyle name="Ergebnis 2 14" xfId="48030" hidden="1"/>
    <cellStyle name="Ergebnis 2 14" xfId="48048" hidden="1"/>
    <cellStyle name="Ergebnis 2 14" xfId="48093" hidden="1"/>
    <cellStyle name="Ergebnis 2 14" xfId="48128" hidden="1"/>
    <cellStyle name="Ergebnis 2 14" xfId="47659" hidden="1"/>
    <cellStyle name="Ergebnis 2 14" xfId="48171" hidden="1"/>
    <cellStyle name="Ergebnis 2 14" xfId="48189" hidden="1"/>
    <cellStyle name="Ergebnis 2 14" xfId="48234" hidden="1"/>
    <cellStyle name="Ergebnis 2 14" xfId="48269" hidden="1"/>
    <cellStyle name="Ergebnis 2 14" xfId="48322" hidden="1"/>
    <cellStyle name="Ergebnis 2 14" xfId="48388" hidden="1"/>
    <cellStyle name="Ergebnis 2 14" xfId="48406" hidden="1"/>
    <cellStyle name="Ergebnis 2 14" xfId="48451" hidden="1"/>
    <cellStyle name="Ergebnis 2 14" xfId="48486" hidden="1"/>
    <cellStyle name="Ergebnis 2 14" xfId="48554" hidden="1"/>
    <cellStyle name="Ergebnis 2 14" xfId="48680" hidden="1"/>
    <cellStyle name="Ergebnis 2 14" xfId="48698" hidden="1"/>
    <cellStyle name="Ergebnis 2 14" xfId="48743" hidden="1"/>
    <cellStyle name="Ergebnis 2 14" xfId="48778" hidden="1"/>
    <cellStyle name="Ergebnis 2 14" xfId="48604" hidden="1"/>
    <cellStyle name="Ergebnis 2 14" xfId="48822" hidden="1"/>
    <cellStyle name="Ergebnis 2 14" xfId="48840" hidden="1"/>
    <cellStyle name="Ergebnis 2 14" xfId="48885" hidden="1"/>
    <cellStyle name="Ergebnis 2 14" xfId="48920" hidden="1"/>
    <cellStyle name="Ergebnis 2 14" xfId="48973" hidden="1"/>
    <cellStyle name="Ergebnis 2 14" xfId="49039" hidden="1"/>
    <cellStyle name="Ergebnis 2 14" xfId="49057" hidden="1"/>
    <cellStyle name="Ergebnis 2 14" xfId="49102" hidden="1"/>
    <cellStyle name="Ergebnis 2 14" xfId="49137" hidden="1"/>
    <cellStyle name="Ergebnis 2 14" xfId="49240" hidden="1"/>
    <cellStyle name="Ergebnis 2 14" xfId="49402" hidden="1"/>
    <cellStyle name="Ergebnis 2 14" xfId="49420" hidden="1"/>
    <cellStyle name="Ergebnis 2 14" xfId="49465" hidden="1"/>
    <cellStyle name="Ergebnis 2 14" xfId="49500" hidden="1"/>
    <cellStyle name="Ergebnis 2 14" xfId="49303" hidden="1"/>
    <cellStyle name="Ergebnis 2 14" xfId="49549" hidden="1"/>
    <cellStyle name="Ergebnis 2 14" xfId="49567" hidden="1"/>
    <cellStyle name="Ergebnis 2 14" xfId="49612" hidden="1"/>
    <cellStyle name="Ergebnis 2 14" xfId="49647" hidden="1"/>
    <cellStyle name="Ergebnis 2 14" xfId="49178" hidden="1"/>
    <cellStyle name="Ergebnis 2 14" xfId="49690" hidden="1"/>
    <cellStyle name="Ergebnis 2 14" xfId="49708" hidden="1"/>
    <cellStyle name="Ergebnis 2 14" xfId="49753" hidden="1"/>
    <cellStyle name="Ergebnis 2 14" xfId="49788" hidden="1"/>
    <cellStyle name="Ergebnis 2 14" xfId="49841" hidden="1"/>
    <cellStyle name="Ergebnis 2 14" xfId="49907" hidden="1"/>
    <cellStyle name="Ergebnis 2 14" xfId="49925" hidden="1"/>
    <cellStyle name="Ergebnis 2 14" xfId="49970" hidden="1"/>
    <cellStyle name="Ergebnis 2 14" xfId="50005" hidden="1"/>
    <cellStyle name="Ergebnis 2 14" xfId="50073" hidden="1"/>
    <cellStyle name="Ergebnis 2 14" xfId="50199" hidden="1"/>
    <cellStyle name="Ergebnis 2 14" xfId="50217" hidden="1"/>
    <cellStyle name="Ergebnis 2 14" xfId="50262" hidden="1"/>
    <cellStyle name="Ergebnis 2 14" xfId="50297" hidden="1"/>
    <cellStyle name="Ergebnis 2 14" xfId="50123" hidden="1"/>
    <cellStyle name="Ergebnis 2 14" xfId="50341" hidden="1"/>
    <cellStyle name="Ergebnis 2 14" xfId="50359" hidden="1"/>
    <cellStyle name="Ergebnis 2 14" xfId="50404" hidden="1"/>
    <cellStyle name="Ergebnis 2 14" xfId="50439" hidden="1"/>
    <cellStyle name="Ergebnis 2 14" xfId="50492" hidden="1"/>
    <cellStyle name="Ergebnis 2 14" xfId="50558" hidden="1"/>
    <cellStyle name="Ergebnis 2 14" xfId="50576" hidden="1"/>
    <cellStyle name="Ergebnis 2 14" xfId="50621" hidden="1"/>
    <cellStyle name="Ergebnis 2 14" xfId="50656" hidden="1"/>
    <cellStyle name="Ergebnis 2 14" xfId="50743" hidden="1"/>
    <cellStyle name="Ergebnis 2 14" xfId="50949" hidden="1"/>
    <cellStyle name="Ergebnis 2 14" xfId="50967" hidden="1"/>
    <cellStyle name="Ergebnis 2 14" xfId="51012" hidden="1"/>
    <cellStyle name="Ergebnis 2 14" xfId="51047" hidden="1"/>
    <cellStyle name="Ergebnis 2 14" xfId="51132" hidden="1"/>
    <cellStyle name="Ergebnis 2 14" xfId="51258" hidden="1"/>
    <cellStyle name="Ergebnis 2 14" xfId="51276" hidden="1"/>
    <cellStyle name="Ergebnis 2 14" xfId="51321" hidden="1"/>
    <cellStyle name="Ergebnis 2 14" xfId="51356" hidden="1"/>
    <cellStyle name="Ergebnis 2 14" xfId="51182" hidden="1"/>
    <cellStyle name="Ergebnis 2 14" xfId="51402" hidden="1"/>
    <cellStyle name="Ergebnis 2 14" xfId="51420" hidden="1"/>
    <cellStyle name="Ergebnis 2 14" xfId="51465" hidden="1"/>
    <cellStyle name="Ergebnis 2 14" xfId="51500" hidden="1"/>
    <cellStyle name="Ergebnis 2 14" xfId="50829" hidden="1"/>
    <cellStyle name="Ergebnis 2 14" xfId="51559" hidden="1"/>
    <cellStyle name="Ergebnis 2 14" xfId="51577" hidden="1"/>
    <cellStyle name="Ergebnis 2 14" xfId="51622" hidden="1"/>
    <cellStyle name="Ergebnis 2 14" xfId="51657" hidden="1"/>
    <cellStyle name="Ergebnis 2 14" xfId="51766" hidden="1"/>
    <cellStyle name="Ergebnis 2 14" xfId="51929" hidden="1"/>
    <cellStyle name="Ergebnis 2 14" xfId="51947" hidden="1"/>
    <cellStyle name="Ergebnis 2 14" xfId="51992" hidden="1"/>
    <cellStyle name="Ergebnis 2 14" xfId="52027" hidden="1"/>
    <cellStyle name="Ergebnis 2 14" xfId="51829" hidden="1"/>
    <cellStyle name="Ergebnis 2 14" xfId="52078" hidden="1"/>
    <cellStyle name="Ergebnis 2 14" xfId="52096" hidden="1"/>
    <cellStyle name="Ergebnis 2 14" xfId="52141" hidden="1"/>
    <cellStyle name="Ergebnis 2 14" xfId="52176" hidden="1"/>
    <cellStyle name="Ergebnis 2 14" xfId="51704" hidden="1"/>
    <cellStyle name="Ergebnis 2 14" xfId="52221" hidden="1"/>
    <cellStyle name="Ergebnis 2 14" xfId="52239" hidden="1"/>
    <cellStyle name="Ergebnis 2 14" xfId="52284" hidden="1"/>
    <cellStyle name="Ergebnis 2 14" xfId="52319" hidden="1"/>
    <cellStyle name="Ergebnis 2 14" xfId="52374" hidden="1"/>
    <cellStyle name="Ergebnis 2 14" xfId="52440" hidden="1"/>
    <cellStyle name="Ergebnis 2 14" xfId="52458" hidden="1"/>
    <cellStyle name="Ergebnis 2 14" xfId="52503" hidden="1"/>
    <cellStyle name="Ergebnis 2 14" xfId="52538" hidden="1"/>
    <cellStyle name="Ergebnis 2 14" xfId="52606" hidden="1"/>
    <cellStyle name="Ergebnis 2 14" xfId="52732" hidden="1"/>
    <cellStyle name="Ergebnis 2 14" xfId="52750" hidden="1"/>
    <cellStyle name="Ergebnis 2 14" xfId="52795" hidden="1"/>
    <cellStyle name="Ergebnis 2 14" xfId="52830" hidden="1"/>
    <cellStyle name="Ergebnis 2 14" xfId="52656" hidden="1"/>
    <cellStyle name="Ergebnis 2 14" xfId="52874" hidden="1"/>
    <cellStyle name="Ergebnis 2 14" xfId="52892" hidden="1"/>
    <cellStyle name="Ergebnis 2 14" xfId="52937" hidden="1"/>
    <cellStyle name="Ergebnis 2 14" xfId="52972" hidden="1"/>
    <cellStyle name="Ergebnis 2 14" xfId="50878" hidden="1"/>
    <cellStyle name="Ergebnis 2 14" xfId="53014" hidden="1"/>
    <cellStyle name="Ergebnis 2 14" xfId="53032" hidden="1"/>
    <cellStyle name="Ergebnis 2 14" xfId="53077" hidden="1"/>
    <cellStyle name="Ergebnis 2 14" xfId="53112" hidden="1"/>
    <cellStyle name="Ergebnis 2 14" xfId="53218" hidden="1"/>
    <cellStyle name="Ergebnis 2 14" xfId="53380" hidden="1"/>
    <cellStyle name="Ergebnis 2 14" xfId="53398" hidden="1"/>
    <cellStyle name="Ergebnis 2 14" xfId="53443" hidden="1"/>
    <cellStyle name="Ergebnis 2 14" xfId="53478" hidden="1"/>
    <cellStyle name="Ergebnis 2 14" xfId="53281" hidden="1"/>
    <cellStyle name="Ergebnis 2 14" xfId="53529" hidden="1"/>
    <cellStyle name="Ergebnis 2 14" xfId="53547" hidden="1"/>
    <cellStyle name="Ergebnis 2 14" xfId="53592" hidden="1"/>
    <cellStyle name="Ergebnis 2 14" xfId="53627" hidden="1"/>
    <cellStyle name="Ergebnis 2 14" xfId="53156" hidden="1"/>
    <cellStyle name="Ergebnis 2 14" xfId="53672" hidden="1"/>
    <cellStyle name="Ergebnis 2 14" xfId="53690" hidden="1"/>
    <cellStyle name="Ergebnis 2 14" xfId="53735" hidden="1"/>
    <cellStyle name="Ergebnis 2 14" xfId="53770" hidden="1"/>
    <cellStyle name="Ergebnis 2 14" xfId="53824" hidden="1"/>
    <cellStyle name="Ergebnis 2 14" xfId="53890" hidden="1"/>
    <cellStyle name="Ergebnis 2 14" xfId="53908" hidden="1"/>
    <cellStyle name="Ergebnis 2 14" xfId="53953" hidden="1"/>
    <cellStyle name="Ergebnis 2 14" xfId="53988" hidden="1"/>
    <cellStyle name="Ergebnis 2 14" xfId="54056" hidden="1"/>
    <cellStyle name="Ergebnis 2 14" xfId="54182" hidden="1"/>
    <cellStyle name="Ergebnis 2 14" xfId="54200" hidden="1"/>
    <cellStyle name="Ergebnis 2 14" xfId="54245" hidden="1"/>
    <cellStyle name="Ergebnis 2 14" xfId="54280" hidden="1"/>
    <cellStyle name="Ergebnis 2 14" xfId="54106" hidden="1"/>
    <cellStyle name="Ergebnis 2 14" xfId="54324" hidden="1"/>
    <cellStyle name="Ergebnis 2 14" xfId="54342" hidden="1"/>
    <cellStyle name="Ergebnis 2 14" xfId="54387" hidden="1"/>
    <cellStyle name="Ergebnis 2 14" xfId="54422" hidden="1"/>
    <cellStyle name="Ergebnis 2 14" xfId="50872" hidden="1"/>
    <cellStyle name="Ergebnis 2 14" xfId="54464" hidden="1"/>
    <cellStyle name="Ergebnis 2 14" xfId="54482" hidden="1"/>
    <cellStyle name="Ergebnis 2 14" xfId="54527" hidden="1"/>
    <cellStyle name="Ergebnis 2 14" xfId="54562" hidden="1"/>
    <cellStyle name="Ergebnis 2 14" xfId="54665" hidden="1"/>
    <cellStyle name="Ergebnis 2 14" xfId="54827" hidden="1"/>
    <cellStyle name="Ergebnis 2 14" xfId="54845" hidden="1"/>
    <cellStyle name="Ergebnis 2 14" xfId="54890" hidden="1"/>
    <cellStyle name="Ergebnis 2 14" xfId="54925" hidden="1"/>
    <cellStyle name="Ergebnis 2 14" xfId="54728" hidden="1"/>
    <cellStyle name="Ergebnis 2 14" xfId="54974" hidden="1"/>
    <cellStyle name="Ergebnis 2 14" xfId="54992" hidden="1"/>
    <cellStyle name="Ergebnis 2 14" xfId="55037" hidden="1"/>
    <cellStyle name="Ergebnis 2 14" xfId="55072" hidden="1"/>
    <cellStyle name="Ergebnis 2 14" xfId="54603" hidden="1"/>
    <cellStyle name="Ergebnis 2 14" xfId="55115" hidden="1"/>
    <cellStyle name="Ergebnis 2 14" xfId="55133" hidden="1"/>
    <cellStyle name="Ergebnis 2 14" xfId="55178" hidden="1"/>
    <cellStyle name="Ergebnis 2 14" xfId="55213" hidden="1"/>
    <cellStyle name="Ergebnis 2 14" xfId="55266" hidden="1"/>
    <cellStyle name="Ergebnis 2 14" xfId="55332" hidden="1"/>
    <cellStyle name="Ergebnis 2 14" xfId="55350" hidden="1"/>
    <cellStyle name="Ergebnis 2 14" xfId="55395" hidden="1"/>
    <cellStyle name="Ergebnis 2 14" xfId="55430" hidden="1"/>
    <cellStyle name="Ergebnis 2 14" xfId="55498" hidden="1"/>
    <cellStyle name="Ergebnis 2 14" xfId="55624" hidden="1"/>
    <cellStyle name="Ergebnis 2 14" xfId="55642" hidden="1"/>
    <cellStyle name="Ergebnis 2 14" xfId="55687" hidden="1"/>
    <cellStyle name="Ergebnis 2 14" xfId="55722" hidden="1"/>
    <cellStyle name="Ergebnis 2 14" xfId="55548" hidden="1"/>
    <cellStyle name="Ergebnis 2 14" xfId="55766" hidden="1"/>
    <cellStyle name="Ergebnis 2 14" xfId="55784" hidden="1"/>
    <cellStyle name="Ergebnis 2 14" xfId="55829" hidden="1"/>
    <cellStyle name="Ergebnis 2 14" xfId="55864" hidden="1"/>
    <cellStyle name="Ergebnis 2 14" xfId="55919" hidden="1"/>
    <cellStyle name="Ergebnis 2 14" xfId="56059" hidden="1"/>
    <cellStyle name="Ergebnis 2 14" xfId="56077" hidden="1"/>
    <cellStyle name="Ergebnis 2 14" xfId="56122" hidden="1"/>
    <cellStyle name="Ergebnis 2 14" xfId="56157" hidden="1"/>
    <cellStyle name="Ergebnis 2 14" xfId="56261" hidden="1"/>
    <cellStyle name="Ergebnis 2 14" xfId="56423" hidden="1"/>
    <cellStyle name="Ergebnis 2 14" xfId="56441" hidden="1"/>
    <cellStyle name="Ergebnis 2 14" xfId="56486" hidden="1"/>
    <cellStyle name="Ergebnis 2 14" xfId="56521" hidden="1"/>
    <cellStyle name="Ergebnis 2 14" xfId="56324" hidden="1"/>
    <cellStyle name="Ergebnis 2 14" xfId="56570" hidden="1"/>
    <cellStyle name="Ergebnis 2 14" xfId="56588" hidden="1"/>
    <cellStyle name="Ergebnis 2 14" xfId="56633" hidden="1"/>
    <cellStyle name="Ergebnis 2 14" xfId="56668" hidden="1"/>
    <cellStyle name="Ergebnis 2 14" xfId="56199" hidden="1"/>
    <cellStyle name="Ergebnis 2 14" xfId="56711" hidden="1"/>
    <cellStyle name="Ergebnis 2 14" xfId="56729" hidden="1"/>
    <cellStyle name="Ergebnis 2 14" xfId="56774" hidden="1"/>
    <cellStyle name="Ergebnis 2 14" xfId="56809" hidden="1"/>
    <cellStyle name="Ergebnis 2 14" xfId="56862" hidden="1"/>
    <cellStyle name="Ergebnis 2 14" xfId="56928" hidden="1"/>
    <cellStyle name="Ergebnis 2 14" xfId="56946" hidden="1"/>
    <cellStyle name="Ergebnis 2 14" xfId="56991" hidden="1"/>
    <cellStyle name="Ergebnis 2 14" xfId="57026" hidden="1"/>
    <cellStyle name="Ergebnis 2 14" xfId="57094" hidden="1"/>
    <cellStyle name="Ergebnis 2 14" xfId="57220" hidden="1"/>
    <cellStyle name="Ergebnis 2 14" xfId="57238" hidden="1"/>
    <cellStyle name="Ergebnis 2 14" xfId="57283" hidden="1"/>
    <cellStyle name="Ergebnis 2 14" xfId="57318" hidden="1"/>
    <cellStyle name="Ergebnis 2 14" xfId="57144" hidden="1"/>
    <cellStyle name="Ergebnis 2 14" xfId="57362" hidden="1"/>
    <cellStyle name="Ergebnis 2 14" xfId="57380" hidden="1"/>
    <cellStyle name="Ergebnis 2 14" xfId="57425" hidden="1"/>
    <cellStyle name="Ergebnis 2 14" xfId="57460" hidden="1"/>
    <cellStyle name="Ergebnis 2 14" xfId="55971" hidden="1"/>
    <cellStyle name="Ergebnis 2 14" xfId="57502" hidden="1"/>
    <cellStyle name="Ergebnis 2 14" xfId="57520" hidden="1"/>
    <cellStyle name="Ergebnis 2 14" xfId="57565" hidden="1"/>
    <cellStyle name="Ergebnis 2 14" xfId="57600" hidden="1"/>
    <cellStyle name="Ergebnis 2 14" xfId="57703" hidden="1"/>
    <cellStyle name="Ergebnis 2 14" xfId="57865" hidden="1"/>
    <cellStyle name="Ergebnis 2 14" xfId="57883" hidden="1"/>
    <cellStyle name="Ergebnis 2 14" xfId="57928" hidden="1"/>
    <cellStyle name="Ergebnis 2 14" xfId="57963" hidden="1"/>
    <cellStyle name="Ergebnis 2 14" xfId="57766" hidden="1"/>
    <cellStyle name="Ergebnis 2 14" xfId="58012" hidden="1"/>
    <cellStyle name="Ergebnis 2 14" xfId="58030" hidden="1"/>
    <cellStyle name="Ergebnis 2 14" xfId="58075" hidden="1"/>
    <cellStyle name="Ergebnis 2 14" xfId="58110" hidden="1"/>
    <cellStyle name="Ergebnis 2 14" xfId="57641" hidden="1"/>
    <cellStyle name="Ergebnis 2 14" xfId="58153" hidden="1"/>
    <cellStyle name="Ergebnis 2 14" xfId="58171" hidden="1"/>
    <cellStyle name="Ergebnis 2 14" xfId="58216" hidden="1"/>
    <cellStyle name="Ergebnis 2 14" xfId="58251" hidden="1"/>
    <cellStyle name="Ergebnis 2 14" xfId="58304" hidden="1"/>
    <cellStyle name="Ergebnis 2 14" xfId="58370" hidden="1"/>
    <cellStyle name="Ergebnis 2 14" xfId="58388" hidden="1"/>
    <cellStyle name="Ergebnis 2 14" xfId="58433" hidden="1"/>
    <cellStyle name="Ergebnis 2 14" xfId="58468" hidden="1"/>
    <cellStyle name="Ergebnis 2 14" xfId="58536" hidden="1"/>
    <cellStyle name="Ergebnis 2 14" xfId="58662" hidden="1"/>
    <cellStyle name="Ergebnis 2 14" xfId="58680" hidden="1"/>
    <cellStyle name="Ergebnis 2 14" xfId="58725" hidden="1"/>
    <cellStyle name="Ergebnis 2 14" xfId="58760" hidden="1"/>
    <cellStyle name="Ergebnis 2 14" xfId="58586" hidden="1"/>
    <cellStyle name="Ergebnis 2 14" xfId="58804" hidden="1"/>
    <cellStyle name="Ergebnis 2 14" xfId="58822" hidden="1"/>
    <cellStyle name="Ergebnis 2 14" xfId="58867" hidden="1"/>
    <cellStyle name="Ergebnis 2 14" xfId="58902" hidden="1"/>
    <cellStyle name="Ergebnis 2 15" xfId="202" hidden="1"/>
    <cellStyle name="Ergebnis 2 15" xfId="797" hidden="1"/>
    <cellStyle name="Ergebnis 2 15" xfId="917" hidden="1"/>
    <cellStyle name="Ergebnis 2 15" xfId="789" hidden="1"/>
    <cellStyle name="Ergebnis 2 15" xfId="1398" hidden="1"/>
    <cellStyle name="Ergebnis 2 15" xfId="1630" hidden="1"/>
    <cellStyle name="Ergebnis 2 15" xfId="1727" hidden="1"/>
    <cellStyle name="Ergebnis 2 15" xfId="2125" hidden="1"/>
    <cellStyle name="Ergebnis 2 15" xfId="2667" hidden="1"/>
    <cellStyle name="Ergebnis 2 15" xfId="2787" hidden="1"/>
    <cellStyle name="Ergebnis 2 15" xfId="2659" hidden="1"/>
    <cellStyle name="Ergebnis 2 15" xfId="3268" hidden="1"/>
    <cellStyle name="Ergebnis 2 15" xfId="3500" hidden="1"/>
    <cellStyle name="Ergebnis 2 15" xfId="3597" hidden="1"/>
    <cellStyle name="Ergebnis 2 15" xfId="2202" hidden="1"/>
    <cellStyle name="Ergebnis 2 15" xfId="4173" hidden="1"/>
    <cellStyle name="Ergebnis 2 15" xfId="4293" hidden="1"/>
    <cellStyle name="Ergebnis 2 15" xfId="4165" hidden="1"/>
    <cellStyle name="Ergebnis 2 15" xfId="4774" hidden="1"/>
    <cellStyle name="Ergebnis 2 15" xfId="5006" hidden="1"/>
    <cellStyle name="Ergebnis 2 15" xfId="5103" hidden="1"/>
    <cellStyle name="Ergebnis 2 15" xfId="2358" hidden="1"/>
    <cellStyle name="Ergebnis 2 15" xfId="5677" hidden="1"/>
    <cellStyle name="Ergebnis 2 15" xfId="5797" hidden="1"/>
    <cellStyle name="Ergebnis 2 15" xfId="5669" hidden="1"/>
    <cellStyle name="Ergebnis 2 15" xfId="6278" hidden="1"/>
    <cellStyle name="Ergebnis 2 15" xfId="6510" hidden="1"/>
    <cellStyle name="Ergebnis 2 15" xfId="6607" hidden="1"/>
    <cellStyle name="Ergebnis 2 15" xfId="2318" hidden="1"/>
    <cellStyle name="Ergebnis 2 15" xfId="7175" hidden="1"/>
    <cellStyle name="Ergebnis 2 15" xfId="7295" hidden="1"/>
    <cellStyle name="Ergebnis 2 15" xfId="7167" hidden="1"/>
    <cellStyle name="Ergebnis 2 15" xfId="7776" hidden="1"/>
    <cellStyle name="Ergebnis 2 15" xfId="8008" hidden="1"/>
    <cellStyle name="Ergebnis 2 15" xfId="8105" hidden="1"/>
    <cellStyle name="Ergebnis 2 15" xfId="2035" hidden="1"/>
    <cellStyle name="Ergebnis 2 15" xfId="8668" hidden="1"/>
    <cellStyle name="Ergebnis 2 15" xfId="8788" hidden="1"/>
    <cellStyle name="Ergebnis 2 15" xfId="8660" hidden="1"/>
    <cellStyle name="Ergebnis 2 15" xfId="9269" hidden="1"/>
    <cellStyle name="Ergebnis 2 15" xfId="9501" hidden="1"/>
    <cellStyle name="Ergebnis 2 15" xfId="9598" hidden="1"/>
    <cellStyle name="Ergebnis 2 15" xfId="2252" hidden="1"/>
    <cellStyle name="Ergebnis 2 15" xfId="10154" hidden="1"/>
    <cellStyle name="Ergebnis 2 15" xfId="10274" hidden="1"/>
    <cellStyle name="Ergebnis 2 15" xfId="10146" hidden="1"/>
    <cellStyle name="Ergebnis 2 15" xfId="10755" hidden="1"/>
    <cellStyle name="Ergebnis 2 15" xfId="10987" hidden="1"/>
    <cellStyle name="Ergebnis 2 15" xfId="11084" hidden="1"/>
    <cellStyle name="Ergebnis 2 15" xfId="2578" hidden="1"/>
    <cellStyle name="Ergebnis 2 15" xfId="11634" hidden="1"/>
    <cellStyle name="Ergebnis 2 15" xfId="11754" hidden="1"/>
    <cellStyle name="Ergebnis 2 15" xfId="11626" hidden="1"/>
    <cellStyle name="Ergebnis 2 15" xfId="12235" hidden="1"/>
    <cellStyle name="Ergebnis 2 15" xfId="12467" hidden="1"/>
    <cellStyle name="Ergebnis 2 15" xfId="12564" hidden="1"/>
    <cellStyle name="Ergebnis 2 15" xfId="4084" hidden="1"/>
    <cellStyle name="Ergebnis 2 15" xfId="13105" hidden="1"/>
    <cellStyle name="Ergebnis 2 15" xfId="13225" hidden="1"/>
    <cellStyle name="Ergebnis 2 15" xfId="13097" hidden="1"/>
    <cellStyle name="Ergebnis 2 15" xfId="13706" hidden="1"/>
    <cellStyle name="Ergebnis 2 15" xfId="13938" hidden="1"/>
    <cellStyle name="Ergebnis 2 15" xfId="14035" hidden="1"/>
    <cellStyle name="Ergebnis 2 15" xfId="5588" hidden="1"/>
    <cellStyle name="Ergebnis 2 15" xfId="14567" hidden="1"/>
    <cellStyle name="Ergebnis 2 15" xfId="14687" hidden="1"/>
    <cellStyle name="Ergebnis 2 15" xfId="14559" hidden="1"/>
    <cellStyle name="Ergebnis 2 15" xfId="15168" hidden="1"/>
    <cellStyle name="Ergebnis 2 15" xfId="15400" hidden="1"/>
    <cellStyle name="Ergebnis 2 15" xfId="15497" hidden="1"/>
    <cellStyle name="Ergebnis 2 15" xfId="7086" hidden="1"/>
    <cellStyle name="Ergebnis 2 15" xfId="16023" hidden="1"/>
    <cellStyle name="Ergebnis 2 15" xfId="16143" hidden="1"/>
    <cellStyle name="Ergebnis 2 15" xfId="16015" hidden="1"/>
    <cellStyle name="Ergebnis 2 15" xfId="16624" hidden="1"/>
    <cellStyle name="Ergebnis 2 15" xfId="16856" hidden="1"/>
    <cellStyle name="Ergebnis 2 15" xfId="16953" hidden="1"/>
    <cellStyle name="Ergebnis 2 15" xfId="8579" hidden="1"/>
    <cellStyle name="Ergebnis 2 15" xfId="17465" hidden="1"/>
    <cellStyle name="Ergebnis 2 15" xfId="17585" hidden="1"/>
    <cellStyle name="Ergebnis 2 15" xfId="17457" hidden="1"/>
    <cellStyle name="Ergebnis 2 15" xfId="18066" hidden="1"/>
    <cellStyle name="Ergebnis 2 15" xfId="18298" hidden="1"/>
    <cellStyle name="Ergebnis 2 15" xfId="18395" hidden="1"/>
    <cellStyle name="Ergebnis 2 15" xfId="18939" hidden="1"/>
    <cellStyle name="Ergebnis 2 15" xfId="19272" hidden="1"/>
    <cellStyle name="Ergebnis 2 15" xfId="19392" hidden="1"/>
    <cellStyle name="Ergebnis 2 15" xfId="19264" hidden="1"/>
    <cellStyle name="Ergebnis 2 15" xfId="19873" hidden="1"/>
    <cellStyle name="Ergebnis 2 15" xfId="20105" hidden="1"/>
    <cellStyle name="Ergebnis 2 15" xfId="20202" hidden="1"/>
    <cellStyle name="Ergebnis 2 15" xfId="20524" hidden="1"/>
    <cellStyle name="Ergebnis 2 15" xfId="20775" hidden="1"/>
    <cellStyle name="Ergebnis 2 15" xfId="21164" hidden="1"/>
    <cellStyle name="Ergebnis 2 15" xfId="21261" hidden="1"/>
    <cellStyle name="Ergebnis 2 15" xfId="20859" hidden="1"/>
    <cellStyle name="Ergebnis 2 15" xfId="21798" hidden="1"/>
    <cellStyle name="Ergebnis 2 15" xfId="21919" hidden="1"/>
    <cellStyle name="Ergebnis 2 15" xfId="21790" hidden="1"/>
    <cellStyle name="Ergebnis 2 15" xfId="22406" hidden="1"/>
    <cellStyle name="Ergebnis 2 15" xfId="22638" hidden="1"/>
    <cellStyle name="Ergebnis 2 15" xfId="22735" hidden="1"/>
    <cellStyle name="Ergebnis 2 15" xfId="20709" hidden="1"/>
    <cellStyle name="Ergebnis 2 15" xfId="23251" hidden="1"/>
    <cellStyle name="Ergebnis 2 15" xfId="23371" hidden="1"/>
    <cellStyle name="Ergebnis 2 15" xfId="23243" hidden="1"/>
    <cellStyle name="Ergebnis 2 15" xfId="23857" hidden="1"/>
    <cellStyle name="Ergebnis 2 15" xfId="24089" hidden="1"/>
    <cellStyle name="Ergebnis 2 15" xfId="24186" hidden="1"/>
    <cellStyle name="Ergebnis 2 15" xfId="21706" hidden="1"/>
    <cellStyle name="Ergebnis 2 15" xfId="24698" hidden="1"/>
    <cellStyle name="Ergebnis 2 15" xfId="24818" hidden="1"/>
    <cellStyle name="Ergebnis 2 15" xfId="24690" hidden="1"/>
    <cellStyle name="Ergebnis 2 15" xfId="25299" hidden="1"/>
    <cellStyle name="Ergebnis 2 15" xfId="25531" hidden="1"/>
    <cellStyle name="Ergebnis 2 15" xfId="25628" hidden="1"/>
    <cellStyle name="Ergebnis 2 15" xfId="25952" hidden="1"/>
    <cellStyle name="Ergebnis 2 15" xfId="26294" hidden="1"/>
    <cellStyle name="Ergebnis 2 15" xfId="26414" hidden="1"/>
    <cellStyle name="Ergebnis 2 15" xfId="26286" hidden="1"/>
    <cellStyle name="Ergebnis 2 15" xfId="26895" hidden="1"/>
    <cellStyle name="Ergebnis 2 15" xfId="27127" hidden="1"/>
    <cellStyle name="Ergebnis 2 15" xfId="27224" hidden="1"/>
    <cellStyle name="Ergebnis 2 15" xfId="26002" hidden="1"/>
    <cellStyle name="Ergebnis 2 15" xfId="27736" hidden="1"/>
    <cellStyle name="Ergebnis 2 15" xfId="27856" hidden="1"/>
    <cellStyle name="Ergebnis 2 15" xfId="27728" hidden="1"/>
    <cellStyle name="Ergebnis 2 15" xfId="28337" hidden="1"/>
    <cellStyle name="Ergebnis 2 15" xfId="28569" hidden="1"/>
    <cellStyle name="Ergebnis 2 15" xfId="28666" hidden="1"/>
    <cellStyle name="Ergebnis 2 15" xfId="28989" hidden="1"/>
    <cellStyle name="Ergebnis 2 15" xfId="29256" hidden="1"/>
    <cellStyle name="Ergebnis 2 15" xfId="29376" hidden="1"/>
    <cellStyle name="Ergebnis 2 15" xfId="29248" hidden="1"/>
    <cellStyle name="Ergebnis 2 15" xfId="29857" hidden="1"/>
    <cellStyle name="Ergebnis 2 15" xfId="30089" hidden="1"/>
    <cellStyle name="Ergebnis 2 15" xfId="30186" hidden="1"/>
    <cellStyle name="Ergebnis 2 15" xfId="30508" hidden="1"/>
    <cellStyle name="Ergebnis 2 15" xfId="30759" hidden="1"/>
    <cellStyle name="Ergebnis 2 15" xfId="31148" hidden="1"/>
    <cellStyle name="Ergebnis 2 15" xfId="31245" hidden="1"/>
    <cellStyle name="Ergebnis 2 15" xfId="30843" hidden="1"/>
    <cellStyle name="Ergebnis 2 15" xfId="31782" hidden="1"/>
    <cellStyle name="Ergebnis 2 15" xfId="31903" hidden="1"/>
    <cellStyle name="Ergebnis 2 15" xfId="31774" hidden="1"/>
    <cellStyle name="Ergebnis 2 15" xfId="32390" hidden="1"/>
    <cellStyle name="Ergebnis 2 15" xfId="32622" hidden="1"/>
    <cellStyle name="Ergebnis 2 15" xfId="32719" hidden="1"/>
    <cellStyle name="Ergebnis 2 15" xfId="30693" hidden="1"/>
    <cellStyle name="Ergebnis 2 15" xfId="33234" hidden="1"/>
    <cellStyle name="Ergebnis 2 15" xfId="33354" hidden="1"/>
    <cellStyle name="Ergebnis 2 15" xfId="33226" hidden="1"/>
    <cellStyle name="Ergebnis 2 15" xfId="33840" hidden="1"/>
    <cellStyle name="Ergebnis 2 15" xfId="34072" hidden="1"/>
    <cellStyle name="Ergebnis 2 15" xfId="34169" hidden="1"/>
    <cellStyle name="Ergebnis 2 15" xfId="31690" hidden="1"/>
    <cellStyle name="Ergebnis 2 15" xfId="34681" hidden="1"/>
    <cellStyle name="Ergebnis 2 15" xfId="34801" hidden="1"/>
    <cellStyle name="Ergebnis 2 15" xfId="34673" hidden="1"/>
    <cellStyle name="Ergebnis 2 15" xfId="35282" hidden="1"/>
    <cellStyle name="Ergebnis 2 15" xfId="35514" hidden="1"/>
    <cellStyle name="Ergebnis 2 15" xfId="35611" hidden="1"/>
    <cellStyle name="Ergebnis 2 15" xfId="35935" hidden="1"/>
    <cellStyle name="Ergebnis 2 15" xfId="36277" hidden="1"/>
    <cellStyle name="Ergebnis 2 15" xfId="36397" hidden="1"/>
    <cellStyle name="Ergebnis 2 15" xfId="36269" hidden="1"/>
    <cellStyle name="Ergebnis 2 15" xfId="36878" hidden="1"/>
    <cellStyle name="Ergebnis 2 15" xfId="37110" hidden="1"/>
    <cellStyle name="Ergebnis 2 15" xfId="37207" hidden="1"/>
    <cellStyle name="Ergebnis 2 15" xfId="35985" hidden="1"/>
    <cellStyle name="Ergebnis 2 15" xfId="37719" hidden="1"/>
    <cellStyle name="Ergebnis 2 15" xfId="37839" hidden="1"/>
    <cellStyle name="Ergebnis 2 15" xfId="37711" hidden="1"/>
    <cellStyle name="Ergebnis 2 15" xfId="38320" hidden="1"/>
    <cellStyle name="Ergebnis 2 15" xfId="38552" hidden="1"/>
    <cellStyle name="Ergebnis 2 15" xfId="38649" hidden="1"/>
    <cellStyle name="Ergebnis 2 15" xfId="38981" hidden="1"/>
    <cellStyle name="Ergebnis 2 15" xfId="39259" hidden="1"/>
    <cellStyle name="Ergebnis 2 15" xfId="39379" hidden="1"/>
    <cellStyle name="Ergebnis 2 15" xfId="39251" hidden="1"/>
    <cellStyle name="Ergebnis 2 15" xfId="39860" hidden="1"/>
    <cellStyle name="Ergebnis 2 15" xfId="40092" hidden="1"/>
    <cellStyle name="Ergebnis 2 15" xfId="40189" hidden="1"/>
    <cellStyle name="Ergebnis 2 15" xfId="40511" hidden="1"/>
    <cellStyle name="Ergebnis 2 15" xfId="40762" hidden="1"/>
    <cellStyle name="Ergebnis 2 15" xfId="41151" hidden="1"/>
    <cellStyle name="Ergebnis 2 15" xfId="41248" hidden="1"/>
    <cellStyle name="Ergebnis 2 15" xfId="40846" hidden="1"/>
    <cellStyle name="Ergebnis 2 15" xfId="41785" hidden="1"/>
    <cellStyle name="Ergebnis 2 15" xfId="41906" hidden="1"/>
    <cellStyle name="Ergebnis 2 15" xfId="41777" hidden="1"/>
    <cellStyle name="Ergebnis 2 15" xfId="42393" hidden="1"/>
    <cellStyle name="Ergebnis 2 15" xfId="42625" hidden="1"/>
    <cellStyle name="Ergebnis 2 15" xfId="42722" hidden="1"/>
    <cellStyle name="Ergebnis 2 15" xfId="40696" hidden="1"/>
    <cellStyle name="Ergebnis 2 15" xfId="43237" hidden="1"/>
    <cellStyle name="Ergebnis 2 15" xfId="43357" hidden="1"/>
    <cellStyle name="Ergebnis 2 15" xfId="43229" hidden="1"/>
    <cellStyle name="Ergebnis 2 15" xfId="43843" hidden="1"/>
    <cellStyle name="Ergebnis 2 15" xfId="44075" hidden="1"/>
    <cellStyle name="Ergebnis 2 15" xfId="44172" hidden="1"/>
    <cellStyle name="Ergebnis 2 15" xfId="41693" hidden="1"/>
    <cellStyle name="Ergebnis 2 15" xfId="44684" hidden="1"/>
    <cellStyle name="Ergebnis 2 15" xfId="44804" hidden="1"/>
    <cellStyle name="Ergebnis 2 15" xfId="44676" hidden="1"/>
    <cellStyle name="Ergebnis 2 15" xfId="45285" hidden="1"/>
    <cellStyle name="Ergebnis 2 15" xfId="45517" hidden="1"/>
    <cellStyle name="Ergebnis 2 15" xfId="45614" hidden="1"/>
    <cellStyle name="Ergebnis 2 15" xfId="45938" hidden="1"/>
    <cellStyle name="Ergebnis 2 15" xfId="46280" hidden="1"/>
    <cellStyle name="Ergebnis 2 15" xfId="46400" hidden="1"/>
    <cellStyle name="Ergebnis 2 15" xfId="46272" hidden="1"/>
    <cellStyle name="Ergebnis 2 15" xfId="46881" hidden="1"/>
    <cellStyle name="Ergebnis 2 15" xfId="47113" hidden="1"/>
    <cellStyle name="Ergebnis 2 15" xfId="47210" hidden="1"/>
    <cellStyle name="Ergebnis 2 15" xfId="45988" hidden="1"/>
    <cellStyle name="Ergebnis 2 15" xfId="47722" hidden="1"/>
    <cellStyle name="Ergebnis 2 15" xfId="47842" hidden="1"/>
    <cellStyle name="Ergebnis 2 15" xfId="47714" hidden="1"/>
    <cellStyle name="Ergebnis 2 15" xfId="48323" hidden="1"/>
    <cellStyle name="Ergebnis 2 15" xfId="48555" hidden="1"/>
    <cellStyle name="Ergebnis 2 15" xfId="48652" hidden="1"/>
    <cellStyle name="Ergebnis 2 15" xfId="48974" hidden="1"/>
    <cellStyle name="Ergebnis 2 15" xfId="49241" hidden="1"/>
    <cellStyle name="Ergebnis 2 15" xfId="49361" hidden="1"/>
    <cellStyle name="Ergebnis 2 15" xfId="49233" hidden="1"/>
    <cellStyle name="Ergebnis 2 15" xfId="49842" hidden="1"/>
    <cellStyle name="Ergebnis 2 15" xfId="50074" hidden="1"/>
    <cellStyle name="Ergebnis 2 15" xfId="50171" hidden="1"/>
    <cellStyle name="Ergebnis 2 15" xfId="50493" hidden="1"/>
    <cellStyle name="Ergebnis 2 15" xfId="50744" hidden="1"/>
    <cellStyle name="Ergebnis 2 15" xfId="51133" hidden="1"/>
    <cellStyle name="Ergebnis 2 15" xfId="51230" hidden="1"/>
    <cellStyle name="Ergebnis 2 15" xfId="50828" hidden="1"/>
    <cellStyle name="Ergebnis 2 15" xfId="51767" hidden="1"/>
    <cellStyle name="Ergebnis 2 15" xfId="51888" hidden="1"/>
    <cellStyle name="Ergebnis 2 15" xfId="51759" hidden="1"/>
    <cellStyle name="Ergebnis 2 15" xfId="52375" hidden="1"/>
    <cellStyle name="Ergebnis 2 15" xfId="52607" hidden="1"/>
    <cellStyle name="Ergebnis 2 15" xfId="52704" hidden="1"/>
    <cellStyle name="Ergebnis 2 15" xfId="50678" hidden="1"/>
    <cellStyle name="Ergebnis 2 15" xfId="53219" hidden="1"/>
    <cellStyle name="Ergebnis 2 15" xfId="53339" hidden="1"/>
    <cellStyle name="Ergebnis 2 15" xfId="53211" hidden="1"/>
    <cellStyle name="Ergebnis 2 15" xfId="53825" hidden="1"/>
    <cellStyle name="Ergebnis 2 15" xfId="54057" hidden="1"/>
    <cellStyle name="Ergebnis 2 15" xfId="54154" hidden="1"/>
    <cellStyle name="Ergebnis 2 15" xfId="51675" hidden="1"/>
    <cellStyle name="Ergebnis 2 15" xfId="54666" hidden="1"/>
    <cellStyle name="Ergebnis 2 15" xfId="54786" hidden="1"/>
    <cellStyle name="Ergebnis 2 15" xfId="54658" hidden="1"/>
    <cellStyle name="Ergebnis 2 15" xfId="55267" hidden="1"/>
    <cellStyle name="Ergebnis 2 15" xfId="55499" hidden="1"/>
    <cellStyle name="Ergebnis 2 15" xfId="55596" hidden="1"/>
    <cellStyle name="Ergebnis 2 15" xfId="55920" hidden="1"/>
    <cellStyle name="Ergebnis 2 15" xfId="56262" hidden="1"/>
    <cellStyle name="Ergebnis 2 15" xfId="56382" hidden="1"/>
    <cellStyle name="Ergebnis 2 15" xfId="56254" hidden="1"/>
    <cellStyle name="Ergebnis 2 15" xfId="56863" hidden="1"/>
    <cellStyle name="Ergebnis 2 15" xfId="57095" hidden="1"/>
    <cellStyle name="Ergebnis 2 15" xfId="57192" hidden="1"/>
    <cellStyle name="Ergebnis 2 15" xfId="55970" hidden="1"/>
    <cellStyle name="Ergebnis 2 15" xfId="57704" hidden="1"/>
    <cellStyle name="Ergebnis 2 15" xfId="57824" hidden="1"/>
    <cellStyle name="Ergebnis 2 15" xfId="57696" hidden="1"/>
    <cellStyle name="Ergebnis 2 15" xfId="58305" hidden="1"/>
    <cellStyle name="Ergebnis 2 15" xfId="58537" hidden="1"/>
    <cellStyle name="Ergebnis 2 15" xfId="58634" hidden="1"/>
    <cellStyle name="Ergebnis 2 16" xfId="203" hidden="1"/>
    <cellStyle name="Ergebnis 2 16" xfId="798" hidden="1"/>
    <cellStyle name="Ergebnis 2 16" xfId="858" hidden="1"/>
    <cellStyle name="Ergebnis 2 16" xfId="928" hidden="1"/>
    <cellStyle name="Ergebnis 2 16" xfId="1399" hidden="1"/>
    <cellStyle name="Ergebnis 2 16" xfId="1631" hidden="1"/>
    <cellStyle name="Ergebnis 2 16" xfId="1678" hidden="1"/>
    <cellStyle name="Ergebnis 2 16" xfId="2126" hidden="1"/>
    <cellStyle name="Ergebnis 2 16" xfId="2668" hidden="1"/>
    <cellStyle name="Ergebnis 2 16" xfId="2728" hidden="1"/>
    <cellStyle name="Ergebnis 2 16" xfId="2798" hidden="1"/>
    <cellStyle name="Ergebnis 2 16" xfId="3269" hidden="1"/>
    <cellStyle name="Ergebnis 2 16" xfId="3501" hidden="1"/>
    <cellStyle name="Ergebnis 2 16" xfId="3548" hidden="1"/>
    <cellStyle name="Ergebnis 2 16" xfId="2201" hidden="1"/>
    <cellStyle name="Ergebnis 2 16" xfId="4174" hidden="1"/>
    <cellStyle name="Ergebnis 2 16" xfId="4234" hidden="1"/>
    <cellStyle name="Ergebnis 2 16" xfId="4304" hidden="1"/>
    <cellStyle name="Ergebnis 2 16" xfId="4775" hidden="1"/>
    <cellStyle name="Ergebnis 2 16" xfId="5007" hidden="1"/>
    <cellStyle name="Ergebnis 2 16" xfId="5054" hidden="1"/>
    <cellStyle name="Ergebnis 2 16" xfId="2359" hidden="1"/>
    <cellStyle name="Ergebnis 2 16" xfId="5678" hidden="1"/>
    <cellStyle name="Ergebnis 2 16" xfId="5738" hidden="1"/>
    <cellStyle name="Ergebnis 2 16" xfId="5808" hidden="1"/>
    <cellStyle name="Ergebnis 2 16" xfId="6279" hidden="1"/>
    <cellStyle name="Ergebnis 2 16" xfId="6511" hidden="1"/>
    <cellStyle name="Ergebnis 2 16" xfId="6558" hidden="1"/>
    <cellStyle name="Ergebnis 2 16" xfId="2551" hidden="1"/>
    <cellStyle name="Ergebnis 2 16" xfId="7176" hidden="1"/>
    <cellStyle name="Ergebnis 2 16" xfId="7236" hidden="1"/>
    <cellStyle name="Ergebnis 2 16" xfId="7306" hidden="1"/>
    <cellStyle name="Ergebnis 2 16" xfId="7777" hidden="1"/>
    <cellStyle name="Ergebnis 2 16" xfId="8009" hidden="1"/>
    <cellStyle name="Ergebnis 2 16" xfId="8056" hidden="1"/>
    <cellStyle name="Ergebnis 2 16" xfId="4057" hidden="1"/>
    <cellStyle name="Ergebnis 2 16" xfId="8669" hidden="1"/>
    <cellStyle name="Ergebnis 2 16" xfId="8729" hidden="1"/>
    <cellStyle name="Ergebnis 2 16" xfId="8799" hidden="1"/>
    <cellStyle name="Ergebnis 2 16" xfId="9270" hidden="1"/>
    <cellStyle name="Ergebnis 2 16" xfId="9502" hidden="1"/>
    <cellStyle name="Ergebnis 2 16" xfId="9549" hidden="1"/>
    <cellStyle name="Ergebnis 2 16" xfId="5561" hidden="1"/>
    <cellStyle name="Ergebnis 2 16" xfId="10155" hidden="1"/>
    <cellStyle name="Ergebnis 2 16" xfId="10215" hidden="1"/>
    <cellStyle name="Ergebnis 2 16" xfId="10285" hidden="1"/>
    <cellStyle name="Ergebnis 2 16" xfId="10756" hidden="1"/>
    <cellStyle name="Ergebnis 2 16" xfId="10988" hidden="1"/>
    <cellStyle name="Ergebnis 2 16" xfId="11035" hidden="1"/>
    <cellStyle name="Ergebnis 2 16" xfId="7063" hidden="1"/>
    <cellStyle name="Ergebnis 2 16" xfId="11635" hidden="1"/>
    <cellStyle name="Ergebnis 2 16" xfId="11695" hidden="1"/>
    <cellStyle name="Ergebnis 2 16" xfId="11765" hidden="1"/>
    <cellStyle name="Ergebnis 2 16" xfId="12236" hidden="1"/>
    <cellStyle name="Ergebnis 2 16" xfId="12468" hidden="1"/>
    <cellStyle name="Ergebnis 2 16" xfId="12515" hidden="1"/>
    <cellStyle name="Ergebnis 2 16" xfId="8557" hidden="1"/>
    <cellStyle name="Ergebnis 2 16" xfId="13106" hidden="1"/>
    <cellStyle name="Ergebnis 2 16" xfId="13166" hidden="1"/>
    <cellStyle name="Ergebnis 2 16" xfId="13236" hidden="1"/>
    <cellStyle name="Ergebnis 2 16" xfId="13707" hidden="1"/>
    <cellStyle name="Ergebnis 2 16" xfId="13939" hidden="1"/>
    <cellStyle name="Ergebnis 2 16" xfId="13986" hidden="1"/>
    <cellStyle name="Ergebnis 2 16" xfId="10048" hidden="1"/>
    <cellStyle name="Ergebnis 2 16" xfId="14568" hidden="1"/>
    <cellStyle name="Ergebnis 2 16" xfId="14628" hidden="1"/>
    <cellStyle name="Ergebnis 2 16" xfId="14698" hidden="1"/>
    <cellStyle name="Ergebnis 2 16" xfId="15169" hidden="1"/>
    <cellStyle name="Ergebnis 2 16" xfId="15401" hidden="1"/>
    <cellStyle name="Ergebnis 2 16" xfId="15448" hidden="1"/>
    <cellStyle name="Ergebnis 2 16" xfId="11531" hidden="1"/>
    <cellStyle name="Ergebnis 2 16" xfId="16024" hidden="1"/>
    <cellStyle name="Ergebnis 2 16" xfId="16084" hidden="1"/>
    <cellStyle name="Ergebnis 2 16" xfId="16154" hidden="1"/>
    <cellStyle name="Ergebnis 2 16" xfId="16625" hidden="1"/>
    <cellStyle name="Ergebnis 2 16" xfId="16857" hidden="1"/>
    <cellStyle name="Ergebnis 2 16" xfId="16904" hidden="1"/>
    <cellStyle name="Ergebnis 2 16" xfId="13007" hidden="1"/>
    <cellStyle name="Ergebnis 2 16" xfId="17466" hidden="1"/>
    <cellStyle name="Ergebnis 2 16" xfId="17526" hidden="1"/>
    <cellStyle name="Ergebnis 2 16" xfId="17596" hidden="1"/>
    <cellStyle name="Ergebnis 2 16" xfId="18067" hidden="1"/>
    <cellStyle name="Ergebnis 2 16" xfId="18299" hidden="1"/>
    <cellStyle name="Ergebnis 2 16" xfId="18346" hidden="1"/>
    <cellStyle name="Ergebnis 2 16" xfId="18940" hidden="1"/>
    <cellStyle name="Ergebnis 2 16" xfId="19273" hidden="1"/>
    <cellStyle name="Ergebnis 2 16" xfId="19333" hidden="1"/>
    <cellStyle name="Ergebnis 2 16" xfId="19403" hidden="1"/>
    <cellStyle name="Ergebnis 2 16" xfId="19874" hidden="1"/>
    <cellStyle name="Ergebnis 2 16" xfId="20106" hidden="1"/>
    <cellStyle name="Ergebnis 2 16" xfId="20153" hidden="1"/>
    <cellStyle name="Ergebnis 2 16" xfId="20525" hidden="1"/>
    <cellStyle name="Ergebnis 2 16" xfId="20776" hidden="1"/>
    <cellStyle name="Ergebnis 2 16" xfId="21165" hidden="1"/>
    <cellStyle name="Ergebnis 2 16" xfId="21212" hidden="1"/>
    <cellStyle name="Ergebnis 2 16" xfId="20858" hidden="1"/>
    <cellStyle name="Ergebnis 2 16" xfId="21799" hidden="1"/>
    <cellStyle name="Ergebnis 2 16" xfId="21859" hidden="1"/>
    <cellStyle name="Ergebnis 2 16" xfId="21930" hidden="1"/>
    <cellStyle name="Ergebnis 2 16" xfId="22407" hidden="1"/>
    <cellStyle name="Ergebnis 2 16" xfId="22639" hidden="1"/>
    <cellStyle name="Ergebnis 2 16" xfId="22686" hidden="1"/>
    <cellStyle name="Ergebnis 2 16" xfId="21108" hidden="1"/>
    <cellStyle name="Ergebnis 2 16" xfId="23252" hidden="1"/>
    <cellStyle name="Ergebnis 2 16" xfId="23312" hidden="1"/>
    <cellStyle name="Ergebnis 2 16" xfId="23382" hidden="1"/>
    <cellStyle name="Ergebnis 2 16" xfId="23858" hidden="1"/>
    <cellStyle name="Ergebnis 2 16" xfId="24090" hidden="1"/>
    <cellStyle name="Ergebnis 2 16" xfId="24137" hidden="1"/>
    <cellStyle name="Ergebnis 2 16" xfId="21102" hidden="1"/>
    <cellStyle name="Ergebnis 2 16" xfId="24699" hidden="1"/>
    <cellStyle name="Ergebnis 2 16" xfId="24759" hidden="1"/>
    <cellStyle name="Ergebnis 2 16" xfId="24829" hidden="1"/>
    <cellStyle name="Ergebnis 2 16" xfId="25300" hidden="1"/>
    <cellStyle name="Ergebnis 2 16" xfId="25532" hidden="1"/>
    <cellStyle name="Ergebnis 2 16" xfId="25579" hidden="1"/>
    <cellStyle name="Ergebnis 2 16" xfId="25953" hidden="1"/>
    <cellStyle name="Ergebnis 2 16" xfId="26295" hidden="1"/>
    <cellStyle name="Ergebnis 2 16" xfId="26355" hidden="1"/>
    <cellStyle name="Ergebnis 2 16" xfId="26425" hidden="1"/>
    <cellStyle name="Ergebnis 2 16" xfId="26896" hidden="1"/>
    <cellStyle name="Ergebnis 2 16" xfId="27128" hidden="1"/>
    <cellStyle name="Ergebnis 2 16" xfId="27175" hidden="1"/>
    <cellStyle name="Ergebnis 2 16" xfId="26001" hidden="1"/>
    <cellStyle name="Ergebnis 2 16" xfId="27737" hidden="1"/>
    <cellStyle name="Ergebnis 2 16" xfId="27797" hidden="1"/>
    <cellStyle name="Ergebnis 2 16" xfId="27867" hidden="1"/>
    <cellStyle name="Ergebnis 2 16" xfId="28338" hidden="1"/>
    <cellStyle name="Ergebnis 2 16" xfId="28570" hidden="1"/>
    <cellStyle name="Ergebnis 2 16" xfId="28617" hidden="1"/>
    <cellStyle name="Ergebnis 2 16" xfId="28990" hidden="1"/>
    <cellStyle name="Ergebnis 2 16" xfId="29257" hidden="1"/>
    <cellStyle name="Ergebnis 2 16" xfId="29317" hidden="1"/>
    <cellStyle name="Ergebnis 2 16" xfId="29387" hidden="1"/>
    <cellStyle name="Ergebnis 2 16" xfId="29858" hidden="1"/>
    <cellStyle name="Ergebnis 2 16" xfId="30090" hidden="1"/>
    <cellStyle name="Ergebnis 2 16" xfId="30137" hidden="1"/>
    <cellStyle name="Ergebnis 2 16" xfId="30509" hidden="1"/>
    <cellStyle name="Ergebnis 2 16" xfId="30760" hidden="1"/>
    <cellStyle name="Ergebnis 2 16" xfId="31149" hidden="1"/>
    <cellStyle name="Ergebnis 2 16" xfId="31196" hidden="1"/>
    <cellStyle name="Ergebnis 2 16" xfId="30842" hidden="1"/>
    <cellStyle name="Ergebnis 2 16" xfId="31783" hidden="1"/>
    <cellStyle name="Ergebnis 2 16" xfId="31843" hidden="1"/>
    <cellStyle name="Ergebnis 2 16" xfId="31914" hidden="1"/>
    <cellStyle name="Ergebnis 2 16" xfId="32391" hidden="1"/>
    <cellStyle name="Ergebnis 2 16" xfId="32623" hidden="1"/>
    <cellStyle name="Ergebnis 2 16" xfId="32670" hidden="1"/>
    <cellStyle name="Ergebnis 2 16" xfId="31092" hidden="1"/>
    <cellStyle name="Ergebnis 2 16" xfId="33235" hidden="1"/>
    <cellStyle name="Ergebnis 2 16" xfId="33295" hidden="1"/>
    <cellStyle name="Ergebnis 2 16" xfId="33365" hidden="1"/>
    <cellStyle name="Ergebnis 2 16" xfId="33841" hidden="1"/>
    <cellStyle name="Ergebnis 2 16" xfId="34073" hidden="1"/>
    <cellStyle name="Ergebnis 2 16" xfId="34120" hidden="1"/>
    <cellStyle name="Ergebnis 2 16" xfId="31086" hidden="1"/>
    <cellStyle name="Ergebnis 2 16" xfId="34682" hidden="1"/>
    <cellStyle name="Ergebnis 2 16" xfId="34742" hidden="1"/>
    <cellStyle name="Ergebnis 2 16" xfId="34812" hidden="1"/>
    <cellStyle name="Ergebnis 2 16" xfId="35283" hidden="1"/>
    <cellStyle name="Ergebnis 2 16" xfId="35515" hidden="1"/>
    <cellStyle name="Ergebnis 2 16" xfId="35562" hidden="1"/>
    <cellStyle name="Ergebnis 2 16" xfId="35936" hidden="1"/>
    <cellStyle name="Ergebnis 2 16" xfId="36278" hidden="1"/>
    <cellStyle name="Ergebnis 2 16" xfId="36338" hidden="1"/>
    <cellStyle name="Ergebnis 2 16" xfId="36408" hidden="1"/>
    <cellStyle name="Ergebnis 2 16" xfId="36879" hidden="1"/>
    <cellStyle name="Ergebnis 2 16" xfId="37111" hidden="1"/>
    <cellStyle name="Ergebnis 2 16" xfId="37158" hidden="1"/>
    <cellStyle name="Ergebnis 2 16" xfId="35984" hidden="1"/>
    <cellStyle name="Ergebnis 2 16" xfId="37720" hidden="1"/>
    <cellStyle name="Ergebnis 2 16" xfId="37780" hidden="1"/>
    <cellStyle name="Ergebnis 2 16" xfId="37850" hidden="1"/>
    <cellStyle name="Ergebnis 2 16" xfId="38321" hidden="1"/>
    <cellStyle name="Ergebnis 2 16" xfId="38553" hidden="1"/>
    <cellStyle name="Ergebnis 2 16" xfId="38600" hidden="1"/>
    <cellStyle name="Ergebnis 2 16" xfId="38982" hidden="1"/>
    <cellStyle name="Ergebnis 2 16" xfId="39260" hidden="1"/>
    <cellStyle name="Ergebnis 2 16" xfId="39320" hidden="1"/>
    <cellStyle name="Ergebnis 2 16" xfId="39390" hidden="1"/>
    <cellStyle name="Ergebnis 2 16" xfId="39861" hidden="1"/>
    <cellStyle name="Ergebnis 2 16" xfId="40093" hidden="1"/>
    <cellStyle name="Ergebnis 2 16" xfId="40140" hidden="1"/>
    <cellStyle name="Ergebnis 2 16" xfId="40512" hidden="1"/>
    <cellStyle name="Ergebnis 2 16" xfId="40763" hidden="1"/>
    <cellStyle name="Ergebnis 2 16" xfId="41152" hidden="1"/>
    <cellStyle name="Ergebnis 2 16" xfId="41199" hidden="1"/>
    <cellStyle name="Ergebnis 2 16" xfId="40845" hidden="1"/>
    <cellStyle name="Ergebnis 2 16" xfId="41786" hidden="1"/>
    <cellStyle name="Ergebnis 2 16" xfId="41846" hidden="1"/>
    <cellStyle name="Ergebnis 2 16" xfId="41917" hidden="1"/>
    <cellStyle name="Ergebnis 2 16" xfId="42394" hidden="1"/>
    <cellStyle name="Ergebnis 2 16" xfId="42626" hidden="1"/>
    <cellStyle name="Ergebnis 2 16" xfId="42673" hidden="1"/>
    <cellStyle name="Ergebnis 2 16" xfId="41095" hidden="1"/>
    <cellStyle name="Ergebnis 2 16" xfId="43238" hidden="1"/>
    <cellStyle name="Ergebnis 2 16" xfId="43298" hidden="1"/>
    <cellStyle name="Ergebnis 2 16" xfId="43368" hidden="1"/>
    <cellStyle name="Ergebnis 2 16" xfId="43844" hidden="1"/>
    <cellStyle name="Ergebnis 2 16" xfId="44076" hidden="1"/>
    <cellStyle name="Ergebnis 2 16" xfId="44123" hidden="1"/>
    <cellStyle name="Ergebnis 2 16" xfId="41089" hidden="1"/>
    <cellStyle name="Ergebnis 2 16" xfId="44685" hidden="1"/>
    <cellStyle name="Ergebnis 2 16" xfId="44745" hidden="1"/>
    <cellStyle name="Ergebnis 2 16" xfId="44815" hidden="1"/>
    <cellStyle name="Ergebnis 2 16" xfId="45286" hidden="1"/>
    <cellStyle name="Ergebnis 2 16" xfId="45518" hidden="1"/>
    <cellStyle name="Ergebnis 2 16" xfId="45565" hidden="1"/>
    <cellStyle name="Ergebnis 2 16" xfId="45939" hidden="1"/>
    <cellStyle name="Ergebnis 2 16" xfId="46281" hidden="1"/>
    <cellStyle name="Ergebnis 2 16" xfId="46341" hidden="1"/>
    <cellStyle name="Ergebnis 2 16" xfId="46411" hidden="1"/>
    <cellStyle name="Ergebnis 2 16" xfId="46882" hidden="1"/>
    <cellStyle name="Ergebnis 2 16" xfId="47114" hidden="1"/>
    <cellStyle name="Ergebnis 2 16" xfId="47161" hidden="1"/>
    <cellStyle name="Ergebnis 2 16" xfId="45987" hidden="1"/>
    <cellStyle name="Ergebnis 2 16" xfId="47723" hidden="1"/>
    <cellStyle name="Ergebnis 2 16" xfId="47783" hidden="1"/>
    <cellStyle name="Ergebnis 2 16" xfId="47853" hidden="1"/>
    <cellStyle name="Ergebnis 2 16" xfId="48324" hidden="1"/>
    <cellStyle name="Ergebnis 2 16" xfId="48556" hidden="1"/>
    <cellStyle name="Ergebnis 2 16" xfId="48603" hidden="1"/>
    <cellStyle name="Ergebnis 2 16" xfId="48975" hidden="1"/>
    <cellStyle name="Ergebnis 2 16" xfId="49242" hidden="1"/>
    <cellStyle name="Ergebnis 2 16" xfId="49302" hidden="1"/>
    <cellStyle name="Ergebnis 2 16" xfId="49372" hidden="1"/>
    <cellStyle name="Ergebnis 2 16" xfId="49843" hidden="1"/>
    <cellStyle name="Ergebnis 2 16" xfId="50075" hidden="1"/>
    <cellStyle name="Ergebnis 2 16" xfId="50122" hidden="1"/>
    <cellStyle name="Ergebnis 2 16" xfId="50494" hidden="1"/>
    <cellStyle name="Ergebnis 2 16" xfId="50745" hidden="1"/>
    <cellStyle name="Ergebnis 2 16" xfId="51134" hidden="1"/>
    <cellStyle name="Ergebnis 2 16" xfId="51181" hidden="1"/>
    <cellStyle name="Ergebnis 2 16" xfId="50827" hidden="1"/>
    <cellStyle name="Ergebnis 2 16" xfId="51768" hidden="1"/>
    <cellStyle name="Ergebnis 2 16" xfId="51828" hidden="1"/>
    <cellStyle name="Ergebnis 2 16" xfId="51899" hidden="1"/>
    <cellStyle name="Ergebnis 2 16" xfId="52376" hidden="1"/>
    <cellStyle name="Ergebnis 2 16" xfId="52608" hidden="1"/>
    <cellStyle name="Ergebnis 2 16" xfId="52655" hidden="1"/>
    <cellStyle name="Ergebnis 2 16" xfId="51077" hidden="1"/>
    <cellStyle name="Ergebnis 2 16" xfId="53220" hidden="1"/>
    <cellStyle name="Ergebnis 2 16" xfId="53280" hidden="1"/>
    <cellStyle name="Ergebnis 2 16" xfId="53350" hidden="1"/>
    <cellStyle name="Ergebnis 2 16" xfId="53826" hidden="1"/>
    <cellStyle name="Ergebnis 2 16" xfId="54058" hidden="1"/>
    <cellStyle name="Ergebnis 2 16" xfId="54105" hidden="1"/>
    <cellStyle name="Ergebnis 2 16" xfId="51071" hidden="1"/>
    <cellStyle name="Ergebnis 2 16" xfId="54667" hidden="1"/>
    <cellStyle name="Ergebnis 2 16" xfId="54727" hidden="1"/>
    <cellStyle name="Ergebnis 2 16" xfId="54797" hidden="1"/>
    <cellStyle name="Ergebnis 2 16" xfId="55268" hidden="1"/>
    <cellStyle name="Ergebnis 2 16" xfId="55500" hidden="1"/>
    <cellStyle name="Ergebnis 2 16" xfId="55547" hidden="1"/>
    <cellStyle name="Ergebnis 2 16" xfId="55921" hidden="1"/>
    <cellStyle name="Ergebnis 2 16" xfId="56263" hidden="1"/>
    <cellStyle name="Ergebnis 2 16" xfId="56323" hidden="1"/>
    <cellStyle name="Ergebnis 2 16" xfId="56393" hidden="1"/>
    <cellStyle name="Ergebnis 2 16" xfId="56864" hidden="1"/>
    <cellStyle name="Ergebnis 2 16" xfId="57096" hidden="1"/>
    <cellStyle name="Ergebnis 2 16" xfId="57143" hidden="1"/>
    <cellStyle name="Ergebnis 2 16" xfId="55969" hidden="1"/>
    <cellStyle name="Ergebnis 2 16" xfId="57705" hidden="1"/>
    <cellStyle name="Ergebnis 2 16" xfId="57765" hidden="1"/>
    <cellStyle name="Ergebnis 2 16" xfId="57835" hidden="1"/>
    <cellStyle name="Ergebnis 2 16" xfId="58306" hidden="1"/>
    <cellStyle name="Ergebnis 2 16" xfId="58538" hidden="1"/>
    <cellStyle name="Ergebnis 2 16" xfId="58585" hidden="1"/>
    <cellStyle name="Ergebnis 2 17" xfId="204" hidden="1"/>
    <cellStyle name="Ergebnis 2 17" xfId="799" hidden="1"/>
    <cellStyle name="Ergebnis 2 17" xfId="857" hidden="1"/>
    <cellStyle name="Ergebnis 2 17" xfId="790" hidden="1"/>
    <cellStyle name="Ergebnis 2 17" xfId="1400" hidden="1"/>
    <cellStyle name="Ergebnis 2 17" xfId="1632" hidden="1"/>
    <cellStyle name="Ergebnis 2 17" xfId="1677" hidden="1"/>
    <cellStyle name="Ergebnis 2 17" xfId="2127" hidden="1"/>
    <cellStyle name="Ergebnis 2 17" xfId="2669" hidden="1"/>
    <cellStyle name="Ergebnis 2 17" xfId="2727" hidden="1"/>
    <cellStyle name="Ergebnis 2 17" xfId="2660" hidden="1"/>
    <cellStyle name="Ergebnis 2 17" xfId="3270" hidden="1"/>
    <cellStyle name="Ergebnis 2 17" xfId="3502" hidden="1"/>
    <cellStyle name="Ergebnis 2 17" xfId="3547" hidden="1"/>
    <cellStyle name="Ergebnis 2 17" xfId="2200" hidden="1"/>
    <cellStyle name="Ergebnis 2 17" xfId="4175" hidden="1"/>
    <cellStyle name="Ergebnis 2 17" xfId="4233" hidden="1"/>
    <cellStyle name="Ergebnis 2 17" xfId="4166" hidden="1"/>
    <cellStyle name="Ergebnis 2 17" xfId="4776" hidden="1"/>
    <cellStyle name="Ergebnis 2 17" xfId="5008" hidden="1"/>
    <cellStyle name="Ergebnis 2 17" xfId="5053" hidden="1"/>
    <cellStyle name="Ergebnis 2 17" xfId="2360" hidden="1"/>
    <cellStyle name="Ergebnis 2 17" xfId="5679" hidden="1"/>
    <cellStyle name="Ergebnis 2 17" xfId="5737" hidden="1"/>
    <cellStyle name="Ergebnis 2 17" xfId="5670" hidden="1"/>
    <cellStyle name="Ergebnis 2 17" xfId="6280" hidden="1"/>
    <cellStyle name="Ergebnis 2 17" xfId="6512" hidden="1"/>
    <cellStyle name="Ergebnis 2 17" xfId="6557" hidden="1"/>
    <cellStyle name="Ergebnis 2 17" xfId="2018" hidden="1"/>
    <cellStyle name="Ergebnis 2 17" xfId="7177" hidden="1"/>
    <cellStyle name="Ergebnis 2 17" xfId="7235" hidden="1"/>
    <cellStyle name="Ergebnis 2 17" xfId="7168" hidden="1"/>
    <cellStyle name="Ergebnis 2 17" xfId="7778" hidden="1"/>
    <cellStyle name="Ergebnis 2 17" xfId="8010" hidden="1"/>
    <cellStyle name="Ergebnis 2 17" xfId="8055" hidden="1"/>
    <cellStyle name="Ergebnis 2 17" xfId="2258" hidden="1"/>
    <cellStyle name="Ergebnis 2 17" xfId="8670" hidden="1"/>
    <cellStyle name="Ergebnis 2 17" xfId="8728" hidden="1"/>
    <cellStyle name="Ergebnis 2 17" xfId="8661" hidden="1"/>
    <cellStyle name="Ergebnis 2 17" xfId="9271" hidden="1"/>
    <cellStyle name="Ergebnis 2 17" xfId="9503" hidden="1"/>
    <cellStyle name="Ergebnis 2 17" xfId="9548" hidden="1"/>
    <cellStyle name="Ergebnis 2 17" xfId="2317" hidden="1"/>
    <cellStyle name="Ergebnis 2 17" xfId="10156" hidden="1"/>
    <cellStyle name="Ergebnis 2 17" xfId="10214" hidden="1"/>
    <cellStyle name="Ergebnis 2 17" xfId="10147" hidden="1"/>
    <cellStyle name="Ergebnis 2 17" xfId="10757" hidden="1"/>
    <cellStyle name="Ergebnis 2 17" xfId="10989" hidden="1"/>
    <cellStyle name="Ergebnis 2 17" xfId="11034" hidden="1"/>
    <cellStyle name="Ergebnis 2 17" xfId="2036" hidden="1"/>
    <cellStyle name="Ergebnis 2 17" xfId="11636" hidden="1"/>
    <cellStyle name="Ergebnis 2 17" xfId="11694" hidden="1"/>
    <cellStyle name="Ergebnis 2 17" xfId="11627" hidden="1"/>
    <cellStyle name="Ergebnis 2 17" xfId="12237" hidden="1"/>
    <cellStyle name="Ergebnis 2 17" xfId="12469" hidden="1"/>
    <cellStyle name="Ergebnis 2 17" xfId="12514" hidden="1"/>
    <cellStyle name="Ergebnis 2 17" xfId="2395" hidden="1"/>
    <cellStyle name="Ergebnis 2 17" xfId="13107" hidden="1"/>
    <cellStyle name="Ergebnis 2 17" xfId="13165" hidden="1"/>
    <cellStyle name="Ergebnis 2 17" xfId="13098" hidden="1"/>
    <cellStyle name="Ergebnis 2 17" xfId="13708" hidden="1"/>
    <cellStyle name="Ergebnis 2 17" xfId="13940" hidden="1"/>
    <cellStyle name="Ergebnis 2 17" xfId="13985" hidden="1"/>
    <cellStyle name="Ergebnis 2 17" xfId="3901" hidden="1"/>
    <cellStyle name="Ergebnis 2 17" xfId="14569" hidden="1"/>
    <cellStyle name="Ergebnis 2 17" xfId="14627" hidden="1"/>
    <cellStyle name="Ergebnis 2 17" xfId="14560" hidden="1"/>
    <cellStyle name="Ergebnis 2 17" xfId="15170" hidden="1"/>
    <cellStyle name="Ergebnis 2 17" xfId="15402" hidden="1"/>
    <cellStyle name="Ergebnis 2 17" xfId="15447" hidden="1"/>
    <cellStyle name="Ergebnis 2 17" xfId="5406" hidden="1"/>
    <cellStyle name="Ergebnis 2 17" xfId="16025" hidden="1"/>
    <cellStyle name="Ergebnis 2 17" xfId="16083" hidden="1"/>
    <cellStyle name="Ergebnis 2 17" xfId="16016" hidden="1"/>
    <cellStyle name="Ergebnis 2 17" xfId="16626" hidden="1"/>
    <cellStyle name="Ergebnis 2 17" xfId="16858" hidden="1"/>
    <cellStyle name="Ergebnis 2 17" xfId="16903" hidden="1"/>
    <cellStyle name="Ergebnis 2 17" xfId="6909" hidden="1"/>
    <cellStyle name="Ergebnis 2 17" xfId="17467" hidden="1"/>
    <cellStyle name="Ergebnis 2 17" xfId="17525" hidden="1"/>
    <cellStyle name="Ergebnis 2 17" xfId="17458" hidden="1"/>
    <cellStyle name="Ergebnis 2 17" xfId="18068" hidden="1"/>
    <cellStyle name="Ergebnis 2 17" xfId="18300" hidden="1"/>
    <cellStyle name="Ergebnis 2 17" xfId="18345" hidden="1"/>
    <cellStyle name="Ergebnis 2 17" xfId="18941" hidden="1"/>
    <cellStyle name="Ergebnis 2 17" xfId="19274" hidden="1"/>
    <cellStyle name="Ergebnis 2 17" xfId="19332" hidden="1"/>
    <cellStyle name="Ergebnis 2 17" xfId="19265" hidden="1"/>
    <cellStyle name="Ergebnis 2 17" xfId="19875" hidden="1"/>
    <cellStyle name="Ergebnis 2 17" xfId="20107" hidden="1"/>
    <cellStyle name="Ergebnis 2 17" xfId="20152" hidden="1"/>
    <cellStyle name="Ergebnis 2 17" xfId="20526" hidden="1"/>
    <cellStyle name="Ergebnis 2 17" xfId="20777" hidden="1"/>
    <cellStyle name="Ergebnis 2 17" xfId="21166" hidden="1"/>
    <cellStyle name="Ergebnis 2 17" xfId="21211" hidden="1"/>
    <cellStyle name="Ergebnis 2 17" xfId="20857" hidden="1"/>
    <cellStyle name="Ergebnis 2 17" xfId="21800" hidden="1"/>
    <cellStyle name="Ergebnis 2 17" xfId="21858" hidden="1"/>
    <cellStyle name="Ergebnis 2 17" xfId="21791" hidden="1"/>
    <cellStyle name="Ergebnis 2 17" xfId="22408" hidden="1"/>
    <cellStyle name="Ergebnis 2 17" xfId="22640" hidden="1"/>
    <cellStyle name="Ergebnis 2 17" xfId="22685" hidden="1"/>
    <cellStyle name="Ergebnis 2 17" xfId="20780" hidden="1"/>
    <cellStyle name="Ergebnis 2 17" xfId="23253" hidden="1"/>
    <cellStyle name="Ergebnis 2 17" xfId="23311" hidden="1"/>
    <cellStyle name="Ergebnis 2 17" xfId="23244" hidden="1"/>
    <cellStyle name="Ergebnis 2 17" xfId="23859" hidden="1"/>
    <cellStyle name="Ergebnis 2 17" xfId="24091" hidden="1"/>
    <cellStyle name="Ergebnis 2 17" xfId="24136" hidden="1"/>
    <cellStyle name="Ergebnis 2 17" xfId="20902" hidden="1"/>
    <cellStyle name="Ergebnis 2 17" xfId="24700" hidden="1"/>
    <cellStyle name="Ergebnis 2 17" xfId="24758" hidden="1"/>
    <cellStyle name="Ergebnis 2 17" xfId="24691" hidden="1"/>
    <cellStyle name="Ergebnis 2 17" xfId="25301" hidden="1"/>
    <cellStyle name="Ergebnis 2 17" xfId="25533" hidden="1"/>
    <cellStyle name="Ergebnis 2 17" xfId="25578" hidden="1"/>
    <cellStyle name="Ergebnis 2 17" xfId="25954" hidden="1"/>
    <cellStyle name="Ergebnis 2 17" xfId="26296" hidden="1"/>
    <cellStyle name="Ergebnis 2 17" xfId="26354" hidden="1"/>
    <cellStyle name="Ergebnis 2 17" xfId="26287" hidden="1"/>
    <cellStyle name="Ergebnis 2 17" xfId="26897" hidden="1"/>
    <cellStyle name="Ergebnis 2 17" xfId="27129" hidden="1"/>
    <cellStyle name="Ergebnis 2 17" xfId="27174" hidden="1"/>
    <cellStyle name="Ergebnis 2 17" xfId="26000" hidden="1"/>
    <cellStyle name="Ergebnis 2 17" xfId="27738" hidden="1"/>
    <cellStyle name="Ergebnis 2 17" xfId="27796" hidden="1"/>
    <cellStyle name="Ergebnis 2 17" xfId="27729" hidden="1"/>
    <cellStyle name="Ergebnis 2 17" xfId="28339" hidden="1"/>
    <cellStyle name="Ergebnis 2 17" xfId="28571" hidden="1"/>
    <cellStyle name="Ergebnis 2 17" xfId="28616" hidden="1"/>
    <cellStyle name="Ergebnis 2 17" xfId="28991" hidden="1"/>
    <cellStyle name="Ergebnis 2 17" xfId="29258" hidden="1"/>
    <cellStyle name="Ergebnis 2 17" xfId="29316" hidden="1"/>
    <cellStyle name="Ergebnis 2 17" xfId="29249" hidden="1"/>
    <cellStyle name="Ergebnis 2 17" xfId="29859" hidden="1"/>
    <cellStyle name="Ergebnis 2 17" xfId="30091" hidden="1"/>
    <cellStyle name="Ergebnis 2 17" xfId="30136" hidden="1"/>
    <cellStyle name="Ergebnis 2 17" xfId="30510" hidden="1"/>
    <cellStyle name="Ergebnis 2 17" xfId="30761" hidden="1"/>
    <cellStyle name="Ergebnis 2 17" xfId="31150" hidden="1"/>
    <cellStyle name="Ergebnis 2 17" xfId="31195" hidden="1"/>
    <cellStyle name="Ergebnis 2 17" xfId="30841" hidden="1"/>
    <cellStyle name="Ergebnis 2 17" xfId="31784" hidden="1"/>
    <cellStyle name="Ergebnis 2 17" xfId="31842" hidden="1"/>
    <cellStyle name="Ergebnis 2 17" xfId="31775" hidden="1"/>
    <cellStyle name="Ergebnis 2 17" xfId="32392" hidden="1"/>
    <cellStyle name="Ergebnis 2 17" xfId="32624" hidden="1"/>
    <cellStyle name="Ergebnis 2 17" xfId="32669" hidden="1"/>
    <cellStyle name="Ergebnis 2 17" xfId="30764" hidden="1"/>
    <cellStyle name="Ergebnis 2 17" xfId="33236" hidden="1"/>
    <cellStyle name="Ergebnis 2 17" xfId="33294" hidden="1"/>
    <cellStyle name="Ergebnis 2 17" xfId="33227" hidden="1"/>
    <cellStyle name="Ergebnis 2 17" xfId="33842" hidden="1"/>
    <cellStyle name="Ergebnis 2 17" xfId="34074" hidden="1"/>
    <cellStyle name="Ergebnis 2 17" xfId="34119" hidden="1"/>
    <cellStyle name="Ergebnis 2 17" xfId="30886" hidden="1"/>
    <cellStyle name="Ergebnis 2 17" xfId="34683" hidden="1"/>
    <cellStyle name="Ergebnis 2 17" xfId="34741" hidden="1"/>
    <cellStyle name="Ergebnis 2 17" xfId="34674" hidden="1"/>
    <cellStyle name="Ergebnis 2 17" xfId="35284" hidden="1"/>
    <cellStyle name="Ergebnis 2 17" xfId="35516" hidden="1"/>
    <cellStyle name="Ergebnis 2 17" xfId="35561" hidden="1"/>
    <cellStyle name="Ergebnis 2 17" xfId="35937" hidden="1"/>
    <cellStyle name="Ergebnis 2 17" xfId="36279" hidden="1"/>
    <cellStyle name="Ergebnis 2 17" xfId="36337" hidden="1"/>
    <cellStyle name="Ergebnis 2 17" xfId="36270" hidden="1"/>
    <cellStyle name="Ergebnis 2 17" xfId="36880" hidden="1"/>
    <cellStyle name="Ergebnis 2 17" xfId="37112" hidden="1"/>
    <cellStyle name="Ergebnis 2 17" xfId="37157" hidden="1"/>
    <cellStyle name="Ergebnis 2 17" xfId="35983" hidden="1"/>
    <cellStyle name="Ergebnis 2 17" xfId="37721" hidden="1"/>
    <cellStyle name="Ergebnis 2 17" xfId="37779" hidden="1"/>
    <cellStyle name="Ergebnis 2 17" xfId="37712" hidden="1"/>
    <cellStyle name="Ergebnis 2 17" xfId="38322" hidden="1"/>
    <cellStyle name="Ergebnis 2 17" xfId="38554" hidden="1"/>
    <cellStyle name="Ergebnis 2 17" xfId="38599" hidden="1"/>
    <cellStyle name="Ergebnis 2 17" xfId="38983" hidden="1"/>
    <cellStyle name="Ergebnis 2 17" xfId="39261" hidden="1"/>
    <cellStyle name="Ergebnis 2 17" xfId="39319" hidden="1"/>
    <cellStyle name="Ergebnis 2 17" xfId="39252" hidden="1"/>
    <cellStyle name="Ergebnis 2 17" xfId="39862" hidden="1"/>
    <cellStyle name="Ergebnis 2 17" xfId="40094" hidden="1"/>
    <cellStyle name="Ergebnis 2 17" xfId="40139" hidden="1"/>
    <cellStyle name="Ergebnis 2 17" xfId="40513" hidden="1"/>
    <cellStyle name="Ergebnis 2 17" xfId="40764" hidden="1"/>
    <cellStyle name="Ergebnis 2 17" xfId="41153" hidden="1"/>
    <cellStyle name="Ergebnis 2 17" xfId="41198" hidden="1"/>
    <cellStyle name="Ergebnis 2 17" xfId="40844" hidden="1"/>
    <cellStyle name="Ergebnis 2 17" xfId="41787" hidden="1"/>
    <cellStyle name="Ergebnis 2 17" xfId="41845" hidden="1"/>
    <cellStyle name="Ergebnis 2 17" xfId="41778" hidden="1"/>
    <cellStyle name="Ergebnis 2 17" xfId="42395" hidden="1"/>
    <cellStyle name="Ergebnis 2 17" xfId="42627" hidden="1"/>
    <cellStyle name="Ergebnis 2 17" xfId="42672" hidden="1"/>
    <cellStyle name="Ergebnis 2 17" xfId="40767" hidden="1"/>
    <cellStyle name="Ergebnis 2 17" xfId="43239" hidden="1"/>
    <cellStyle name="Ergebnis 2 17" xfId="43297" hidden="1"/>
    <cellStyle name="Ergebnis 2 17" xfId="43230" hidden="1"/>
    <cellStyle name="Ergebnis 2 17" xfId="43845" hidden="1"/>
    <cellStyle name="Ergebnis 2 17" xfId="44077" hidden="1"/>
    <cellStyle name="Ergebnis 2 17" xfId="44122" hidden="1"/>
    <cellStyle name="Ergebnis 2 17" xfId="40889" hidden="1"/>
    <cellStyle name="Ergebnis 2 17" xfId="44686" hidden="1"/>
    <cellStyle name="Ergebnis 2 17" xfId="44744" hidden="1"/>
    <cellStyle name="Ergebnis 2 17" xfId="44677" hidden="1"/>
    <cellStyle name="Ergebnis 2 17" xfId="45287" hidden="1"/>
    <cellStyle name="Ergebnis 2 17" xfId="45519" hidden="1"/>
    <cellStyle name="Ergebnis 2 17" xfId="45564" hidden="1"/>
    <cellStyle name="Ergebnis 2 17" xfId="45940" hidden="1"/>
    <cellStyle name="Ergebnis 2 17" xfId="46282" hidden="1"/>
    <cellStyle name="Ergebnis 2 17" xfId="46340" hidden="1"/>
    <cellStyle name="Ergebnis 2 17" xfId="46273" hidden="1"/>
    <cellStyle name="Ergebnis 2 17" xfId="46883" hidden="1"/>
    <cellStyle name="Ergebnis 2 17" xfId="47115" hidden="1"/>
    <cellStyle name="Ergebnis 2 17" xfId="47160" hidden="1"/>
    <cellStyle name="Ergebnis 2 17" xfId="45986" hidden="1"/>
    <cellStyle name="Ergebnis 2 17" xfId="47724" hidden="1"/>
    <cellStyle name="Ergebnis 2 17" xfId="47782" hidden="1"/>
    <cellStyle name="Ergebnis 2 17" xfId="47715" hidden="1"/>
    <cellStyle name="Ergebnis 2 17" xfId="48325" hidden="1"/>
    <cellStyle name="Ergebnis 2 17" xfId="48557" hidden="1"/>
    <cellStyle name="Ergebnis 2 17" xfId="48602" hidden="1"/>
    <cellStyle name="Ergebnis 2 17" xfId="48976" hidden="1"/>
    <cellStyle name="Ergebnis 2 17" xfId="49243" hidden="1"/>
    <cellStyle name="Ergebnis 2 17" xfId="49301" hidden="1"/>
    <cellStyle name="Ergebnis 2 17" xfId="49234" hidden="1"/>
    <cellStyle name="Ergebnis 2 17" xfId="49844" hidden="1"/>
    <cellStyle name="Ergebnis 2 17" xfId="50076" hidden="1"/>
    <cellStyle name="Ergebnis 2 17" xfId="50121" hidden="1"/>
    <cellStyle name="Ergebnis 2 17" xfId="50495" hidden="1"/>
    <cellStyle name="Ergebnis 2 17" xfId="50746" hidden="1"/>
    <cellStyle name="Ergebnis 2 17" xfId="51135" hidden="1"/>
    <cellStyle name="Ergebnis 2 17" xfId="51180" hidden="1"/>
    <cellStyle name="Ergebnis 2 17" xfId="50826" hidden="1"/>
    <cellStyle name="Ergebnis 2 17" xfId="51769" hidden="1"/>
    <cellStyle name="Ergebnis 2 17" xfId="51827" hidden="1"/>
    <cellStyle name="Ergebnis 2 17" xfId="51760" hidden="1"/>
    <cellStyle name="Ergebnis 2 17" xfId="52377" hidden="1"/>
    <cellStyle name="Ergebnis 2 17" xfId="52609" hidden="1"/>
    <cellStyle name="Ergebnis 2 17" xfId="52654" hidden="1"/>
    <cellStyle name="Ergebnis 2 17" xfId="50749" hidden="1"/>
    <cellStyle name="Ergebnis 2 17" xfId="53221" hidden="1"/>
    <cellStyle name="Ergebnis 2 17" xfId="53279" hidden="1"/>
    <cellStyle name="Ergebnis 2 17" xfId="53212" hidden="1"/>
    <cellStyle name="Ergebnis 2 17" xfId="53827" hidden="1"/>
    <cellStyle name="Ergebnis 2 17" xfId="54059" hidden="1"/>
    <cellStyle name="Ergebnis 2 17" xfId="54104" hidden="1"/>
    <cellStyle name="Ergebnis 2 17" xfId="50871" hidden="1"/>
    <cellStyle name="Ergebnis 2 17" xfId="54668" hidden="1"/>
    <cellStyle name="Ergebnis 2 17" xfId="54726" hidden="1"/>
    <cellStyle name="Ergebnis 2 17" xfId="54659" hidden="1"/>
    <cellStyle name="Ergebnis 2 17" xfId="55269" hidden="1"/>
    <cellStyle name="Ergebnis 2 17" xfId="55501" hidden="1"/>
    <cellStyle name="Ergebnis 2 17" xfId="55546" hidden="1"/>
    <cellStyle name="Ergebnis 2 17" xfId="55922" hidden="1"/>
    <cellStyle name="Ergebnis 2 17" xfId="56264" hidden="1"/>
    <cellStyle name="Ergebnis 2 17" xfId="56322" hidden="1"/>
    <cellStyle name="Ergebnis 2 17" xfId="56255" hidden="1"/>
    <cellStyle name="Ergebnis 2 17" xfId="56865" hidden="1"/>
    <cellStyle name="Ergebnis 2 17" xfId="57097" hidden="1"/>
    <cellStyle name="Ergebnis 2 17" xfId="57142" hidden="1"/>
    <cellStyle name="Ergebnis 2 17" xfId="55968" hidden="1"/>
    <cellStyle name="Ergebnis 2 17" xfId="57706" hidden="1"/>
    <cellStyle name="Ergebnis 2 17" xfId="57764" hidden="1"/>
    <cellStyle name="Ergebnis 2 17" xfId="57697" hidden="1"/>
    <cellStyle name="Ergebnis 2 17" xfId="58307" hidden="1"/>
    <cellStyle name="Ergebnis 2 17" xfId="58539" hidden="1"/>
    <cellStyle name="Ergebnis 2 17" xfId="58584" hidden="1"/>
    <cellStyle name="Ergebnis 2 18" xfId="205" hidden="1"/>
    <cellStyle name="Ergebnis 2 18" xfId="800" hidden="1"/>
    <cellStyle name="Ergebnis 2 18" xfId="916" hidden="1"/>
    <cellStyle name="Ergebnis 2 18" xfId="791" hidden="1"/>
    <cellStyle name="Ergebnis 2 18" xfId="1401" hidden="1"/>
    <cellStyle name="Ergebnis 2 18" xfId="1633" hidden="1"/>
    <cellStyle name="Ergebnis 2 18" xfId="1726" hidden="1"/>
    <cellStyle name="Ergebnis 2 18" xfId="2128" hidden="1"/>
    <cellStyle name="Ergebnis 2 18" xfId="2670" hidden="1"/>
    <cellStyle name="Ergebnis 2 18" xfId="2786" hidden="1"/>
    <cellStyle name="Ergebnis 2 18" xfId="2661" hidden="1"/>
    <cellStyle name="Ergebnis 2 18" xfId="3271" hidden="1"/>
    <cellStyle name="Ergebnis 2 18" xfId="3503" hidden="1"/>
    <cellStyle name="Ergebnis 2 18" xfId="3596" hidden="1"/>
    <cellStyle name="Ergebnis 2 18" xfId="2199" hidden="1"/>
    <cellStyle name="Ergebnis 2 18" xfId="4176" hidden="1"/>
    <cellStyle name="Ergebnis 2 18" xfId="4292" hidden="1"/>
    <cellStyle name="Ergebnis 2 18" xfId="4167" hidden="1"/>
    <cellStyle name="Ergebnis 2 18" xfId="4777" hidden="1"/>
    <cellStyle name="Ergebnis 2 18" xfId="5009" hidden="1"/>
    <cellStyle name="Ergebnis 2 18" xfId="5102" hidden="1"/>
    <cellStyle name="Ergebnis 2 18" xfId="2305" hidden="1"/>
    <cellStyle name="Ergebnis 2 18" xfId="5680" hidden="1"/>
    <cellStyle name="Ergebnis 2 18" xfId="5796" hidden="1"/>
    <cellStyle name="Ergebnis 2 18" xfId="5671" hidden="1"/>
    <cellStyle name="Ergebnis 2 18" xfId="6281" hidden="1"/>
    <cellStyle name="Ergebnis 2 18" xfId="6513" hidden="1"/>
    <cellStyle name="Ergebnis 2 18" xfId="6606" hidden="1"/>
    <cellStyle name="Ergebnis 2 18" xfId="2553" hidden="1"/>
    <cellStyle name="Ergebnis 2 18" xfId="7178" hidden="1"/>
    <cellStyle name="Ergebnis 2 18" xfId="7294" hidden="1"/>
    <cellStyle name="Ergebnis 2 18" xfId="7169" hidden="1"/>
    <cellStyle name="Ergebnis 2 18" xfId="7779" hidden="1"/>
    <cellStyle name="Ergebnis 2 18" xfId="8011" hidden="1"/>
    <cellStyle name="Ergebnis 2 18" xfId="8104" hidden="1"/>
    <cellStyle name="Ergebnis 2 18" xfId="4059" hidden="1"/>
    <cellStyle name="Ergebnis 2 18" xfId="8671" hidden="1"/>
    <cellStyle name="Ergebnis 2 18" xfId="8787" hidden="1"/>
    <cellStyle name="Ergebnis 2 18" xfId="8662" hidden="1"/>
    <cellStyle name="Ergebnis 2 18" xfId="9272" hidden="1"/>
    <cellStyle name="Ergebnis 2 18" xfId="9504" hidden="1"/>
    <cellStyle name="Ergebnis 2 18" xfId="9597" hidden="1"/>
    <cellStyle name="Ergebnis 2 18" xfId="5563" hidden="1"/>
    <cellStyle name="Ergebnis 2 18" xfId="10157" hidden="1"/>
    <cellStyle name="Ergebnis 2 18" xfId="10273" hidden="1"/>
    <cellStyle name="Ergebnis 2 18" xfId="10148" hidden="1"/>
    <cellStyle name="Ergebnis 2 18" xfId="10758" hidden="1"/>
    <cellStyle name="Ergebnis 2 18" xfId="10990" hidden="1"/>
    <cellStyle name="Ergebnis 2 18" xfId="11083" hidden="1"/>
    <cellStyle name="Ergebnis 2 18" xfId="7065" hidden="1"/>
    <cellStyle name="Ergebnis 2 18" xfId="11637" hidden="1"/>
    <cellStyle name="Ergebnis 2 18" xfId="11753" hidden="1"/>
    <cellStyle name="Ergebnis 2 18" xfId="11628" hidden="1"/>
    <cellStyle name="Ergebnis 2 18" xfId="12238" hidden="1"/>
    <cellStyle name="Ergebnis 2 18" xfId="12470" hidden="1"/>
    <cellStyle name="Ergebnis 2 18" xfId="12563" hidden="1"/>
    <cellStyle name="Ergebnis 2 18" xfId="8559" hidden="1"/>
    <cellStyle name="Ergebnis 2 18" xfId="13108" hidden="1"/>
    <cellStyle name="Ergebnis 2 18" xfId="13224" hidden="1"/>
    <cellStyle name="Ergebnis 2 18" xfId="13099" hidden="1"/>
    <cellStyle name="Ergebnis 2 18" xfId="13709" hidden="1"/>
    <cellStyle name="Ergebnis 2 18" xfId="13941" hidden="1"/>
    <cellStyle name="Ergebnis 2 18" xfId="14034" hidden="1"/>
    <cellStyle name="Ergebnis 2 18" xfId="10049" hidden="1"/>
    <cellStyle name="Ergebnis 2 18" xfId="14570" hidden="1"/>
    <cellStyle name="Ergebnis 2 18" xfId="14686" hidden="1"/>
    <cellStyle name="Ergebnis 2 18" xfId="14561" hidden="1"/>
    <cellStyle name="Ergebnis 2 18" xfId="15171" hidden="1"/>
    <cellStyle name="Ergebnis 2 18" xfId="15403" hidden="1"/>
    <cellStyle name="Ergebnis 2 18" xfId="15496" hidden="1"/>
    <cellStyle name="Ergebnis 2 18" xfId="11532" hidden="1"/>
    <cellStyle name="Ergebnis 2 18" xfId="16026" hidden="1"/>
    <cellStyle name="Ergebnis 2 18" xfId="16142" hidden="1"/>
    <cellStyle name="Ergebnis 2 18" xfId="16017" hidden="1"/>
    <cellStyle name="Ergebnis 2 18" xfId="16627" hidden="1"/>
    <cellStyle name="Ergebnis 2 18" xfId="16859" hidden="1"/>
    <cellStyle name="Ergebnis 2 18" xfId="16952" hidden="1"/>
    <cellStyle name="Ergebnis 2 18" xfId="13008" hidden="1"/>
    <cellStyle name="Ergebnis 2 18" xfId="17468" hidden="1"/>
    <cellStyle name="Ergebnis 2 18" xfId="17584" hidden="1"/>
    <cellStyle name="Ergebnis 2 18" xfId="17459" hidden="1"/>
    <cellStyle name="Ergebnis 2 18" xfId="18069" hidden="1"/>
    <cellStyle name="Ergebnis 2 18" xfId="18301" hidden="1"/>
    <cellStyle name="Ergebnis 2 18" xfId="18394" hidden="1"/>
    <cellStyle name="Ergebnis 2 18" xfId="18942" hidden="1"/>
    <cellStyle name="Ergebnis 2 18" xfId="19275" hidden="1"/>
    <cellStyle name="Ergebnis 2 18" xfId="19391" hidden="1"/>
    <cellStyle name="Ergebnis 2 18" xfId="19266" hidden="1"/>
    <cellStyle name="Ergebnis 2 18" xfId="19876" hidden="1"/>
    <cellStyle name="Ergebnis 2 18" xfId="20108" hidden="1"/>
    <cellStyle name="Ergebnis 2 18" xfId="20201" hidden="1"/>
    <cellStyle name="Ergebnis 2 18" xfId="20527" hidden="1"/>
    <cellStyle name="Ergebnis 2 18" xfId="20778" hidden="1"/>
    <cellStyle name="Ergebnis 2 18" xfId="21167" hidden="1"/>
    <cellStyle name="Ergebnis 2 18" xfId="21260" hidden="1"/>
    <cellStyle name="Ergebnis 2 18" xfId="20856" hidden="1"/>
    <cellStyle name="Ergebnis 2 18" xfId="21801" hidden="1"/>
    <cellStyle name="Ergebnis 2 18" xfId="21918" hidden="1"/>
    <cellStyle name="Ergebnis 2 18" xfId="21792" hidden="1"/>
    <cellStyle name="Ergebnis 2 18" xfId="22409" hidden="1"/>
    <cellStyle name="Ergebnis 2 18" xfId="22641" hidden="1"/>
    <cellStyle name="Ergebnis 2 18" xfId="22734" hidden="1"/>
    <cellStyle name="Ergebnis 2 18" xfId="20782" hidden="1"/>
    <cellStyle name="Ergebnis 2 18" xfId="23254" hidden="1"/>
    <cellStyle name="Ergebnis 2 18" xfId="23370" hidden="1"/>
    <cellStyle name="Ergebnis 2 18" xfId="23245" hidden="1"/>
    <cellStyle name="Ergebnis 2 18" xfId="23860" hidden="1"/>
    <cellStyle name="Ergebnis 2 18" xfId="24092" hidden="1"/>
    <cellStyle name="Ergebnis 2 18" xfId="24185" hidden="1"/>
    <cellStyle name="Ergebnis 2 18" xfId="20830" hidden="1"/>
    <cellStyle name="Ergebnis 2 18" xfId="24701" hidden="1"/>
    <cellStyle name="Ergebnis 2 18" xfId="24817" hidden="1"/>
    <cellStyle name="Ergebnis 2 18" xfId="24692" hidden="1"/>
    <cellStyle name="Ergebnis 2 18" xfId="25302" hidden="1"/>
    <cellStyle name="Ergebnis 2 18" xfId="25534" hidden="1"/>
    <cellStyle name="Ergebnis 2 18" xfId="25627" hidden="1"/>
    <cellStyle name="Ergebnis 2 18" xfId="25955" hidden="1"/>
    <cellStyle name="Ergebnis 2 18" xfId="26297" hidden="1"/>
    <cellStyle name="Ergebnis 2 18" xfId="26413" hidden="1"/>
    <cellStyle name="Ergebnis 2 18" xfId="26288" hidden="1"/>
    <cellStyle name="Ergebnis 2 18" xfId="26898" hidden="1"/>
    <cellStyle name="Ergebnis 2 18" xfId="27130" hidden="1"/>
    <cellStyle name="Ergebnis 2 18" xfId="27223" hidden="1"/>
    <cellStyle name="Ergebnis 2 18" xfId="25999" hidden="1"/>
    <cellStyle name="Ergebnis 2 18" xfId="27739" hidden="1"/>
    <cellStyle name="Ergebnis 2 18" xfId="27855" hidden="1"/>
    <cellStyle name="Ergebnis 2 18" xfId="27730" hidden="1"/>
    <cellStyle name="Ergebnis 2 18" xfId="28340" hidden="1"/>
    <cellStyle name="Ergebnis 2 18" xfId="28572" hidden="1"/>
    <cellStyle name="Ergebnis 2 18" xfId="28665" hidden="1"/>
    <cellStyle name="Ergebnis 2 18" xfId="28992" hidden="1"/>
    <cellStyle name="Ergebnis 2 18" xfId="29259" hidden="1"/>
    <cellStyle name="Ergebnis 2 18" xfId="29375" hidden="1"/>
    <cellStyle name="Ergebnis 2 18" xfId="29250" hidden="1"/>
    <cellStyle name="Ergebnis 2 18" xfId="29860" hidden="1"/>
    <cellStyle name="Ergebnis 2 18" xfId="30092" hidden="1"/>
    <cellStyle name="Ergebnis 2 18" xfId="30185" hidden="1"/>
    <cellStyle name="Ergebnis 2 18" xfId="30511" hidden="1"/>
    <cellStyle name="Ergebnis 2 18" xfId="30762" hidden="1"/>
    <cellStyle name="Ergebnis 2 18" xfId="31151" hidden="1"/>
    <cellStyle name="Ergebnis 2 18" xfId="31244" hidden="1"/>
    <cellStyle name="Ergebnis 2 18" xfId="30840" hidden="1"/>
    <cellStyle name="Ergebnis 2 18" xfId="31785" hidden="1"/>
    <cellStyle name="Ergebnis 2 18" xfId="31902" hidden="1"/>
    <cellStyle name="Ergebnis 2 18" xfId="31776" hidden="1"/>
    <cellStyle name="Ergebnis 2 18" xfId="32393" hidden="1"/>
    <cellStyle name="Ergebnis 2 18" xfId="32625" hidden="1"/>
    <cellStyle name="Ergebnis 2 18" xfId="32718" hidden="1"/>
    <cellStyle name="Ergebnis 2 18" xfId="30766" hidden="1"/>
    <cellStyle name="Ergebnis 2 18" xfId="33237" hidden="1"/>
    <cellStyle name="Ergebnis 2 18" xfId="33353" hidden="1"/>
    <cellStyle name="Ergebnis 2 18" xfId="33228" hidden="1"/>
    <cellStyle name="Ergebnis 2 18" xfId="33843" hidden="1"/>
    <cellStyle name="Ergebnis 2 18" xfId="34075" hidden="1"/>
    <cellStyle name="Ergebnis 2 18" xfId="34168" hidden="1"/>
    <cellStyle name="Ergebnis 2 18" xfId="30814" hidden="1"/>
    <cellStyle name="Ergebnis 2 18" xfId="34684" hidden="1"/>
    <cellStyle name="Ergebnis 2 18" xfId="34800" hidden="1"/>
    <cellStyle name="Ergebnis 2 18" xfId="34675" hidden="1"/>
    <cellStyle name="Ergebnis 2 18" xfId="35285" hidden="1"/>
    <cellStyle name="Ergebnis 2 18" xfId="35517" hidden="1"/>
    <cellStyle name="Ergebnis 2 18" xfId="35610" hidden="1"/>
    <cellStyle name="Ergebnis 2 18" xfId="35938" hidden="1"/>
    <cellStyle name="Ergebnis 2 18" xfId="36280" hidden="1"/>
    <cellStyle name="Ergebnis 2 18" xfId="36396" hidden="1"/>
    <cellStyle name="Ergebnis 2 18" xfId="36271" hidden="1"/>
    <cellStyle name="Ergebnis 2 18" xfId="36881" hidden="1"/>
    <cellStyle name="Ergebnis 2 18" xfId="37113" hidden="1"/>
    <cellStyle name="Ergebnis 2 18" xfId="37206" hidden="1"/>
    <cellStyle name="Ergebnis 2 18" xfId="35982" hidden="1"/>
    <cellStyle name="Ergebnis 2 18" xfId="37722" hidden="1"/>
    <cellStyle name="Ergebnis 2 18" xfId="37838" hidden="1"/>
    <cellStyle name="Ergebnis 2 18" xfId="37713" hidden="1"/>
    <cellStyle name="Ergebnis 2 18" xfId="38323" hidden="1"/>
    <cellStyle name="Ergebnis 2 18" xfId="38555" hidden="1"/>
    <cellStyle name="Ergebnis 2 18" xfId="38648" hidden="1"/>
    <cellStyle name="Ergebnis 2 18" xfId="38984" hidden="1"/>
    <cellStyle name="Ergebnis 2 18" xfId="39262" hidden="1"/>
    <cellStyle name="Ergebnis 2 18" xfId="39378" hidden="1"/>
    <cellStyle name="Ergebnis 2 18" xfId="39253" hidden="1"/>
    <cellStyle name="Ergebnis 2 18" xfId="39863" hidden="1"/>
    <cellStyle name="Ergebnis 2 18" xfId="40095" hidden="1"/>
    <cellStyle name="Ergebnis 2 18" xfId="40188" hidden="1"/>
    <cellStyle name="Ergebnis 2 18" xfId="40514" hidden="1"/>
    <cellStyle name="Ergebnis 2 18" xfId="40765" hidden="1"/>
    <cellStyle name="Ergebnis 2 18" xfId="41154" hidden="1"/>
    <cellStyle name="Ergebnis 2 18" xfId="41247" hidden="1"/>
    <cellStyle name="Ergebnis 2 18" xfId="40843" hidden="1"/>
    <cellStyle name="Ergebnis 2 18" xfId="41788" hidden="1"/>
    <cellStyle name="Ergebnis 2 18" xfId="41905" hidden="1"/>
    <cellStyle name="Ergebnis 2 18" xfId="41779" hidden="1"/>
    <cellStyle name="Ergebnis 2 18" xfId="42396" hidden="1"/>
    <cellStyle name="Ergebnis 2 18" xfId="42628" hidden="1"/>
    <cellStyle name="Ergebnis 2 18" xfId="42721" hidden="1"/>
    <cellStyle name="Ergebnis 2 18" xfId="40769" hidden="1"/>
    <cellStyle name="Ergebnis 2 18" xfId="43240" hidden="1"/>
    <cellStyle name="Ergebnis 2 18" xfId="43356" hidden="1"/>
    <cellStyle name="Ergebnis 2 18" xfId="43231" hidden="1"/>
    <cellStyle name="Ergebnis 2 18" xfId="43846" hidden="1"/>
    <cellStyle name="Ergebnis 2 18" xfId="44078" hidden="1"/>
    <cellStyle name="Ergebnis 2 18" xfId="44171" hidden="1"/>
    <cellStyle name="Ergebnis 2 18" xfId="40817" hidden="1"/>
    <cellStyle name="Ergebnis 2 18" xfId="44687" hidden="1"/>
    <cellStyle name="Ergebnis 2 18" xfId="44803" hidden="1"/>
    <cellStyle name="Ergebnis 2 18" xfId="44678" hidden="1"/>
    <cellStyle name="Ergebnis 2 18" xfId="45288" hidden="1"/>
    <cellStyle name="Ergebnis 2 18" xfId="45520" hidden="1"/>
    <cellStyle name="Ergebnis 2 18" xfId="45613" hidden="1"/>
    <cellStyle name="Ergebnis 2 18" xfId="45941" hidden="1"/>
    <cellStyle name="Ergebnis 2 18" xfId="46283" hidden="1"/>
    <cellStyle name="Ergebnis 2 18" xfId="46399" hidden="1"/>
    <cellStyle name="Ergebnis 2 18" xfId="46274" hidden="1"/>
    <cellStyle name="Ergebnis 2 18" xfId="46884" hidden="1"/>
    <cellStyle name="Ergebnis 2 18" xfId="47116" hidden="1"/>
    <cellStyle name="Ergebnis 2 18" xfId="47209" hidden="1"/>
    <cellStyle name="Ergebnis 2 18" xfId="45985" hidden="1"/>
    <cellStyle name="Ergebnis 2 18" xfId="47725" hidden="1"/>
    <cellStyle name="Ergebnis 2 18" xfId="47841" hidden="1"/>
    <cellStyle name="Ergebnis 2 18" xfId="47716" hidden="1"/>
    <cellStyle name="Ergebnis 2 18" xfId="48326" hidden="1"/>
    <cellStyle name="Ergebnis 2 18" xfId="48558" hidden="1"/>
    <cellStyle name="Ergebnis 2 18" xfId="48651" hidden="1"/>
    <cellStyle name="Ergebnis 2 18" xfId="48977" hidden="1"/>
    <cellStyle name="Ergebnis 2 18" xfId="49244" hidden="1"/>
    <cellStyle name="Ergebnis 2 18" xfId="49360" hidden="1"/>
    <cellStyle name="Ergebnis 2 18" xfId="49235" hidden="1"/>
    <cellStyle name="Ergebnis 2 18" xfId="49845" hidden="1"/>
    <cellStyle name="Ergebnis 2 18" xfId="50077" hidden="1"/>
    <cellStyle name="Ergebnis 2 18" xfId="50170" hidden="1"/>
    <cellStyle name="Ergebnis 2 18" xfId="50496" hidden="1"/>
    <cellStyle name="Ergebnis 2 18" xfId="50747" hidden="1"/>
    <cellStyle name="Ergebnis 2 18" xfId="51136" hidden="1"/>
    <cellStyle name="Ergebnis 2 18" xfId="51229" hidden="1"/>
    <cellStyle name="Ergebnis 2 18" xfId="50825" hidden="1"/>
    <cellStyle name="Ergebnis 2 18" xfId="51770" hidden="1"/>
    <cellStyle name="Ergebnis 2 18" xfId="51887" hidden="1"/>
    <cellStyle name="Ergebnis 2 18" xfId="51761" hidden="1"/>
    <cellStyle name="Ergebnis 2 18" xfId="52378" hidden="1"/>
    <cellStyle name="Ergebnis 2 18" xfId="52610" hidden="1"/>
    <cellStyle name="Ergebnis 2 18" xfId="52703" hidden="1"/>
    <cellStyle name="Ergebnis 2 18" xfId="50751" hidden="1"/>
    <cellStyle name="Ergebnis 2 18" xfId="53222" hidden="1"/>
    <cellStyle name="Ergebnis 2 18" xfId="53338" hidden="1"/>
    <cellStyle name="Ergebnis 2 18" xfId="53213" hidden="1"/>
    <cellStyle name="Ergebnis 2 18" xfId="53828" hidden="1"/>
    <cellStyle name="Ergebnis 2 18" xfId="54060" hidden="1"/>
    <cellStyle name="Ergebnis 2 18" xfId="54153" hidden="1"/>
    <cellStyle name="Ergebnis 2 18" xfId="50799" hidden="1"/>
    <cellStyle name="Ergebnis 2 18" xfId="54669" hidden="1"/>
    <cellStyle name="Ergebnis 2 18" xfId="54785" hidden="1"/>
    <cellStyle name="Ergebnis 2 18" xfId="54660" hidden="1"/>
    <cellStyle name="Ergebnis 2 18" xfId="55270" hidden="1"/>
    <cellStyle name="Ergebnis 2 18" xfId="55502" hidden="1"/>
    <cellStyle name="Ergebnis 2 18" xfId="55595" hidden="1"/>
    <cellStyle name="Ergebnis 2 18" xfId="55923" hidden="1"/>
    <cellStyle name="Ergebnis 2 18" xfId="56265" hidden="1"/>
    <cellStyle name="Ergebnis 2 18" xfId="56381" hidden="1"/>
    <cellStyle name="Ergebnis 2 18" xfId="56256" hidden="1"/>
    <cellStyle name="Ergebnis 2 18" xfId="56866" hidden="1"/>
    <cellStyle name="Ergebnis 2 18" xfId="57098" hidden="1"/>
    <cellStyle name="Ergebnis 2 18" xfId="57191" hidden="1"/>
    <cellStyle name="Ergebnis 2 18" xfId="55967" hidden="1"/>
    <cellStyle name="Ergebnis 2 18" xfId="57707" hidden="1"/>
    <cellStyle name="Ergebnis 2 18" xfId="57823" hidden="1"/>
    <cellStyle name="Ergebnis 2 18" xfId="57698" hidden="1"/>
    <cellStyle name="Ergebnis 2 18" xfId="58308" hidden="1"/>
    <cellStyle name="Ergebnis 2 18" xfId="58540" hidden="1"/>
    <cellStyle name="Ergebnis 2 18" xfId="58633" hidden="1"/>
    <cellStyle name="Ergebnis 2 19" xfId="206" hidden="1"/>
    <cellStyle name="Ergebnis 2 19" xfId="801" hidden="1"/>
    <cellStyle name="Ergebnis 2 19" xfId="856" hidden="1"/>
    <cellStyle name="Ergebnis 2 19" xfId="922" hidden="1"/>
    <cellStyle name="Ergebnis 2 19" xfId="1402" hidden="1"/>
    <cellStyle name="Ergebnis 2 19" xfId="1634" hidden="1"/>
    <cellStyle name="Ergebnis 2 19" xfId="1676" hidden="1"/>
    <cellStyle name="Ergebnis 2 19" xfId="2129" hidden="1"/>
    <cellStyle name="Ergebnis 2 19" xfId="2671" hidden="1"/>
    <cellStyle name="Ergebnis 2 19" xfId="2726" hidden="1"/>
    <cellStyle name="Ergebnis 2 19" xfId="2792" hidden="1"/>
    <cellStyle name="Ergebnis 2 19" xfId="3272" hidden="1"/>
    <cellStyle name="Ergebnis 2 19" xfId="3504" hidden="1"/>
    <cellStyle name="Ergebnis 2 19" xfId="3546" hidden="1"/>
    <cellStyle name="Ergebnis 2 19" xfId="2198" hidden="1"/>
    <cellStyle name="Ergebnis 2 19" xfId="4177" hidden="1"/>
    <cellStyle name="Ergebnis 2 19" xfId="4232" hidden="1"/>
    <cellStyle name="Ergebnis 2 19" xfId="4298" hidden="1"/>
    <cellStyle name="Ergebnis 2 19" xfId="4778" hidden="1"/>
    <cellStyle name="Ergebnis 2 19" xfId="5010" hidden="1"/>
    <cellStyle name="Ergebnis 2 19" xfId="5052" hidden="1"/>
    <cellStyle name="Ergebnis 2 19" xfId="424" hidden="1"/>
    <cellStyle name="Ergebnis 2 19" xfId="5681" hidden="1"/>
    <cellStyle name="Ergebnis 2 19" xfId="5736" hidden="1"/>
    <cellStyle name="Ergebnis 2 19" xfId="5802" hidden="1"/>
    <cellStyle name="Ergebnis 2 19" xfId="6282" hidden="1"/>
    <cellStyle name="Ergebnis 2 19" xfId="6514" hidden="1"/>
    <cellStyle name="Ergebnis 2 19" xfId="6556" hidden="1"/>
    <cellStyle name="Ergebnis 2 19" xfId="2561" hidden="1"/>
    <cellStyle name="Ergebnis 2 19" xfId="7179" hidden="1"/>
    <cellStyle name="Ergebnis 2 19" xfId="7234" hidden="1"/>
    <cellStyle name="Ergebnis 2 19" xfId="7300" hidden="1"/>
    <cellStyle name="Ergebnis 2 19" xfId="7780" hidden="1"/>
    <cellStyle name="Ergebnis 2 19" xfId="8012" hidden="1"/>
    <cellStyle name="Ergebnis 2 19" xfId="8054" hidden="1"/>
    <cellStyle name="Ergebnis 2 19" xfId="4067" hidden="1"/>
    <cellStyle name="Ergebnis 2 19" xfId="8672" hidden="1"/>
    <cellStyle name="Ergebnis 2 19" xfId="8727" hidden="1"/>
    <cellStyle name="Ergebnis 2 19" xfId="8793" hidden="1"/>
    <cellStyle name="Ergebnis 2 19" xfId="9273" hidden="1"/>
    <cellStyle name="Ergebnis 2 19" xfId="9505" hidden="1"/>
    <cellStyle name="Ergebnis 2 19" xfId="9547" hidden="1"/>
    <cellStyle name="Ergebnis 2 19" xfId="5571" hidden="1"/>
    <cellStyle name="Ergebnis 2 19" xfId="10158" hidden="1"/>
    <cellStyle name="Ergebnis 2 19" xfId="10213" hidden="1"/>
    <cellStyle name="Ergebnis 2 19" xfId="10279" hidden="1"/>
    <cellStyle name="Ergebnis 2 19" xfId="10759" hidden="1"/>
    <cellStyle name="Ergebnis 2 19" xfId="10991" hidden="1"/>
    <cellStyle name="Ergebnis 2 19" xfId="11033" hidden="1"/>
    <cellStyle name="Ergebnis 2 19" xfId="7073" hidden="1"/>
    <cellStyle name="Ergebnis 2 19" xfId="11638" hidden="1"/>
    <cellStyle name="Ergebnis 2 19" xfId="11693" hidden="1"/>
    <cellStyle name="Ergebnis 2 19" xfId="11759" hidden="1"/>
    <cellStyle name="Ergebnis 2 19" xfId="12239" hidden="1"/>
    <cellStyle name="Ergebnis 2 19" xfId="12471" hidden="1"/>
    <cellStyle name="Ergebnis 2 19" xfId="12513" hidden="1"/>
    <cellStyle name="Ergebnis 2 19" xfId="8566" hidden="1"/>
    <cellStyle name="Ergebnis 2 19" xfId="13109" hidden="1"/>
    <cellStyle name="Ergebnis 2 19" xfId="13164" hidden="1"/>
    <cellStyle name="Ergebnis 2 19" xfId="13230" hidden="1"/>
    <cellStyle name="Ergebnis 2 19" xfId="13710" hidden="1"/>
    <cellStyle name="Ergebnis 2 19" xfId="13942" hidden="1"/>
    <cellStyle name="Ergebnis 2 19" xfId="13984" hidden="1"/>
    <cellStyle name="Ergebnis 2 19" xfId="10055" hidden="1"/>
    <cellStyle name="Ergebnis 2 19" xfId="14571" hidden="1"/>
    <cellStyle name="Ergebnis 2 19" xfId="14626" hidden="1"/>
    <cellStyle name="Ergebnis 2 19" xfId="14692" hidden="1"/>
    <cellStyle name="Ergebnis 2 19" xfId="15172" hidden="1"/>
    <cellStyle name="Ergebnis 2 19" xfId="15404" hidden="1"/>
    <cellStyle name="Ergebnis 2 19" xfId="15446" hidden="1"/>
    <cellStyle name="Ergebnis 2 19" xfId="11537" hidden="1"/>
    <cellStyle name="Ergebnis 2 19" xfId="16027" hidden="1"/>
    <cellStyle name="Ergebnis 2 19" xfId="16082" hidden="1"/>
    <cellStyle name="Ergebnis 2 19" xfId="16148" hidden="1"/>
    <cellStyle name="Ergebnis 2 19" xfId="16628" hidden="1"/>
    <cellStyle name="Ergebnis 2 19" xfId="16860" hidden="1"/>
    <cellStyle name="Ergebnis 2 19" xfId="16902" hidden="1"/>
    <cellStyle name="Ergebnis 2 19" xfId="13013" hidden="1"/>
    <cellStyle name="Ergebnis 2 19" xfId="17469" hidden="1"/>
    <cellStyle name="Ergebnis 2 19" xfId="17524" hidden="1"/>
    <cellStyle name="Ergebnis 2 19" xfId="17590" hidden="1"/>
    <cellStyle name="Ergebnis 2 19" xfId="18070" hidden="1"/>
    <cellStyle name="Ergebnis 2 19" xfId="18302" hidden="1"/>
    <cellStyle name="Ergebnis 2 19" xfId="18344" hidden="1"/>
    <cellStyle name="Ergebnis 2 19" xfId="18943" hidden="1"/>
    <cellStyle name="Ergebnis 2 19" xfId="19276" hidden="1"/>
    <cellStyle name="Ergebnis 2 19" xfId="19331" hidden="1"/>
    <cellStyle name="Ergebnis 2 19" xfId="19397" hidden="1"/>
    <cellStyle name="Ergebnis 2 19" xfId="19877" hidden="1"/>
    <cellStyle name="Ergebnis 2 19" xfId="20109" hidden="1"/>
    <cellStyle name="Ergebnis 2 19" xfId="20151" hidden="1"/>
    <cellStyle name="Ergebnis 2 19" xfId="20528" hidden="1"/>
    <cellStyle name="Ergebnis 2 19" xfId="20779" hidden="1"/>
    <cellStyle name="Ergebnis 2 19" xfId="21168" hidden="1"/>
    <cellStyle name="Ergebnis 2 19" xfId="21210" hidden="1"/>
    <cellStyle name="Ergebnis 2 19" xfId="20855" hidden="1"/>
    <cellStyle name="Ergebnis 2 19" xfId="21802" hidden="1"/>
    <cellStyle name="Ergebnis 2 19" xfId="21857" hidden="1"/>
    <cellStyle name="Ergebnis 2 19" xfId="21924" hidden="1"/>
    <cellStyle name="Ergebnis 2 19" xfId="22410" hidden="1"/>
    <cellStyle name="Ergebnis 2 19" xfId="22642" hidden="1"/>
    <cellStyle name="Ergebnis 2 19" xfId="22684" hidden="1"/>
    <cellStyle name="Ergebnis 2 19" xfId="20783" hidden="1"/>
    <cellStyle name="Ergebnis 2 19" xfId="23255" hidden="1"/>
    <cellStyle name="Ergebnis 2 19" xfId="23310" hidden="1"/>
    <cellStyle name="Ergebnis 2 19" xfId="23376" hidden="1"/>
    <cellStyle name="Ergebnis 2 19" xfId="23861" hidden="1"/>
    <cellStyle name="Ergebnis 2 19" xfId="24093" hidden="1"/>
    <cellStyle name="Ergebnis 2 19" xfId="24135" hidden="1"/>
    <cellStyle name="Ergebnis 2 19" xfId="20721" hidden="1"/>
    <cellStyle name="Ergebnis 2 19" xfId="24702" hidden="1"/>
    <cellStyle name="Ergebnis 2 19" xfId="24757" hidden="1"/>
    <cellStyle name="Ergebnis 2 19" xfId="24823" hidden="1"/>
    <cellStyle name="Ergebnis 2 19" xfId="25303" hidden="1"/>
    <cellStyle name="Ergebnis 2 19" xfId="25535" hidden="1"/>
    <cellStyle name="Ergebnis 2 19" xfId="25577" hidden="1"/>
    <cellStyle name="Ergebnis 2 19" xfId="25956" hidden="1"/>
    <cellStyle name="Ergebnis 2 19" xfId="26298" hidden="1"/>
    <cellStyle name="Ergebnis 2 19" xfId="26353" hidden="1"/>
    <cellStyle name="Ergebnis 2 19" xfId="26419" hidden="1"/>
    <cellStyle name="Ergebnis 2 19" xfId="26899" hidden="1"/>
    <cellStyle name="Ergebnis 2 19" xfId="27131" hidden="1"/>
    <cellStyle name="Ergebnis 2 19" xfId="27173" hidden="1"/>
    <cellStyle name="Ergebnis 2 19" xfId="25998" hidden="1"/>
    <cellStyle name="Ergebnis 2 19" xfId="27740" hidden="1"/>
    <cellStyle name="Ergebnis 2 19" xfId="27795" hidden="1"/>
    <cellStyle name="Ergebnis 2 19" xfId="27861" hidden="1"/>
    <cellStyle name="Ergebnis 2 19" xfId="28341" hidden="1"/>
    <cellStyle name="Ergebnis 2 19" xfId="28573" hidden="1"/>
    <cellStyle name="Ergebnis 2 19" xfId="28615" hidden="1"/>
    <cellStyle name="Ergebnis 2 19" xfId="28993" hidden="1"/>
    <cellStyle name="Ergebnis 2 19" xfId="29260" hidden="1"/>
    <cellStyle name="Ergebnis 2 19" xfId="29315" hidden="1"/>
    <cellStyle name="Ergebnis 2 19" xfId="29381" hidden="1"/>
    <cellStyle name="Ergebnis 2 19" xfId="29861" hidden="1"/>
    <cellStyle name="Ergebnis 2 19" xfId="30093" hidden="1"/>
    <cellStyle name="Ergebnis 2 19" xfId="30135" hidden="1"/>
    <cellStyle name="Ergebnis 2 19" xfId="30512" hidden="1"/>
    <cellStyle name="Ergebnis 2 19" xfId="30763" hidden="1"/>
    <cellStyle name="Ergebnis 2 19" xfId="31152" hidden="1"/>
    <cellStyle name="Ergebnis 2 19" xfId="31194" hidden="1"/>
    <cellStyle name="Ergebnis 2 19" xfId="30839" hidden="1"/>
    <cellStyle name="Ergebnis 2 19" xfId="31786" hidden="1"/>
    <cellStyle name="Ergebnis 2 19" xfId="31841" hidden="1"/>
    <cellStyle name="Ergebnis 2 19" xfId="31908" hidden="1"/>
    <cellStyle name="Ergebnis 2 19" xfId="32394" hidden="1"/>
    <cellStyle name="Ergebnis 2 19" xfId="32626" hidden="1"/>
    <cellStyle name="Ergebnis 2 19" xfId="32668" hidden="1"/>
    <cellStyle name="Ergebnis 2 19" xfId="30767" hidden="1"/>
    <cellStyle name="Ergebnis 2 19" xfId="33238" hidden="1"/>
    <cellStyle name="Ergebnis 2 19" xfId="33293" hidden="1"/>
    <cellStyle name="Ergebnis 2 19" xfId="33359" hidden="1"/>
    <cellStyle name="Ergebnis 2 19" xfId="33844" hidden="1"/>
    <cellStyle name="Ergebnis 2 19" xfId="34076" hidden="1"/>
    <cellStyle name="Ergebnis 2 19" xfId="34118" hidden="1"/>
    <cellStyle name="Ergebnis 2 19" xfId="30705" hidden="1"/>
    <cellStyle name="Ergebnis 2 19" xfId="34685" hidden="1"/>
    <cellStyle name="Ergebnis 2 19" xfId="34740" hidden="1"/>
    <cellStyle name="Ergebnis 2 19" xfId="34806" hidden="1"/>
    <cellStyle name="Ergebnis 2 19" xfId="35286" hidden="1"/>
    <cellStyle name="Ergebnis 2 19" xfId="35518" hidden="1"/>
    <cellStyle name="Ergebnis 2 19" xfId="35560" hidden="1"/>
    <cellStyle name="Ergebnis 2 19" xfId="35939" hidden="1"/>
    <cellStyle name="Ergebnis 2 19" xfId="36281" hidden="1"/>
    <cellStyle name="Ergebnis 2 19" xfId="36336" hidden="1"/>
    <cellStyle name="Ergebnis 2 19" xfId="36402" hidden="1"/>
    <cellStyle name="Ergebnis 2 19" xfId="36882" hidden="1"/>
    <cellStyle name="Ergebnis 2 19" xfId="37114" hidden="1"/>
    <cellStyle name="Ergebnis 2 19" xfId="37156" hidden="1"/>
    <cellStyle name="Ergebnis 2 19" xfId="35981" hidden="1"/>
    <cellStyle name="Ergebnis 2 19" xfId="37723" hidden="1"/>
    <cellStyle name="Ergebnis 2 19" xfId="37778" hidden="1"/>
    <cellStyle name="Ergebnis 2 19" xfId="37844" hidden="1"/>
    <cellStyle name="Ergebnis 2 19" xfId="38324" hidden="1"/>
    <cellStyle name="Ergebnis 2 19" xfId="38556" hidden="1"/>
    <cellStyle name="Ergebnis 2 19" xfId="38598" hidden="1"/>
    <cellStyle name="Ergebnis 2 19" xfId="38985" hidden="1"/>
    <cellStyle name="Ergebnis 2 19" xfId="39263" hidden="1"/>
    <cellStyle name="Ergebnis 2 19" xfId="39318" hidden="1"/>
    <cellStyle name="Ergebnis 2 19" xfId="39384" hidden="1"/>
    <cellStyle name="Ergebnis 2 19" xfId="39864" hidden="1"/>
    <cellStyle name="Ergebnis 2 19" xfId="40096" hidden="1"/>
    <cellStyle name="Ergebnis 2 19" xfId="40138" hidden="1"/>
    <cellStyle name="Ergebnis 2 19" xfId="40515" hidden="1"/>
    <cellStyle name="Ergebnis 2 19" xfId="40766" hidden="1"/>
    <cellStyle name="Ergebnis 2 19" xfId="41155" hidden="1"/>
    <cellStyle name="Ergebnis 2 19" xfId="41197" hidden="1"/>
    <cellStyle name="Ergebnis 2 19" xfId="40842" hidden="1"/>
    <cellStyle name="Ergebnis 2 19" xfId="41789" hidden="1"/>
    <cellStyle name="Ergebnis 2 19" xfId="41844" hidden="1"/>
    <cellStyle name="Ergebnis 2 19" xfId="41911" hidden="1"/>
    <cellStyle name="Ergebnis 2 19" xfId="42397" hidden="1"/>
    <cellStyle name="Ergebnis 2 19" xfId="42629" hidden="1"/>
    <cellStyle name="Ergebnis 2 19" xfId="42671" hidden="1"/>
    <cellStyle name="Ergebnis 2 19" xfId="40770" hidden="1"/>
    <cellStyle name="Ergebnis 2 19" xfId="43241" hidden="1"/>
    <cellStyle name="Ergebnis 2 19" xfId="43296" hidden="1"/>
    <cellStyle name="Ergebnis 2 19" xfId="43362" hidden="1"/>
    <cellStyle name="Ergebnis 2 19" xfId="43847" hidden="1"/>
    <cellStyle name="Ergebnis 2 19" xfId="44079" hidden="1"/>
    <cellStyle name="Ergebnis 2 19" xfId="44121" hidden="1"/>
    <cellStyle name="Ergebnis 2 19" xfId="40708" hidden="1"/>
    <cellStyle name="Ergebnis 2 19" xfId="44688" hidden="1"/>
    <cellStyle name="Ergebnis 2 19" xfId="44743" hidden="1"/>
    <cellStyle name="Ergebnis 2 19" xfId="44809" hidden="1"/>
    <cellStyle name="Ergebnis 2 19" xfId="45289" hidden="1"/>
    <cellStyle name="Ergebnis 2 19" xfId="45521" hidden="1"/>
    <cellStyle name="Ergebnis 2 19" xfId="45563" hidden="1"/>
    <cellStyle name="Ergebnis 2 19" xfId="45942" hidden="1"/>
    <cellStyle name="Ergebnis 2 19" xfId="46284" hidden="1"/>
    <cellStyle name="Ergebnis 2 19" xfId="46339" hidden="1"/>
    <cellStyle name="Ergebnis 2 19" xfId="46405" hidden="1"/>
    <cellStyle name="Ergebnis 2 19" xfId="46885" hidden="1"/>
    <cellStyle name="Ergebnis 2 19" xfId="47117" hidden="1"/>
    <cellStyle name="Ergebnis 2 19" xfId="47159" hidden="1"/>
    <cellStyle name="Ergebnis 2 19" xfId="45984" hidden="1"/>
    <cellStyle name="Ergebnis 2 19" xfId="47726" hidden="1"/>
    <cellStyle name="Ergebnis 2 19" xfId="47781" hidden="1"/>
    <cellStyle name="Ergebnis 2 19" xfId="47847" hidden="1"/>
    <cellStyle name="Ergebnis 2 19" xfId="48327" hidden="1"/>
    <cellStyle name="Ergebnis 2 19" xfId="48559" hidden="1"/>
    <cellStyle name="Ergebnis 2 19" xfId="48601" hidden="1"/>
    <cellStyle name="Ergebnis 2 19" xfId="48978" hidden="1"/>
    <cellStyle name="Ergebnis 2 19" xfId="49245" hidden="1"/>
    <cellStyle name="Ergebnis 2 19" xfId="49300" hidden="1"/>
    <cellStyle name="Ergebnis 2 19" xfId="49366" hidden="1"/>
    <cellStyle name="Ergebnis 2 19" xfId="49846" hidden="1"/>
    <cellStyle name="Ergebnis 2 19" xfId="50078" hidden="1"/>
    <cellStyle name="Ergebnis 2 19" xfId="50120" hidden="1"/>
    <cellStyle name="Ergebnis 2 19" xfId="50497" hidden="1"/>
    <cellStyle name="Ergebnis 2 19" xfId="50748" hidden="1"/>
    <cellStyle name="Ergebnis 2 19" xfId="51137" hidden="1"/>
    <cellStyle name="Ergebnis 2 19" xfId="51179" hidden="1"/>
    <cellStyle name="Ergebnis 2 19" xfId="50824" hidden="1"/>
    <cellStyle name="Ergebnis 2 19" xfId="51771" hidden="1"/>
    <cellStyle name="Ergebnis 2 19" xfId="51826" hidden="1"/>
    <cellStyle name="Ergebnis 2 19" xfId="51893" hidden="1"/>
    <cellStyle name="Ergebnis 2 19" xfId="52379" hidden="1"/>
    <cellStyle name="Ergebnis 2 19" xfId="52611" hidden="1"/>
    <cellStyle name="Ergebnis 2 19" xfId="52653" hidden="1"/>
    <cellStyle name="Ergebnis 2 19" xfId="50752" hidden="1"/>
    <cellStyle name="Ergebnis 2 19" xfId="53223" hidden="1"/>
    <cellStyle name="Ergebnis 2 19" xfId="53278" hidden="1"/>
    <cellStyle name="Ergebnis 2 19" xfId="53344" hidden="1"/>
    <cellStyle name="Ergebnis 2 19" xfId="53829" hidden="1"/>
    <cellStyle name="Ergebnis 2 19" xfId="54061" hidden="1"/>
    <cellStyle name="Ergebnis 2 19" xfId="54103" hidden="1"/>
    <cellStyle name="Ergebnis 2 19" xfId="50690" hidden="1"/>
    <cellStyle name="Ergebnis 2 19" xfId="54670" hidden="1"/>
    <cellStyle name="Ergebnis 2 19" xfId="54725" hidden="1"/>
    <cellStyle name="Ergebnis 2 19" xfId="54791" hidden="1"/>
    <cellStyle name="Ergebnis 2 19" xfId="55271" hidden="1"/>
    <cellStyle name="Ergebnis 2 19" xfId="55503" hidden="1"/>
    <cellStyle name="Ergebnis 2 19" xfId="55545" hidden="1"/>
    <cellStyle name="Ergebnis 2 19" xfId="55924" hidden="1"/>
    <cellStyle name="Ergebnis 2 19" xfId="56266" hidden="1"/>
    <cellStyle name="Ergebnis 2 19" xfId="56321" hidden="1"/>
    <cellStyle name="Ergebnis 2 19" xfId="56387" hidden="1"/>
    <cellStyle name="Ergebnis 2 19" xfId="56867" hidden="1"/>
    <cellStyle name="Ergebnis 2 19" xfId="57099" hidden="1"/>
    <cellStyle name="Ergebnis 2 19" xfId="57141" hidden="1"/>
    <cellStyle name="Ergebnis 2 19" xfId="55966" hidden="1"/>
    <cellStyle name="Ergebnis 2 19" xfId="57708" hidden="1"/>
    <cellStyle name="Ergebnis 2 19" xfId="57763" hidden="1"/>
    <cellStyle name="Ergebnis 2 19" xfId="57829" hidden="1"/>
    <cellStyle name="Ergebnis 2 19" xfId="58309" hidden="1"/>
    <cellStyle name="Ergebnis 2 19" xfId="58541" hidden="1"/>
    <cellStyle name="Ergebnis 2 19" xfId="58583" hidden="1"/>
    <cellStyle name="Ergebnis 2 2" xfId="207"/>
    <cellStyle name="Ergebnis 2 20" xfId="208" hidden="1"/>
    <cellStyle name="Ergebnis 2 20" xfId="802" hidden="1"/>
    <cellStyle name="Ergebnis 2 20" xfId="855" hidden="1"/>
    <cellStyle name="Ergebnis 2 20" xfId="929" hidden="1"/>
    <cellStyle name="Ergebnis 2 20" xfId="1403" hidden="1"/>
    <cellStyle name="Ergebnis 2 20" xfId="1635" hidden="1"/>
    <cellStyle name="Ergebnis 2 20" xfId="1675" hidden="1"/>
    <cellStyle name="Ergebnis 2 20" xfId="2131" hidden="1"/>
    <cellStyle name="Ergebnis 2 20" xfId="2672" hidden="1"/>
    <cellStyle name="Ergebnis 2 20" xfId="2725" hidden="1"/>
    <cellStyle name="Ergebnis 2 20" xfId="2799" hidden="1"/>
    <cellStyle name="Ergebnis 2 20" xfId="3273" hidden="1"/>
    <cellStyle name="Ergebnis 2 20" xfId="3505" hidden="1"/>
    <cellStyle name="Ergebnis 2 20" xfId="3545" hidden="1"/>
    <cellStyle name="Ergebnis 2 20" xfId="2196" hidden="1"/>
    <cellStyle name="Ergebnis 2 20" xfId="4178" hidden="1"/>
    <cellStyle name="Ergebnis 2 20" xfId="4231" hidden="1"/>
    <cellStyle name="Ergebnis 2 20" xfId="4305" hidden="1"/>
    <cellStyle name="Ergebnis 2 20" xfId="4779" hidden="1"/>
    <cellStyle name="Ergebnis 2 20" xfId="5011" hidden="1"/>
    <cellStyle name="Ergebnis 2 20" xfId="5051" hidden="1"/>
    <cellStyle name="Ergebnis 2 20" xfId="2130" hidden="1"/>
    <cellStyle name="Ergebnis 2 20" xfId="5682" hidden="1"/>
    <cellStyle name="Ergebnis 2 20" xfId="5735" hidden="1"/>
    <cellStyle name="Ergebnis 2 20" xfId="5809" hidden="1"/>
    <cellStyle name="Ergebnis 2 20" xfId="6283" hidden="1"/>
    <cellStyle name="Ergebnis 2 20" xfId="6515" hidden="1"/>
    <cellStyle name="Ergebnis 2 20" xfId="6555" hidden="1"/>
    <cellStyle name="Ergebnis 2 20" xfId="2197" hidden="1"/>
    <cellStyle name="Ergebnis 2 20" xfId="7180" hidden="1"/>
    <cellStyle name="Ergebnis 2 20" xfId="7233" hidden="1"/>
    <cellStyle name="Ergebnis 2 20" xfId="7307" hidden="1"/>
    <cellStyle name="Ergebnis 2 20" xfId="7781" hidden="1"/>
    <cellStyle name="Ergebnis 2 20" xfId="8013" hidden="1"/>
    <cellStyle name="Ergebnis 2 20" xfId="8053" hidden="1"/>
    <cellStyle name="Ergebnis 2 20" xfId="2573" hidden="1"/>
    <cellStyle name="Ergebnis 2 20" xfId="8673" hidden="1"/>
    <cellStyle name="Ergebnis 2 20" xfId="8726" hidden="1"/>
    <cellStyle name="Ergebnis 2 20" xfId="8800" hidden="1"/>
    <cellStyle name="Ergebnis 2 20" xfId="9274" hidden="1"/>
    <cellStyle name="Ergebnis 2 20" xfId="9506" hidden="1"/>
    <cellStyle name="Ergebnis 2 20" xfId="9546" hidden="1"/>
    <cellStyle name="Ergebnis 2 20" xfId="4079" hidden="1"/>
    <cellStyle name="Ergebnis 2 20" xfId="10159" hidden="1"/>
    <cellStyle name="Ergebnis 2 20" xfId="10212" hidden="1"/>
    <cellStyle name="Ergebnis 2 20" xfId="10286" hidden="1"/>
    <cellStyle name="Ergebnis 2 20" xfId="10760" hidden="1"/>
    <cellStyle name="Ergebnis 2 20" xfId="10992" hidden="1"/>
    <cellStyle name="Ergebnis 2 20" xfId="11032" hidden="1"/>
    <cellStyle name="Ergebnis 2 20" xfId="5583" hidden="1"/>
    <cellStyle name="Ergebnis 2 20" xfId="11639" hidden="1"/>
    <cellStyle name="Ergebnis 2 20" xfId="11692" hidden="1"/>
    <cellStyle name="Ergebnis 2 20" xfId="11766" hidden="1"/>
    <cellStyle name="Ergebnis 2 20" xfId="12240" hidden="1"/>
    <cellStyle name="Ergebnis 2 20" xfId="12472" hidden="1"/>
    <cellStyle name="Ergebnis 2 20" xfId="12512" hidden="1"/>
    <cellStyle name="Ergebnis 2 20" xfId="7083" hidden="1"/>
    <cellStyle name="Ergebnis 2 20" xfId="13110" hidden="1"/>
    <cellStyle name="Ergebnis 2 20" xfId="13163" hidden="1"/>
    <cellStyle name="Ergebnis 2 20" xfId="13237" hidden="1"/>
    <cellStyle name="Ergebnis 2 20" xfId="13711" hidden="1"/>
    <cellStyle name="Ergebnis 2 20" xfId="13943" hidden="1"/>
    <cellStyle name="Ergebnis 2 20" xfId="13983" hidden="1"/>
    <cellStyle name="Ergebnis 2 20" xfId="8576" hidden="1"/>
    <cellStyle name="Ergebnis 2 20" xfId="14572" hidden="1"/>
    <cellStyle name="Ergebnis 2 20" xfId="14625" hidden="1"/>
    <cellStyle name="Ergebnis 2 20" xfId="14699" hidden="1"/>
    <cellStyle name="Ergebnis 2 20" xfId="15173" hidden="1"/>
    <cellStyle name="Ergebnis 2 20" xfId="15405" hidden="1"/>
    <cellStyle name="Ergebnis 2 20" xfId="15445" hidden="1"/>
    <cellStyle name="Ergebnis 2 20" xfId="10063" hidden="1"/>
    <cellStyle name="Ergebnis 2 20" xfId="16028" hidden="1"/>
    <cellStyle name="Ergebnis 2 20" xfId="16081" hidden="1"/>
    <cellStyle name="Ergebnis 2 20" xfId="16155" hidden="1"/>
    <cellStyle name="Ergebnis 2 20" xfId="16629" hidden="1"/>
    <cellStyle name="Ergebnis 2 20" xfId="16861" hidden="1"/>
    <cellStyle name="Ergebnis 2 20" xfId="16901" hidden="1"/>
    <cellStyle name="Ergebnis 2 20" xfId="11543" hidden="1"/>
    <cellStyle name="Ergebnis 2 20" xfId="17470" hidden="1"/>
    <cellStyle name="Ergebnis 2 20" xfId="17523" hidden="1"/>
    <cellStyle name="Ergebnis 2 20" xfId="17597" hidden="1"/>
    <cellStyle name="Ergebnis 2 20" xfId="18071" hidden="1"/>
    <cellStyle name="Ergebnis 2 20" xfId="18303" hidden="1"/>
    <cellStyle name="Ergebnis 2 20" xfId="18343" hidden="1"/>
    <cellStyle name="Ergebnis 2 20" xfId="18944" hidden="1"/>
    <cellStyle name="Ergebnis 2 20" xfId="19277" hidden="1"/>
    <cellStyle name="Ergebnis 2 20" xfId="19330" hidden="1"/>
    <cellStyle name="Ergebnis 2 20" xfId="19404" hidden="1"/>
    <cellStyle name="Ergebnis 2 20" xfId="19878" hidden="1"/>
    <cellStyle name="Ergebnis 2 20" xfId="20110" hidden="1"/>
    <cellStyle name="Ergebnis 2 20" xfId="20150" hidden="1"/>
    <cellStyle name="Ergebnis 2 20" xfId="20529" hidden="1"/>
    <cellStyle name="Ergebnis 2 20" xfId="20781" hidden="1"/>
    <cellStyle name="Ergebnis 2 20" xfId="21169" hidden="1"/>
    <cellStyle name="Ergebnis 2 20" xfId="21209" hidden="1"/>
    <cellStyle name="Ergebnis 2 20" xfId="20853" hidden="1"/>
    <cellStyle name="Ergebnis 2 20" xfId="21803" hidden="1"/>
    <cellStyle name="Ergebnis 2 20" xfId="21856" hidden="1"/>
    <cellStyle name="Ergebnis 2 20" xfId="21931" hidden="1"/>
    <cellStyle name="Ergebnis 2 20" xfId="22411" hidden="1"/>
    <cellStyle name="Ergebnis 2 20" xfId="22643" hidden="1"/>
    <cellStyle name="Ergebnis 2 20" xfId="22683" hidden="1"/>
    <cellStyle name="Ergebnis 2 20" xfId="20784" hidden="1"/>
    <cellStyle name="Ergebnis 2 20" xfId="23256" hidden="1"/>
    <cellStyle name="Ergebnis 2 20" xfId="23309" hidden="1"/>
    <cellStyle name="Ergebnis 2 20" xfId="23383" hidden="1"/>
    <cellStyle name="Ergebnis 2 20" xfId="23862" hidden="1"/>
    <cellStyle name="Ergebnis 2 20" xfId="24094" hidden="1"/>
    <cellStyle name="Ergebnis 2 20" xfId="24134" hidden="1"/>
    <cellStyle name="Ergebnis 2 20" xfId="20829" hidden="1"/>
    <cellStyle name="Ergebnis 2 20" xfId="24703" hidden="1"/>
    <cellStyle name="Ergebnis 2 20" xfId="24756" hidden="1"/>
    <cellStyle name="Ergebnis 2 20" xfId="24830" hidden="1"/>
    <cellStyle name="Ergebnis 2 20" xfId="25304" hidden="1"/>
    <cellStyle name="Ergebnis 2 20" xfId="25536" hidden="1"/>
    <cellStyle name="Ergebnis 2 20" xfId="25576" hidden="1"/>
    <cellStyle name="Ergebnis 2 20" xfId="25957" hidden="1"/>
    <cellStyle name="Ergebnis 2 20" xfId="26299" hidden="1"/>
    <cellStyle name="Ergebnis 2 20" xfId="26352" hidden="1"/>
    <cellStyle name="Ergebnis 2 20" xfId="26426" hidden="1"/>
    <cellStyle name="Ergebnis 2 20" xfId="26900" hidden="1"/>
    <cellStyle name="Ergebnis 2 20" xfId="27132" hidden="1"/>
    <cellStyle name="Ergebnis 2 20" xfId="27172" hidden="1"/>
    <cellStyle name="Ergebnis 2 20" xfId="25997" hidden="1"/>
    <cellStyle name="Ergebnis 2 20" xfId="27741" hidden="1"/>
    <cellStyle name="Ergebnis 2 20" xfId="27794" hidden="1"/>
    <cellStyle name="Ergebnis 2 20" xfId="27868" hidden="1"/>
    <cellStyle name="Ergebnis 2 20" xfId="28342" hidden="1"/>
    <cellStyle name="Ergebnis 2 20" xfId="28574" hidden="1"/>
    <cellStyle name="Ergebnis 2 20" xfId="28614" hidden="1"/>
    <cellStyle name="Ergebnis 2 20" xfId="28994" hidden="1"/>
    <cellStyle name="Ergebnis 2 20" xfId="29261" hidden="1"/>
    <cellStyle name="Ergebnis 2 20" xfId="29314" hidden="1"/>
    <cellStyle name="Ergebnis 2 20" xfId="29388" hidden="1"/>
    <cellStyle name="Ergebnis 2 20" xfId="29862" hidden="1"/>
    <cellStyle name="Ergebnis 2 20" xfId="30094" hidden="1"/>
    <cellStyle name="Ergebnis 2 20" xfId="30134" hidden="1"/>
    <cellStyle name="Ergebnis 2 20" xfId="30513" hidden="1"/>
    <cellStyle name="Ergebnis 2 20" xfId="30765" hidden="1"/>
    <cellStyle name="Ergebnis 2 20" xfId="31153" hidden="1"/>
    <cellStyle name="Ergebnis 2 20" xfId="31193" hidden="1"/>
    <cellStyle name="Ergebnis 2 20" xfId="30837" hidden="1"/>
    <cellStyle name="Ergebnis 2 20" xfId="31787" hidden="1"/>
    <cellStyle name="Ergebnis 2 20" xfId="31840" hidden="1"/>
    <cellStyle name="Ergebnis 2 20" xfId="31915" hidden="1"/>
    <cellStyle name="Ergebnis 2 20" xfId="32395" hidden="1"/>
    <cellStyle name="Ergebnis 2 20" xfId="32627" hidden="1"/>
    <cellStyle name="Ergebnis 2 20" xfId="32667" hidden="1"/>
    <cellStyle name="Ergebnis 2 20" xfId="30768" hidden="1"/>
    <cellStyle name="Ergebnis 2 20" xfId="33239" hidden="1"/>
    <cellStyle name="Ergebnis 2 20" xfId="33292" hidden="1"/>
    <cellStyle name="Ergebnis 2 20" xfId="33366" hidden="1"/>
    <cellStyle name="Ergebnis 2 20" xfId="33845" hidden="1"/>
    <cellStyle name="Ergebnis 2 20" xfId="34077" hidden="1"/>
    <cellStyle name="Ergebnis 2 20" xfId="34117" hidden="1"/>
    <cellStyle name="Ergebnis 2 20" xfId="30813" hidden="1"/>
    <cellStyle name="Ergebnis 2 20" xfId="34686" hidden="1"/>
    <cellStyle name="Ergebnis 2 20" xfId="34739" hidden="1"/>
    <cellStyle name="Ergebnis 2 20" xfId="34813" hidden="1"/>
    <cellStyle name="Ergebnis 2 20" xfId="35287" hidden="1"/>
    <cellStyle name="Ergebnis 2 20" xfId="35519" hidden="1"/>
    <cellStyle name="Ergebnis 2 20" xfId="35559" hidden="1"/>
    <cellStyle name="Ergebnis 2 20" xfId="35940" hidden="1"/>
    <cellStyle name="Ergebnis 2 20" xfId="36282" hidden="1"/>
    <cellStyle name="Ergebnis 2 20" xfId="36335" hidden="1"/>
    <cellStyle name="Ergebnis 2 20" xfId="36409" hidden="1"/>
    <cellStyle name="Ergebnis 2 20" xfId="36883" hidden="1"/>
    <cellStyle name="Ergebnis 2 20" xfId="37115" hidden="1"/>
    <cellStyle name="Ergebnis 2 20" xfId="37155" hidden="1"/>
    <cellStyle name="Ergebnis 2 20" xfId="35980" hidden="1"/>
    <cellStyle name="Ergebnis 2 20" xfId="37724" hidden="1"/>
    <cellStyle name="Ergebnis 2 20" xfId="37777" hidden="1"/>
    <cellStyle name="Ergebnis 2 20" xfId="37851" hidden="1"/>
    <cellStyle name="Ergebnis 2 20" xfId="38325" hidden="1"/>
    <cellStyle name="Ergebnis 2 20" xfId="38557" hidden="1"/>
    <cellStyle name="Ergebnis 2 20" xfId="38597" hidden="1"/>
    <cellStyle name="Ergebnis 2 20" xfId="38986" hidden="1"/>
    <cellStyle name="Ergebnis 2 20" xfId="39264" hidden="1"/>
    <cellStyle name="Ergebnis 2 20" xfId="39317" hidden="1"/>
    <cellStyle name="Ergebnis 2 20" xfId="39391" hidden="1"/>
    <cellStyle name="Ergebnis 2 20" xfId="39865" hidden="1"/>
    <cellStyle name="Ergebnis 2 20" xfId="40097" hidden="1"/>
    <cellStyle name="Ergebnis 2 20" xfId="40137" hidden="1"/>
    <cellStyle name="Ergebnis 2 20" xfId="40516" hidden="1"/>
    <cellStyle name="Ergebnis 2 20" xfId="40768" hidden="1"/>
    <cellStyle name="Ergebnis 2 20" xfId="41156" hidden="1"/>
    <cellStyle name="Ergebnis 2 20" xfId="41196" hidden="1"/>
    <cellStyle name="Ergebnis 2 20" xfId="40840" hidden="1"/>
    <cellStyle name="Ergebnis 2 20" xfId="41790" hidden="1"/>
    <cellStyle name="Ergebnis 2 20" xfId="41843" hidden="1"/>
    <cellStyle name="Ergebnis 2 20" xfId="41918" hidden="1"/>
    <cellStyle name="Ergebnis 2 20" xfId="42398" hidden="1"/>
    <cellStyle name="Ergebnis 2 20" xfId="42630" hidden="1"/>
    <cellStyle name="Ergebnis 2 20" xfId="42670" hidden="1"/>
    <cellStyle name="Ergebnis 2 20" xfId="40771" hidden="1"/>
    <cellStyle name="Ergebnis 2 20" xfId="43242" hidden="1"/>
    <cellStyle name="Ergebnis 2 20" xfId="43295" hidden="1"/>
    <cellStyle name="Ergebnis 2 20" xfId="43369" hidden="1"/>
    <cellStyle name="Ergebnis 2 20" xfId="43848" hidden="1"/>
    <cellStyle name="Ergebnis 2 20" xfId="44080" hidden="1"/>
    <cellStyle name="Ergebnis 2 20" xfId="44120" hidden="1"/>
    <cellStyle name="Ergebnis 2 20" xfId="40816" hidden="1"/>
    <cellStyle name="Ergebnis 2 20" xfId="44689" hidden="1"/>
    <cellStyle name="Ergebnis 2 20" xfId="44742" hidden="1"/>
    <cellStyle name="Ergebnis 2 20" xfId="44816" hidden="1"/>
    <cellStyle name="Ergebnis 2 20" xfId="45290" hidden="1"/>
    <cellStyle name="Ergebnis 2 20" xfId="45522" hidden="1"/>
    <cellStyle name="Ergebnis 2 20" xfId="45562" hidden="1"/>
    <cellStyle name="Ergebnis 2 20" xfId="45943" hidden="1"/>
    <cellStyle name="Ergebnis 2 20" xfId="46285" hidden="1"/>
    <cellStyle name="Ergebnis 2 20" xfId="46338" hidden="1"/>
    <cellStyle name="Ergebnis 2 20" xfId="46412" hidden="1"/>
    <cellStyle name="Ergebnis 2 20" xfId="46886" hidden="1"/>
    <cellStyle name="Ergebnis 2 20" xfId="47118" hidden="1"/>
    <cellStyle name="Ergebnis 2 20" xfId="47158" hidden="1"/>
    <cellStyle name="Ergebnis 2 20" xfId="45983" hidden="1"/>
    <cellStyle name="Ergebnis 2 20" xfId="47727" hidden="1"/>
    <cellStyle name="Ergebnis 2 20" xfId="47780" hidden="1"/>
    <cellStyle name="Ergebnis 2 20" xfId="47854" hidden="1"/>
    <cellStyle name="Ergebnis 2 20" xfId="48328" hidden="1"/>
    <cellStyle name="Ergebnis 2 20" xfId="48560" hidden="1"/>
    <cellStyle name="Ergebnis 2 20" xfId="48600" hidden="1"/>
    <cellStyle name="Ergebnis 2 20" xfId="48979" hidden="1"/>
    <cellStyle name="Ergebnis 2 20" xfId="49246" hidden="1"/>
    <cellStyle name="Ergebnis 2 20" xfId="49299" hidden="1"/>
    <cellStyle name="Ergebnis 2 20" xfId="49373" hidden="1"/>
    <cellStyle name="Ergebnis 2 20" xfId="49847" hidden="1"/>
    <cellStyle name="Ergebnis 2 20" xfId="50079" hidden="1"/>
    <cellStyle name="Ergebnis 2 20" xfId="50119" hidden="1"/>
    <cellStyle name="Ergebnis 2 20" xfId="50498" hidden="1"/>
    <cellStyle name="Ergebnis 2 20" xfId="50750" hidden="1"/>
    <cellStyle name="Ergebnis 2 20" xfId="51138" hidden="1"/>
    <cellStyle name="Ergebnis 2 20" xfId="51178" hidden="1"/>
    <cellStyle name="Ergebnis 2 20" xfId="50822" hidden="1"/>
    <cellStyle name="Ergebnis 2 20" xfId="51772" hidden="1"/>
    <cellStyle name="Ergebnis 2 20" xfId="51825" hidden="1"/>
    <cellStyle name="Ergebnis 2 20" xfId="51900" hidden="1"/>
    <cellStyle name="Ergebnis 2 20" xfId="52380" hidden="1"/>
    <cellStyle name="Ergebnis 2 20" xfId="52612" hidden="1"/>
    <cellStyle name="Ergebnis 2 20" xfId="52652" hidden="1"/>
    <cellStyle name="Ergebnis 2 20" xfId="50753" hidden="1"/>
    <cellStyle name="Ergebnis 2 20" xfId="53224" hidden="1"/>
    <cellStyle name="Ergebnis 2 20" xfId="53277" hidden="1"/>
    <cellStyle name="Ergebnis 2 20" xfId="53351" hidden="1"/>
    <cellStyle name="Ergebnis 2 20" xfId="53830" hidden="1"/>
    <cellStyle name="Ergebnis 2 20" xfId="54062" hidden="1"/>
    <cellStyle name="Ergebnis 2 20" xfId="54102" hidden="1"/>
    <cellStyle name="Ergebnis 2 20" xfId="50798" hidden="1"/>
    <cellStyle name="Ergebnis 2 20" xfId="54671" hidden="1"/>
    <cellStyle name="Ergebnis 2 20" xfId="54724" hidden="1"/>
    <cellStyle name="Ergebnis 2 20" xfId="54798" hidden="1"/>
    <cellStyle name="Ergebnis 2 20" xfId="55272" hidden="1"/>
    <cellStyle name="Ergebnis 2 20" xfId="55504" hidden="1"/>
    <cellStyle name="Ergebnis 2 20" xfId="55544" hidden="1"/>
    <cellStyle name="Ergebnis 2 20" xfId="55925" hidden="1"/>
    <cellStyle name="Ergebnis 2 20" xfId="56267" hidden="1"/>
    <cellStyle name="Ergebnis 2 20" xfId="56320" hidden="1"/>
    <cellStyle name="Ergebnis 2 20" xfId="56394" hidden="1"/>
    <cellStyle name="Ergebnis 2 20" xfId="56868" hidden="1"/>
    <cellStyle name="Ergebnis 2 20" xfId="57100" hidden="1"/>
    <cellStyle name="Ergebnis 2 20" xfId="57140" hidden="1"/>
    <cellStyle name="Ergebnis 2 20" xfId="55965" hidden="1"/>
    <cellStyle name="Ergebnis 2 20" xfId="57709" hidden="1"/>
    <cellStyle name="Ergebnis 2 20" xfId="57762" hidden="1"/>
    <cellStyle name="Ergebnis 2 20" xfId="57836" hidden="1"/>
    <cellStyle name="Ergebnis 2 20" xfId="58310" hidden="1"/>
    <cellStyle name="Ergebnis 2 20" xfId="58542" hidden="1"/>
    <cellStyle name="Ergebnis 2 20" xfId="58582" hidden="1"/>
    <cellStyle name="Ergebnis 2 21" xfId="209"/>
    <cellStyle name="Ergebnis 2 22" xfId="210" hidden="1"/>
    <cellStyle name="Ergebnis 2 22" xfId="18945" hidden="1"/>
    <cellStyle name="Ergebnis 2 22" xfId="38987" hidden="1"/>
    <cellStyle name="Ergebnis 2 3" xfId="211" hidden="1"/>
    <cellStyle name="Ergebnis 2 3" xfId="18946" hidden="1"/>
    <cellStyle name="Ergebnis 2 3" xfId="38988"/>
    <cellStyle name="Ergebnis 2 4" xfId="212" hidden="1"/>
    <cellStyle name="Ergebnis 2 4" xfId="18947"/>
    <cellStyle name="Ergebnis 2 5" xfId="213"/>
    <cellStyle name="Ergebnis 2 6" xfId="214" hidden="1"/>
    <cellStyle name="Ergebnis 2 6" xfId="18948"/>
    <cellStyle name="Ergebnis 2 7" xfId="215" hidden="1"/>
    <cellStyle name="Ergebnis 2 7" xfId="18949"/>
    <cellStyle name="Ergebnis 2 8" xfId="216" hidden="1"/>
    <cellStyle name="Ergebnis 2 8" xfId="18950"/>
    <cellStyle name="Ergebnis 2 9" xfId="217" hidden="1"/>
    <cellStyle name="Ergebnis 2 9" xfId="18951"/>
    <cellStyle name="Ergebnis 3" xfId="18681" hidden="1"/>
    <cellStyle name="Ergebnis 3" xfId="18734"/>
    <cellStyle name="Ergebnis 4" xfId="218" hidden="1"/>
    <cellStyle name="Ergebnis 4" xfId="18798" hidden="1"/>
    <cellStyle name="Ergebnis 4" xfId="18801" hidden="1"/>
    <cellStyle name="Ergebnis 4" xfId="18806" hidden="1"/>
    <cellStyle name="Ergebnis 4" xfId="18819" hidden="1"/>
    <cellStyle name="Ergebnis 4" xfId="18816" hidden="1"/>
    <cellStyle name="Ergebnis 4" xfId="18952" hidden="1"/>
    <cellStyle name="Ergebnis 4" xfId="18701" hidden="1"/>
    <cellStyle name="Ergebnis 4" xfId="18873" hidden="1"/>
    <cellStyle name="Ergebnis 4" xfId="18687" hidden="1"/>
    <cellStyle name="Ergebnis 4" xfId="18693" hidden="1"/>
    <cellStyle name="Ergebnis 4" xfId="38989"/>
    <cellStyle name="Ergebnis 5" xfId="18837"/>
    <cellStyle name="Erklärender Text" xfId="17" builtinId="53" customBuiltin="1"/>
    <cellStyle name="Erklärender Text 2" xfId="73"/>
    <cellStyle name="Erklärender Text 2 10" xfId="219" hidden="1"/>
    <cellStyle name="Erklärender Text 2 10" xfId="556" hidden="1"/>
    <cellStyle name="Erklärender Text 2 10" xfId="592" hidden="1"/>
    <cellStyle name="Erklärender Text 2 10" xfId="614" hidden="1"/>
    <cellStyle name="Erklärender Text 2 10" xfId="649" hidden="1"/>
    <cellStyle name="Erklärender Text 2 10" xfId="810" hidden="1"/>
    <cellStyle name="Erklärender Text 2 10" xfId="964" hidden="1"/>
    <cellStyle name="Erklärender Text 2 10" xfId="1000" hidden="1"/>
    <cellStyle name="Erklärender Text 2 10" xfId="1022" hidden="1"/>
    <cellStyle name="Erklärender Text 2 10" xfId="1057" hidden="1"/>
    <cellStyle name="Erklärender Text 2 10" xfId="848" hidden="1"/>
    <cellStyle name="Erklärender Text 2 10" xfId="1111" hidden="1"/>
    <cellStyle name="Erklärender Text 2 10" xfId="1147" hidden="1"/>
    <cellStyle name="Erklärender Text 2 10" xfId="1169" hidden="1"/>
    <cellStyle name="Erklärender Text 2 10" xfId="1204" hidden="1"/>
    <cellStyle name="Erklärender Text 2 10" xfId="803" hidden="1"/>
    <cellStyle name="Erklärender Text 2 10" xfId="1252" hidden="1"/>
    <cellStyle name="Erklärender Text 2 10" xfId="1288" hidden="1"/>
    <cellStyle name="Erklärender Text 2 10" xfId="1310" hidden="1"/>
    <cellStyle name="Erklärender Text 2 10" xfId="1345" hidden="1"/>
    <cellStyle name="Erklärender Text 2 10" xfId="1404" hidden="1"/>
    <cellStyle name="Erklärender Text 2 10" xfId="1469" hidden="1"/>
    <cellStyle name="Erklärender Text 2 10" xfId="1505" hidden="1"/>
    <cellStyle name="Erklärender Text 2 10" xfId="1527" hidden="1"/>
    <cellStyle name="Erklärender Text 2 10" xfId="1562" hidden="1"/>
    <cellStyle name="Erklärender Text 2 10" xfId="1641" hidden="1"/>
    <cellStyle name="Erklärender Text 2 10" xfId="1761" hidden="1"/>
    <cellStyle name="Erklärender Text 2 10" xfId="1797" hidden="1"/>
    <cellStyle name="Erklärender Text 2 10" xfId="1819" hidden="1"/>
    <cellStyle name="Erklärender Text 2 10" xfId="1854" hidden="1"/>
    <cellStyle name="Erklärender Text 2 10" xfId="1674" hidden="1"/>
    <cellStyle name="Erklärender Text 2 10" xfId="1903" hidden="1"/>
    <cellStyle name="Erklärender Text 2 10" xfId="1939" hidden="1"/>
    <cellStyle name="Erklärender Text 2 10" xfId="1961" hidden="1"/>
    <cellStyle name="Erklärender Text 2 10" xfId="1996" hidden="1"/>
    <cellStyle name="Erklärender Text 2 10" xfId="2132" hidden="1"/>
    <cellStyle name="Erklärender Text 2 10" xfId="2434" hidden="1"/>
    <cellStyle name="Erklärender Text 2 10" xfId="2470" hidden="1"/>
    <cellStyle name="Erklärender Text 2 10" xfId="2492" hidden="1"/>
    <cellStyle name="Erklärender Text 2 10" xfId="2527" hidden="1"/>
    <cellStyle name="Erklärender Text 2 10" xfId="2680" hidden="1"/>
    <cellStyle name="Erklärender Text 2 10" xfId="2834" hidden="1"/>
    <cellStyle name="Erklärender Text 2 10" xfId="2870" hidden="1"/>
    <cellStyle name="Erklärender Text 2 10" xfId="2892" hidden="1"/>
    <cellStyle name="Erklärender Text 2 10" xfId="2927" hidden="1"/>
    <cellStyle name="Erklärender Text 2 10" xfId="2718" hidden="1"/>
    <cellStyle name="Erklärender Text 2 10" xfId="2981" hidden="1"/>
    <cellStyle name="Erklärender Text 2 10" xfId="3017" hidden="1"/>
    <cellStyle name="Erklärender Text 2 10" xfId="3039" hidden="1"/>
    <cellStyle name="Erklärender Text 2 10" xfId="3074" hidden="1"/>
    <cellStyle name="Erklärender Text 2 10" xfId="2673" hidden="1"/>
    <cellStyle name="Erklärender Text 2 10" xfId="3122" hidden="1"/>
    <cellStyle name="Erklärender Text 2 10" xfId="3158" hidden="1"/>
    <cellStyle name="Erklärender Text 2 10" xfId="3180" hidden="1"/>
    <cellStyle name="Erklärender Text 2 10" xfId="3215" hidden="1"/>
    <cellStyle name="Erklärender Text 2 10" xfId="3274" hidden="1"/>
    <cellStyle name="Erklärender Text 2 10" xfId="3339" hidden="1"/>
    <cellStyle name="Erklärender Text 2 10" xfId="3375" hidden="1"/>
    <cellStyle name="Erklärender Text 2 10" xfId="3397" hidden="1"/>
    <cellStyle name="Erklärender Text 2 10" xfId="3432" hidden="1"/>
    <cellStyle name="Erklärender Text 2 10" xfId="3511" hidden="1"/>
    <cellStyle name="Erklärender Text 2 10" xfId="3631" hidden="1"/>
    <cellStyle name="Erklärender Text 2 10" xfId="3667" hidden="1"/>
    <cellStyle name="Erklärender Text 2 10" xfId="3689" hidden="1"/>
    <cellStyle name="Erklärender Text 2 10" xfId="3724" hidden="1"/>
    <cellStyle name="Erklärender Text 2 10" xfId="3544" hidden="1"/>
    <cellStyle name="Erklärender Text 2 10" xfId="3773" hidden="1"/>
    <cellStyle name="Erklärender Text 2 10" xfId="3809" hidden="1"/>
    <cellStyle name="Erklärender Text 2 10" xfId="3831" hidden="1"/>
    <cellStyle name="Erklärender Text 2 10" xfId="3866" hidden="1"/>
    <cellStyle name="Erklärender Text 2 10" xfId="2195" hidden="1"/>
    <cellStyle name="Erklärender Text 2 10" xfId="3940" hidden="1"/>
    <cellStyle name="Erklärender Text 2 10" xfId="3976" hidden="1"/>
    <cellStyle name="Erklärender Text 2 10" xfId="3998" hidden="1"/>
    <cellStyle name="Erklärender Text 2 10" xfId="4033" hidden="1"/>
    <cellStyle name="Erklärender Text 2 10" xfId="4186" hidden="1"/>
    <cellStyle name="Erklärender Text 2 10" xfId="4340" hidden="1"/>
    <cellStyle name="Erklärender Text 2 10" xfId="4376" hidden="1"/>
    <cellStyle name="Erklärender Text 2 10" xfId="4398" hidden="1"/>
    <cellStyle name="Erklärender Text 2 10" xfId="4433" hidden="1"/>
    <cellStyle name="Erklärender Text 2 10" xfId="4224" hidden="1"/>
    <cellStyle name="Erklärender Text 2 10" xfId="4487" hidden="1"/>
    <cellStyle name="Erklärender Text 2 10" xfId="4523" hidden="1"/>
    <cellStyle name="Erklärender Text 2 10" xfId="4545" hidden="1"/>
    <cellStyle name="Erklärender Text 2 10" xfId="4580" hidden="1"/>
    <cellStyle name="Erklärender Text 2 10" xfId="4179" hidden="1"/>
    <cellStyle name="Erklärender Text 2 10" xfId="4628" hidden="1"/>
    <cellStyle name="Erklärender Text 2 10" xfId="4664" hidden="1"/>
    <cellStyle name="Erklärender Text 2 10" xfId="4686" hidden="1"/>
    <cellStyle name="Erklärender Text 2 10" xfId="4721" hidden="1"/>
    <cellStyle name="Erklärender Text 2 10" xfId="4780" hidden="1"/>
    <cellStyle name="Erklärender Text 2 10" xfId="4845" hidden="1"/>
    <cellStyle name="Erklärender Text 2 10" xfId="4881" hidden="1"/>
    <cellStyle name="Erklärender Text 2 10" xfId="4903" hidden="1"/>
    <cellStyle name="Erklärender Text 2 10" xfId="4938" hidden="1"/>
    <cellStyle name="Erklärender Text 2 10" xfId="5017" hidden="1"/>
    <cellStyle name="Erklärender Text 2 10" xfId="5137" hidden="1"/>
    <cellStyle name="Erklärender Text 2 10" xfId="5173" hidden="1"/>
    <cellStyle name="Erklärender Text 2 10" xfId="5195" hidden="1"/>
    <cellStyle name="Erklärender Text 2 10" xfId="5230" hidden="1"/>
    <cellStyle name="Erklärender Text 2 10" xfId="5050" hidden="1"/>
    <cellStyle name="Erklärender Text 2 10" xfId="5279" hidden="1"/>
    <cellStyle name="Erklärender Text 2 10" xfId="5315" hidden="1"/>
    <cellStyle name="Erklärender Text 2 10" xfId="5337" hidden="1"/>
    <cellStyle name="Erklärender Text 2 10" xfId="5372" hidden="1"/>
    <cellStyle name="Erklärender Text 2 10" xfId="2304" hidden="1"/>
    <cellStyle name="Erklärender Text 2 10" xfId="5445" hidden="1"/>
    <cellStyle name="Erklärender Text 2 10" xfId="5481" hidden="1"/>
    <cellStyle name="Erklärender Text 2 10" xfId="5503" hidden="1"/>
    <cellStyle name="Erklärender Text 2 10" xfId="5538" hidden="1"/>
    <cellStyle name="Erklärender Text 2 10" xfId="5690" hidden="1"/>
    <cellStyle name="Erklärender Text 2 10" xfId="5844" hidden="1"/>
    <cellStyle name="Erklärender Text 2 10" xfId="5880" hidden="1"/>
    <cellStyle name="Erklärender Text 2 10" xfId="5902" hidden="1"/>
    <cellStyle name="Erklärender Text 2 10" xfId="5937" hidden="1"/>
    <cellStyle name="Erklärender Text 2 10" xfId="5728" hidden="1"/>
    <cellStyle name="Erklärender Text 2 10" xfId="5991" hidden="1"/>
    <cellStyle name="Erklärender Text 2 10" xfId="6027" hidden="1"/>
    <cellStyle name="Erklärender Text 2 10" xfId="6049" hidden="1"/>
    <cellStyle name="Erklärender Text 2 10" xfId="6084" hidden="1"/>
    <cellStyle name="Erklärender Text 2 10" xfId="5683" hidden="1"/>
    <cellStyle name="Erklärender Text 2 10" xfId="6132" hidden="1"/>
    <cellStyle name="Erklärender Text 2 10" xfId="6168" hidden="1"/>
    <cellStyle name="Erklärender Text 2 10" xfId="6190" hidden="1"/>
    <cellStyle name="Erklärender Text 2 10" xfId="6225" hidden="1"/>
    <cellStyle name="Erklärender Text 2 10" xfId="6284" hidden="1"/>
    <cellStyle name="Erklärender Text 2 10" xfId="6349" hidden="1"/>
    <cellStyle name="Erklärender Text 2 10" xfId="6385" hidden="1"/>
    <cellStyle name="Erklärender Text 2 10" xfId="6407" hidden="1"/>
    <cellStyle name="Erklärender Text 2 10" xfId="6442" hidden="1"/>
    <cellStyle name="Erklärender Text 2 10" xfId="6521" hidden="1"/>
    <cellStyle name="Erklärender Text 2 10" xfId="6641" hidden="1"/>
    <cellStyle name="Erklärender Text 2 10" xfId="6677" hidden="1"/>
    <cellStyle name="Erklärender Text 2 10" xfId="6699" hidden="1"/>
    <cellStyle name="Erklärender Text 2 10" xfId="6734" hidden="1"/>
    <cellStyle name="Erklärender Text 2 10" xfId="6554" hidden="1"/>
    <cellStyle name="Erklärender Text 2 10" xfId="6783" hidden="1"/>
    <cellStyle name="Erklärender Text 2 10" xfId="6819" hidden="1"/>
    <cellStyle name="Erklärender Text 2 10" xfId="6841" hidden="1"/>
    <cellStyle name="Erklärender Text 2 10" xfId="6876" hidden="1"/>
    <cellStyle name="Erklärender Text 2 10" xfId="2320" hidden="1"/>
    <cellStyle name="Erklärender Text 2 10" xfId="6947" hidden="1"/>
    <cellStyle name="Erklärender Text 2 10" xfId="6983" hidden="1"/>
    <cellStyle name="Erklärender Text 2 10" xfId="7005" hidden="1"/>
    <cellStyle name="Erklärender Text 2 10" xfId="7040" hidden="1"/>
    <cellStyle name="Erklärender Text 2 10" xfId="7188" hidden="1"/>
    <cellStyle name="Erklärender Text 2 10" xfId="7342" hidden="1"/>
    <cellStyle name="Erklärender Text 2 10" xfId="7378" hidden="1"/>
    <cellStyle name="Erklärender Text 2 10" xfId="7400" hidden="1"/>
    <cellStyle name="Erklärender Text 2 10" xfId="7435" hidden="1"/>
    <cellStyle name="Erklärender Text 2 10" xfId="7226" hidden="1"/>
    <cellStyle name="Erklärender Text 2 10" xfId="7489" hidden="1"/>
    <cellStyle name="Erklärender Text 2 10" xfId="7525" hidden="1"/>
    <cellStyle name="Erklärender Text 2 10" xfId="7547" hidden="1"/>
    <cellStyle name="Erklärender Text 2 10" xfId="7582" hidden="1"/>
    <cellStyle name="Erklärender Text 2 10" xfId="7181" hidden="1"/>
    <cellStyle name="Erklärender Text 2 10" xfId="7630" hidden="1"/>
    <cellStyle name="Erklärender Text 2 10" xfId="7666" hidden="1"/>
    <cellStyle name="Erklärender Text 2 10" xfId="7688" hidden="1"/>
    <cellStyle name="Erklärender Text 2 10" xfId="7723" hidden="1"/>
    <cellStyle name="Erklärender Text 2 10" xfId="7782" hidden="1"/>
    <cellStyle name="Erklärender Text 2 10" xfId="7847" hidden="1"/>
    <cellStyle name="Erklärender Text 2 10" xfId="7883" hidden="1"/>
    <cellStyle name="Erklärender Text 2 10" xfId="7905" hidden="1"/>
    <cellStyle name="Erklärender Text 2 10" xfId="7940" hidden="1"/>
    <cellStyle name="Erklärender Text 2 10" xfId="8019" hidden="1"/>
    <cellStyle name="Erklärender Text 2 10" xfId="8139" hidden="1"/>
    <cellStyle name="Erklärender Text 2 10" xfId="8175" hidden="1"/>
    <cellStyle name="Erklärender Text 2 10" xfId="8197" hidden="1"/>
    <cellStyle name="Erklärender Text 2 10" xfId="8232" hidden="1"/>
    <cellStyle name="Erklärender Text 2 10" xfId="8052" hidden="1"/>
    <cellStyle name="Erklärender Text 2 10" xfId="8281" hidden="1"/>
    <cellStyle name="Erklärender Text 2 10" xfId="8317" hidden="1"/>
    <cellStyle name="Erklärender Text 2 10" xfId="8339" hidden="1"/>
    <cellStyle name="Erklärender Text 2 10" xfId="8374" hidden="1"/>
    <cellStyle name="Erklärender Text 2 10" xfId="2033" hidden="1"/>
    <cellStyle name="Erklärender Text 2 10" xfId="8442" hidden="1"/>
    <cellStyle name="Erklärender Text 2 10" xfId="8478" hidden="1"/>
    <cellStyle name="Erklärender Text 2 10" xfId="8500" hidden="1"/>
    <cellStyle name="Erklärender Text 2 10" xfId="8535" hidden="1"/>
    <cellStyle name="Erklärender Text 2 10" xfId="8681" hidden="1"/>
    <cellStyle name="Erklärender Text 2 10" xfId="8835" hidden="1"/>
    <cellStyle name="Erklärender Text 2 10" xfId="8871" hidden="1"/>
    <cellStyle name="Erklärender Text 2 10" xfId="8893" hidden="1"/>
    <cellStyle name="Erklärender Text 2 10" xfId="8928" hidden="1"/>
    <cellStyle name="Erklärender Text 2 10" xfId="8719" hidden="1"/>
    <cellStyle name="Erklärender Text 2 10" xfId="8982" hidden="1"/>
    <cellStyle name="Erklärender Text 2 10" xfId="9018" hidden="1"/>
    <cellStyle name="Erklärender Text 2 10" xfId="9040" hidden="1"/>
    <cellStyle name="Erklärender Text 2 10" xfId="9075" hidden="1"/>
    <cellStyle name="Erklärender Text 2 10" xfId="8674" hidden="1"/>
    <cellStyle name="Erklärender Text 2 10" xfId="9123" hidden="1"/>
    <cellStyle name="Erklärender Text 2 10" xfId="9159" hidden="1"/>
    <cellStyle name="Erklärender Text 2 10" xfId="9181" hidden="1"/>
    <cellStyle name="Erklärender Text 2 10" xfId="9216" hidden="1"/>
    <cellStyle name="Erklärender Text 2 10" xfId="9275" hidden="1"/>
    <cellStyle name="Erklärender Text 2 10" xfId="9340" hidden="1"/>
    <cellStyle name="Erklärender Text 2 10" xfId="9376" hidden="1"/>
    <cellStyle name="Erklärender Text 2 10" xfId="9398" hidden="1"/>
    <cellStyle name="Erklärender Text 2 10" xfId="9433" hidden="1"/>
    <cellStyle name="Erklärender Text 2 10" xfId="9512" hidden="1"/>
    <cellStyle name="Erklärender Text 2 10" xfId="9632" hidden="1"/>
    <cellStyle name="Erklärender Text 2 10" xfId="9668" hidden="1"/>
    <cellStyle name="Erklärender Text 2 10" xfId="9690" hidden="1"/>
    <cellStyle name="Erklärender Text 2 10" xfId="9725" hidden="1"/>
    <cellStyle name="Erklärender Text 2 10" xfId="9545" hidden="1"/>
    <cellStyle name="Erklärender Text 2 10" xfId="9774" hidden="1"/>
    <cellStyle name="Erklärender Text 2 10" xfId="9810" hidden="1"/>
    <cellStyle name="Erklärender Text 2 10" xfId="9832" hidden="1"/>
    <cellStyle name="Erklärender Text 2 10" xfId="9867" hidden="1"/>
    <cellStyle name="Erklärender Text 2 10" xfId="2254" hidden="1"/>
    <cellStyle name="Erklärender Text 2 10" xfId="9933" hidden="1"/>
    <cellStyle name="Erklärender Text 2 10" xfId="9969" hidden="1"/>
    <cellStyle name="Erklärender Text 2 10" xfId="9991" hidden="1"/>
    <cellStyle name="Erklärender Text 2 10" xfId="10026" hidden="1"/>
    <cellStyle name="Erklärender Text 2 10" xfId="10167" hidden="1"/>
    <cellStyle name="Erklärender Text 2 10" xfId="10321" hidden="1"/>
    <cellStyle name="Erklärender Text 2 10" xfId="10357" hidden="1"/>
    <cellStyle name="Erklärender Text 2 10" xfId="10379" hidden="1"/>
    <cellStyle name="Erklärender Text 2 10" xfId="10414" hidden="1"/>
    <cellStyle name="Erklärender Text 2 10" xfId="10205" hidden="1"/>
    <cellStyle name="Erklärender Text 2 10" xfId="10468" hidden="1"/>
    <cellStyle name="Erklärender Text 2 10" xfId="10504" hidden="1"/>
    <cellStyle name="Erklärender Text 2 10" xfId="10526" hidden="1"/>
    <cellStyle name="Erklärender Text 2 10" xfId="10561" hidden="1"/>
    <cellStyle name="Erklärender Text 2 10" xfId="10160" hidden="1"/>
    <cellStyle name="Erklärender Text 2 10" xfId="10609" hidden="1"/>
    <cellStyle name="Erklärender Text 2 10" xfId="10645" hidden="1"/>
    <cellStyle name="Erklärender Text 2 10" xfId="10667" hidden="1"/>
    <cellStyle name="Erklärender Text 2 10" xfId="10702" hidden="1"/>
    <cellStyle name="Erklärender Text 2 10" xfId="10761" hidden="1"/>
    <cellStyle name="Erklärender Text 2 10" xfId="10826" hidden="1"/>
    <cellStyle name="Erklärender Text 2 10" xfId="10862" hidden="1"/>
    <cellStyle name="Erklärender Text 2 10" xfId="10884" hidden="1"/>
    <cellStyle name="Erklärender Text 2 10" xfId="10919" hidden="1"/>
    <cellStyle name="Erklärender Text 2 10" xfId="10998" hidden="1"/>
    <cellStyle name="Erklärender Text 2 10" xfId="11118" hidden="1"/>
    <cellStyle name="Erklärender Text 2 10" xfId="11154" hidden="1"/>
    <cellStyle name="Erklärender Text 2 10" xfId="11176" hidden="1"/>
    <cellStyle name="Erklärender Text 2 10" xfId="11211" hidden="1"/>
    <cellStyle name="Erklärender Text 2 10" xfId="11031" hidden="1"/>
    <cellStyle name="Erklärender Text 2 10" xfId="11260" hidden="1"/>
    <cellStyle name="Erklärender Text 2 10" xfId="11296" hidden="1"/>
    <cellStyle name="Erklärender Text 2 10" xfId="11318" hidden="1"/>
    <cellStyle name="Erklärender Text 2 10" xfId="11353" hidden="1"/>
    <cellStyle name="Erklärender Text 2 10" xfId="2321" hidden="1"/>
    <cellStyle name="Erklärender Text 2 10" xfId="11416" hidden="1"/>
    <cellStyle name="Erklärender Text 2 10" xfId="11452" hidden="1"/>
    <cellStyle name="Erklärender Text 2 10" xfId="11474" hidden="1"/>
    <cellStyle name="Erklärender Text 2 10" xfId="11509" hidden="1"/>
    <cellStyle name="Erklärender Text 2 10" xfId="11647" hidden="1"/>
    <cellStyle name="Erklärender Text 2 10" xfId="11801" hidden="1"/>
    <cellStyle name="Erklärender Text 2 10" xfId="11837" hidden="1"/>
    <cellStyle name="Erklärender Text 2 10" xfId="11859" hidden="1"/>
    <cellStyle name="Erklärender Text 2 10" xfId="11894" hidden="1"/>
    <cellStyle name="Erklärender Text 2 10" xfId="11685" hidden="1"/>
    <cellStyle name="Erklärender Text 2 10" xfId="11948" hidden="1"/>
    <cellStyle name="Erklärender Text 2 10" xfId="11984" hidden="1"/>
    <cellStyle name="Erklärender Text 2 10" xfId="12006" hidden="1"/>
    <cellStyle name="Erklärender Text 2 10" xfId="12041" hidden="1"/>
    <cellStyle name="Erklärender Text 2 10" xfId="11640" hidden="1"/>
    <cellStyle name="Erklärender Text 2 10" xfId="12089" hidden="1"/>
    <cellStyle name="Erklärender Text 2 10" xfId="12125" hidden="1"/>
    <cellStyle name="Erklärender Text 2 10" xfId="12147" hidden="1"/>
    <cellStyle name="Erklärender Text 2 10" xfId="12182" hidden="1"/>
    <cellStyle name="Erklärender Text 2 10" xfId="12241" hidden="1"/>
    <cellStyle name="Erklärender Text 2 10" xfId="12306" hidden="1"/>
    <cellStyle name="Erklärender Text 2 10" xfId="12342" hidden="1"/>
    <cellStyle name="Erklärender Text 2 10" xfId="12364" hidden="1"/>
    <cellStyle name="Erklärender Text 2 10" xfId="12399" hidden="1"/>
    <cellStyle name="Erklärender Text 2 10" xfId="12478" hidden="1"/>
    <cellStyle name="Erklärender Text 2 10" xfId="12598" hidden="1"/>
    <cellStyle name="Erklärender Text 2 10" xfId="12634" hidden="1"/>
    <cellStyle name="Erklärender Text 2 10" xfId="12656" hidden="1"/>
    <cellStyle name="Erklärender Text 2 10" xfId="12691" hidden="1"/>
    <cellStyle name="Erklärender Text 2 10" xfId="12511" hidden="1"/>
    <cellStyle name="Erklärender Text 2 10" xfId="12740" hidden="1"/>
    <cellStyle name="Erklärender Text 2 10" xfId="12776" hidden="1"/>
    <cellStyle name="Erklärender Text 2 10" xfId="12798" hidden="1"/>
    <cellStyle name="Erklärender Text 2 10" xfId="12833" hidden="1"/>
    <cellStyle name="Erklärender Text 2 10" xfId="2032" hidden="1"/>
    <cellStyle name="Erklärender Text 2 10" xfId="12895" hidden="1"/>
    <cellStyle name="Erklärender Text 2 10" xfId="12931" hidden="1"/>
    <cellStyle name="Erklärender Text 2 10" xfId="12953" hidden="1"/>
    <cellStyle name="Erklärender Text 2 10" xfId="12988" hidden="1"/>
    <cellStyle name="Erklärender Text 2 10" xfId="13118" hidden="1"/>
    <cellStyle name="Erklärender Text 2 10" xfId="13272" hidden="1"/>
    <cellStyle name="Erklärender Text 2 10" xfId="13308" hidden="1"/>
    <cellStyle name="Erklärender Text 2 10" xfId="13330" hidden="1"/>
    <cellStyle name="Erklärender Text 2 10" xfId="13365" hidden="1"/>
    <cellStyle name="Erklärender Text 2 10" xfId="13156" hidden="1"/>
    <cellStyle name="Erklärender Text 2 10" xfId="13419" hidden="1"/>
    <cellStyle name="Erklärender Text 2 10" xfId="13455" hidden="1"/>
    <cellStyle name="Erklärender Text 2 10" xfId="13477" hidden="1"/>
    <cellStyle name="Erklärender Text 2 10" xfId="13512" hidden="1"/>
    <cellStyle name="Erklärender Text 2 10" xfId="13111" hidden="1"/>
    <cellStyle name="Erklärender Text 2 10" xfId="13560" hidden="1"/>
    <cellStyle name="Erklärender Text 2 10" xfId="13596" hidden="1"/>
    <cellStyle name="Erklärender Text 2 10" xfId="13618" hidden="1"/>
    <cellStyle name="Erklärender Text 2 10" xfId="13653" hidden="1"/>
    <cellStyle name="Erklärender Text 2 10" xfId="13712" hidden="1"/>
    <cellStyle name="Erklärender Text 2 10" xfId="13777" hidden="1"/>
    <cellStyle name="Erklärender Text 2 10" xfId="13813" hidden="1"/>
    <cellStyle name="Erklärender Text 2 10" xfId="13835" hidden="1"/>
    <cellStyle name="Erklärender Text 2 10" xfId="13870" hidden="1"/>
    <cellStyle name="Erklärender Text 2 10" xfId="13949" hidden="1"/>
    <cellStyle name="Erklärender Text 2 10" xfId="14069" hidden="1"/>
    <cellStyle name="Erklärender Text 2 10" xfId="14105" hidden="1"/>
    <cellStyle name="Erklärender Text 2 10" xfId="14127" hidden="1"/>
    <cellStyle name="Erklärender Text 2 10" xfId="14162" hidden="1"/>
    <cellStyle name="Erklärender Text 2 10" xfId="13982" hidden="1"/>
    <cellStyle name="Erklärender Text 2 10" xfId="14211" hidden="1"/>
    <cellStyle name="Erklärender Text 2 10" xfId="14247" hidden="1"/>
    <cellStyle name="Erklärender Text 2 10" xfId="14269" hidden="1"/>
    <cellStyle name="Erklärender Text 2 10" xfId="14304" hidden="1"/>
    <cellStyle name="Erklärender Text 2 10" xfId="2396" hidden="1"/>
    <cellStyle name="Erklärender Text 2 10" xfId="14362" hidden="1"/>
    <cellStyle name="Erklärender Text 2 10" xfId="14398" hidden="1"/>
    <cellStyle name="Erklärender Text 2 10" xfId="14420" hidden="1"/>
    <cellStyle name="Erklärender Text 2 10" xfId="14455" hidden="1"/>
    <cellStyle name="Erklärender Text 2 10" xfId="14580" hidden="1"/>
    <cellStyle name="Erklärender Text 2 10" xfId="14734" hidden="1"/>
    <cellStyle name="Erklärender Text 2 10" xfId="14770" hidden="1"/>
    <cellStyle name="Erklärender Text 2 10" xfId="14792" hidden="1"/>
    <cellStyle name="Erklärender Text 2 10" xfId="14827" hidden="1"/>
    <cellStyle name="Erklärender Text 2 10" xfId="14618" hidden="1"/>
    <cellStyle name="Erklärender Text 2 10" xfId="14881" hidden="1"/>
    <cellStyle name="Erklärender Text 2 10" xfId="14917" hidden="1"/>
    <cellStyle name="Erklärender Text 2 10" xfId="14939" hidden="1"/>
    <cellStyle name="Erklärender Text 2 10" xfId="14974" hidden="1"/>
    <cellStyle name="Erklärender Text 2 10" xfId="14573" hidden="1"/>
    <cellStyle name="Erklärender Text 2 10" xfId="15022" hidden="1"/>
    <cellStyle name="Erklärender Text 2 10" xfId="15058" hidden="1"/>
    <cellStyle name="Erklärender Text 2 10" xfId="15080" hidden="1"/>
    <cellStyle name="Erklärender Text 2 10" xfId="15115" hidden="1"/>
    <cellStyle name="Erklärender Text 2 10" xfId="15174" hidden="1"/>
    <cellStyle name="Erklärender Text 2 10" xfId="15239" hidden="1"/>
    <cellStyle name="Erklärender Text 2 10" xfId="15275" hidden="1"/>
    <cellStyle name="Erklärender Text 2 10" xfId="15297" hidden="1"/>
    <cellStyle name="Erklärender Text 2 10" xfId="15332" hidden="1"/>
    <cellStyle name="Erklärender Text 2 10" xfId="15411" hidden="1"/>
    <cellStyle name="Erklärender Text 2 10" xfId="15531" hidden="1"/>
    <cellStyle name="Erklärender Text 2 10" xfId="15567" hidden="1"/>
    <cellStyle name="Erklärender Text 2 10" xfId="15589" hidden="1"/>
    <cellStyle name="Erklärender Text 2 10" xfId="15624" hidden="1"/>
    <cellStyle name="Erklärender Text 2 10" xfId="15444" hidden="1"/>
    <cellStyle name="Erklärender Text 2 10" xfId="15673" hidden="1"/>
    <cellStyle name="Erklärender Text 2 10" xfId="15709" hidden="1"/>
    <cellStyle name="Erklärender Text 2 10" xfId="15731" hidden="1"/>
    <cellStyle name="Erklärender Text 2 10" xfId="15766" hidden="1"/>
    <cellStyle name="Erklärender Text 2 10" xfId="3902" hidden="1"/>
    <cellStyle name="Erklärender Text 2 10" xfId="15824" hidden="1"/>
    <cellStyle name="Erklärender Text 2 10" xfId="15860" hidden="1"/>
    <cellStyle name="Erklärender Text 2 10" xfId="15882" hidden="1"/>
    <cellStyle name="Erklärender Text 2 10" xfId="15917" hidden="1"/>
    <cellStyle name="Erklärender Text 2 10" xfId="16036" hidden="1"/>
    <cellStyle name="Erklärender Text 2 10" xfId="16190" hidden="1"/>
    <cellStyle name="Erklärender Text 2 10" xfId="16226" hidden="1"/>
    <cellStyle name="Erklärender Text 2 10" xfId="16248" hidden="1"/>
    <cellStyle name="Erklärender Text 2 10" xfId="16283" hidden="1"/>
    <cellStyle name="Erklärender Text 2 10" xfId="16074" hidden="1"/>
    <cellStyle name="Erklärender Text 2 10" xfId="16337" hidden="1"/>
    <cellStyle name="Erklärender Text 2 10" xfId="16373" hidden="1"/>
    <cellStyle name="Erklärender Text 2 10" xfId="16395" hidden="1"/>
    <cellStyle name="Erklärender Text 2 10" xfId="16430" hidden="1"/>
    <cellStyle name="Erklärender Text 2 10" xfId="16029" hidden="1"/>
    <cellStyle name="Erklärender Text 2 10" xfId="16478" hidden="1"/>
    <cellStyle name="Erklärender Text 2 10" xfId="16514" hidden="1"/>
    <cellStyle name="Erklärender Text 2 10" xfId="16536" hidden="1"/>
    <cellStyle name="Erklärender Text 2 10" xfId="16571" hidden="1"/>
    <cellStyle name="Erklärender Text 2 10" xfId="16630" hidden="1"/>
    <cellStyle name="Erklärender Text 2 10" xfId="16695" hidden="1"/>
    <cellStyle name="Erklärender Text 2 10" xfId="16731" hidden="1"/>
    <cellStyle name="Erklärender Text 2 10" xfId="16753" hidden="1"/>
    <cellStyle name="Erklärender Text 2 10" xfId="16788" hidden="1"/>
    <cellStyle name="Erklärender Text 2 10" xfId="16867" hidden="1"/>
    <cellStyle name="Erklärender Text 2 10" xfId="16987" hidden="1"/>
    <cellStyle name="Erklärender Text 2 10" xfId="17023" hidden="1"/>
    <cellStyle name="Erklärender Text 2 10" xfId="17045" hidden="1"/>
    <cellStyle name="Erklärender Text 2 10" xfId="17080" hidden="1"/>
    <cellStyle name="Erklärender Text 2 10" xfId="16900" hidden="1"/>
    <cellStyle name="Erklärender Text 2 10" xfId="17129" hidden="1"/>
    <cellStyle name="Erklärender Text 2 10" xfId="17165" hidden="1"/>
    <cellStyle name="Erklärender Text 2 10" xfId="17187" hidden="1"/>
    <cellStyle name="Erklärender Text 2 10" xfId="17222" hidden="1"/>
    <cellStyle name="Erklärender Text 2 10" xfId="5407" hidden="1"/>
    <cellStyle name="Erklärender Text 2 10" xfId="17269" hidden="1"/>
    <cellStyle name="Erklärender Text 2 10" xfId="17305" hidden="1"/>
    <cellStyle name="Erklärender Text 2 10" xfId="17327" hidden="1"/>
    <cellStyle name="Erklärender Text 2 10" xfId="17362" hidden="1"/>
    <cellStyle name="Erklärender Text 2 10" xfId="17478" hidden="1"/>
    <cellStyle name="Erklärender Text 2 10" xfId="17632" hidden="1"/>
    <cellStyle name="Erklärender Text 2 10" xfId="17668" hidden="1"/>
    <cellStyle name="Erklärender Text 2 10" xfId="17690" hidden="1"/>
    <cellStyle name="Erklärender Text 2 10" xfId="17725" hidden="1"/>
    <cellStyle name="Erklärender Text 2 10" xfId="17516" hidden="1"/>
    <cellStyle name="Erklärender Text 2 10" xfId="17779" hidden="1"/>
    <cellStyle name="Erklärender Text 2 10" xfId="17815" hidden="1"/>
    <cellStyle name="Erklärender Text 2 10" xfId="17837" hidden="1"/>
    <cellStyle name="Erklärender Text 2 10" xfId="17872" hidden="1"/>
    <cellStyle name="Erklärender Text 2 10" xfId="17471" hidden="1"/>
    <cellStyle name="Erklärender Text 2 10" xfId="17920" hidden="1"/>
    <cellStyle name="Erklärender Text 2 10" xfId="17956" hidden="1"/>
    <cellStyle name="Erklärender Text 2 10" xfId="17978" hidden="1"/>
    <cellStyle name="Erklärender Text 2 10" xfId="18013" hidden="1"/>
    <cellStyle name="Erklärender Text 2 10" xfId="18072" hidden="1"/>
    <cellStyle name="Erklärender Text 2 10" xfId="18137" hidden="1"/>
    <cellStyle name="Erklärender Text 2 10" xfId="18173" hidden="1"/>
    <cellStyle name="Erklärender Text 2 10" xfId="18195" hidden="1"/>
    <cellStyle name="Erklärender Text 2 10" xfId="18230" hidden="1"/>
    <cellStyle name="Erklärender Text 2 10" xfId="18309" hidden="1"/>
    <cellStyle name="Erklärender Text 2 10" xfId="18429" hidden="1"/>
    <cellStyle name="Erklärender Text 2 10" xfId="18465" hidden="1"/>
    <cellStyle name="Erklärender Text 2 10" xfId="18487" hidden="1"/>
    <cellStyle name="Erklärender Text 2 10" xfId="18522" hidden="1"/>
    <cellStyle name="Erklärender Text 2 10" xfId="18342" hidden="1"/>
    <cellStyle name="Erklärender Text 2 10" xfId="18571" hidden="1"/>
    <cellStyle name="Erklärender Text 2 10" xfId="18607" hidden="1"/>
    <cellStyle name="Erklärender Text 2 10" xfId="18629" hidden="1"/>
    <cellStyle name="Erklärender Text 2 10" xfId="18664" hidden="1"/>
    <cellStyle name="Erklärender Text 2 10" xfId="18953" hidden="1"/>
    <cellStyle name="Erklärender Text 2 10" xfId="19069" hidden="1"/>
    <cellStyle name="Erklärender Text 2 10" xfId="19105" hidden="1"/>
    <cellStyle name="Erklärender Text 2 10" xfId="19127" hidden="1"/>
    <cellStyle name="Erklärender Text 2 10" xfId="19162" hidden="1"/>
    <cellStyle name="Erklärender Text 2 10" xfId="19285" hidden="1"/>
    <cellStyle name="Erklärender Text 2 10" xfId="19439" hidden="1"/>
    <cellStyle name="Erklärender Text 2 10" xfId="19475" hidden="1"/>
    <cellStyle name="Erklärender Text 2 10" xfId="19497" hidden="1"/>
    <cellStyle name="Erklärender Text 2 10" xfId="19532" hidden="1"/>
    <cellStyle name="Erklärender Text 2 10" xfId="19323" hidden="1"/>
    <cellStyle name="Erklärender Text 2 10" xfId="19586" hidden="1"/>
    <cellStyle name="Erklärender Text 2 10" xfId="19622" hidden="1"/>
    <cellStyle name="Erklärender Text 2 10" xfId="19644" hidden="1"/>
    <cellStyle name="Erklärender Text 2 10" xfId="19679" hidden="1"/>
    <cellStyle name="Erklärender Text 2 10" xfId="19278" hidden="1"/>
    <cellStyle name="Erklärender Text 2 10" xfId="19727" hidden="1"/>
    <cellStyle name="Erklärender Text 2 10" xfId="19763" hidden="1"/>
    <cellStyle name="Erklärender Text 2 10" xfId="19785" hidden="1"/>
    <cellStyle name="Erklärender Text 2 10" xfId="19820" hidden="1"/>
    <cellStyle name="Erklärender Text 2 10" xfId="19879" hidden="1"/>
    <cellStyle name="Erklärender Text 2 10" xfId="19944" hidden="1"/>
    <cellStyle name="Erklärender Text 2 10" xfId="19980" hidden="1"/>
    <cellStyle name="Erklärender Text 2 10" xfId="20002" hidden="1"/>
    <cellStyle name="Erklärender Text 2 10" xfId="20037" hidden="1"/>
    <cellStyle name="Erklärender Text 2 10" xfId="20116" hidden="1"/>
    <cellStyle name="Erklärender Text 2 10" xfId="20236" hidden="1"/>
    <cellStyle name="Erklärender Text 2 10" xfId="20272" hidden="1"/>
    <cellStyle name="Erklärender Text 2 10" xfId="20294" hidden="1"/>
    <cellStyle name="Erklärender Text 2 10" xfId="20329" hidden="1"/>
    <cellStyle name="Erklärender Text 2 10" xfId="20149" hidden="1"/>
    <cellStyle name="Erklärender Text 2 10" xfId="20378" hidden="1"/>
    <cellStyle name="Erklärender Text 2 10" xfId="20414" hidden="1"/>
    <cellStyle name="Erklärender Text 2 10" xfId="20436" hidden="1"/>
    <cellStyle name="Erklärender Text 2 10" xfId="20471" hidden="1"/>
    <cellStyle name="Erklärender Text 2 10" xfId="20530" hidden="1"/>
    <cellStyle name="Erklärender Text 2 10" xfId="20595" hidden="1"/>
    <cellStyle name="Erklärender Text 2 10" xfId="20631" hidden="1"/>
    <cellStyle name="Erklärender Text 2 10" xfId="20653" hidden="1"/>
    <cellStyle name="Erklärender Text 2 10" xfId="20688" hidden="1"/>
    <cellStyle name="Erklärender Text 2 10" xfId="20785" hidden="1"/>
    <cellStyle name="Erklärender Text 2 10" xfId="20986" hidden="1"/>
    <cellStyle name="Erklärender Text 2 10" xfId="21022" hidden="1"/>
    <cellStyle name="Erklärender Text 2 10" xfId="21044" hidden="1"/>
    <cellStyle name="Erklärender Text 2 10" xfId="21079" hidden="1"/>
    <cellStyle name="Erklärender Text 2 10" xfId="21175" hidden="1"/>
    <cellStyle name="Erklärender Text 2 10" xfId="21295" hidden="1"/>
    <cellStyle name="Erklärender Text 2 10" xfId="21331" hidden="1"/>
    <cellStyle name="Erklärender Text 2 10" xfId="21353" hidden="1"/>
    <cellStyle name="Erklärender Text 2 10" xfId="21388" hidden="1"/>
    <cellStyle name="Erklärender Text 2 10" xfId="21208" hidden="1"/>
    <cellStyle name="Erklärender Text 2 10" xfId="21439" hidden="1"/>
    <cellStyle name="Erklärender Text 2 10" xfId="21475" hidden="1"/>
    <cellStyle name="Erklärender Text 2 10" xfId="21497" hidden="1"/>
    <cellStyle name="Erklärender Text 2 10" xfId="21532" hidden="1"/>
    <cellStyle name="Erklärender Text 2 10" xfId="20844" hidden="1"/>
    <cellStyle name="Erklärender Text 2 10" xfId="21596" hidden="1"/>
    <cellStyle name="Erklärender Text 2 10" xfId="21632" hidden="1"/>
    <cellStyle name="Erklärender Text 2 10" xfId="21654" hidden="1"/>
    <cellStyle name="Erklärender Text 2 10" xfId="21689" hidden="1"/>
    <cellStyle name="Erklärender Text 2 10" xfId="21811" hidden="1"/>
    <cellStyle name="Erklärender Text 2 10" xfId="21966" hidden="1"/>
    <cellStyle name="Erklärender Text 2 10" xfId="22002" hidden="1"/>
    <cellStyle name="Erklärender Text 2 10" xfId="22024" hidden="1"/>
    <cellStyle name="Erklärender Text 2 10" xfId="22059" hidden="1"/>
    <cellStyle name="Erklärender Text 2 10" xfId="21849" hidden="1"/>
    <cellStyle name="Erklärender Text 2 10" xfId="22115" hidden="1"/>
    <cellStyle name="Erklärender Text 2 10" xfId="22151" hidden="1"/>
    <cellStyle name="Erklärender Text 2 10" xfId="22173" hidden="1"/>
    <cellStyle name="Erklärender Text 2 10" xfId="22208" hidden="1"/>
    <cellStyle name="Erklärender Text 2 10" xfId="21804" hidden="1"/>
    <cellStyle name="Erklärender Text 2 10" xfId="22258" hidden="1"/>
    <cellStyle name="Erklärender Text 2 10" xfId="22294" hidden="1"/>
    <cellStyle name="Erklärender Text 2 10" xfId="22316" hidden="1"/>
    <cellStyle name="Erklärender Text 2 10" xfId="22351" hidden="1"/>
    <cellStyle name="Erklärender Text 2 10" xfId="22412" hidden="1"/>
    <cellStyle name="Erklärender Text 2 10" xfId="22477" hidden="1"/>
    <cellStyle name="Erklärender Text 2 10" xfId="22513" hidden="1"/>
    <cellStyle name="Erklärender Text 2 10" xfId="22535" hidden="1"/>
    <cellStyle name="Erklärender Text 2 10" xfId="22570" hidden="1"/>
    <cellStyle name="Erklärender Text 2 10" xfId="22649" hidden="1"/>
    <cellStyle name="Erklärender Text 2 10" xfId="22769" hidden="1"/>
    <cellStyle name="Erklärender Text 2 10" xfId="22805" hidden="1"/>
    <cellStyle name="Erklärender Text 2 10" xfId="22827" hidden="1"/>
    <cellStyle name="Erklärender Text 2 10" xfId="22862" hidden="1"/>
    <cellStyle name="Erklärender Text 2 10" xfId="22682" hidden="1"/>
    <cellStyle name="Erklärender Text 2 10" xfId="22911" hidden="1"/>
    <cellStyle name="Erklärender Text 2 10" xfId="22947" hidden="1"/>
    <cellStyle name="Erklärender Text 2 10" xfId="22969" hidden="1"/>
    <cellStyle name="Erklärender Text 2 10" xfId="23004" hidden="1"/>
    <cellStyle name="Erklärender Text 2 10" xfId="20796" hidden="1"/>
    <cellStyle name="Erklärender Text 2 10" xfId="23051" hidden="1"/>
    <cellStyle name="Erklärender Text 2 10" xfId="23087" hidden="1"/>
    <cellStyle name="Erklärender Text 2 10" xfId="23109" hidden="1"/>
    <cellStyle name="Erklärender Text 2 10" xfId="23144" hidden="1"/>
    <cellStyle name="Erklärender Text 2 10" xfId="23264" hidden="1"/>
    <cellStyle name="Erklärender Text 2 10" xfId="23418" hidden="1"/>
    <cellStyle name="Erklärender Text 2 10" xfId="23454" hidden="1"/>
    <cellStyle name="Erklärender Text 2 10" xfId="23476" hidden="1"/>
    <cellStyle name="Erklärender Text 2 10" xfId="23511" hidden="1"/>
    <cellStyle name="Erklärender Text 2 10" xfId="23302" hidden="1"/>
    <cellStyle name="Erklärender Text 2 10" xfId="23567" hidden="1"/>
    <cellStyle name="Erklärender Text 2 10" xfId="23603" hidden="1"/>
    <cellStyle name="Erklärender Text 2 10" xfId="23625" hidden="1"/>
    <cellStyle name="Erklärender Text 2 10" xfId="23660" hidden="1"/>
    <cellStyle name="Erklärender Text 2 10" xfId="23257" hidden="1"/>
    <cellStyle name="Erklärender Text 2 10" xfId="23710" hidden="1"/>
    <cellStyle name="Erklärender Text 2 10" xfId="23746" hidden="1"/>
    <cellStyle name="Erklärender Text 2 10" xfId="23768" hidden="1"/>
    <cellStyle name="Erklärender Text 2 10" xfId="23803" hidden="1"/>
    <cellStyle name="Erklärender Text 2 10" xfId="23863" hidden="1"/>
    <cellStyle name="Erklärender Text 2 10" xfId="23928" hidden="1"/>
    <cellStyle name="Erklärender Text 2 10" xfId="23964" hidden="1"/>
    <cellStyle name="Erklärender Text 2 10" xfId="23986" hidden="1"/>
    <cellStyle name="Erklärender Text 2 10" xfId="24021" hidden="1"/>
    <cellStyle name="Erklärender Text 2 10" xfId="24100" hidden="1"/>
    <cellStyle name="Erklärender Text 2 10" xfId="24220" hidden="1"/>
    <cellStyle name="Erklärender Text 2 10" xfId="24256" hidden="1"/>
    <cellStyle name="Erklärender Text 2 10" xfId="24278" hidden="1"/>
    <cellStyle name="Erklärender Text 2 10" xfId="24313" hidden="1"/>
    <cellStyle name="Erklärender Text 2 10" xfId="24133" hidden="1"/>
    <cellStyle name="Erklärender Text 2 10" xfId="24362" hidden="1"/>
    <cellStyle name="Erklärender Text 2 10" xfId="24398" hidden="1"/>
    <cellStyle name="Erklärender Text 2 10" xfId="24420" hidden="1"/>
    <cellStyle name="Erklärender Text 2 10" xfId="24455" hidden="1"/>
    <cellStyle name="Erklärender Text 2 10" xfId="20706" hidden="1"/>
    <cellStyle name="Erklärender Text 2 10" xfId="24502" hidden="1"/>
    <cellStyle name="Erklärender Text 2 10" xfId="24538" hidden="1"/>
    <cellStyle name="Erklärender Text 2 10" xfId="24560" hidden="1"/>
    <cellStyle name="Erklärender Text 2 10" xfId="24595" hidden="1"/>
    <cellStyle name="Erklärender Text 2 10" xfId="24711" hidden="1"/>
    <cellStyle name="Erklärender Text 2 10" xfId="24865" hidden="1"/>
    <cellStyle name="Erklärender Text 2 10" xfId="24901" hidden="1"/>
    <cellStyle name="Erklärender Text 2 10" xfId="24923" hidden="1"/>
    <cellStyle name="Erklärender Text 2 10" xfId="24958" hidden="1"/>
    <cellStyle name="Erklärender Text 2 10" xfId="24749" hidden="1"/>
    <cellStyle name="Erklärender Text 2 10" xfId="25012" hidden="1"/>
    <cellStyle name="Erklärender Text 2 10" xfId="25048" hidden="1"/>
    <cellStyle name="Erklärender Text 2 10" xfId="25070" hidden="1"/>
    <cellStyle name="Erklärender Text 2 10" xfId="25105" hidden="1"/>
    <cellStyle name="Erklärender Text 2 10" xfId="24704" hidden="1"/>
    <cellStyle name="Erklärender Text 2 10" xfId="25153" hidden="1"/>
    <cellStyle name="Erklärender Text 2 10" xfId="25189" hidden="1"/>
    <cellStyle name="Erklärender Text 2 10" xfId="25211" hidden="1"/>
    <cellStyle name="Erklärender Text 2 10" xfId="25246" hidden="1"/>
    <cellStyle name="Erklärender Text 2 10" xfId="25305" hidden="1"/>
    <cellStyle name="Erklärender Text 2 10" xfId="25370" hidden="1"/>
    <cellStyle name="Erklärender Text 2 10" xfId="25406" hidden="1"/>
    <cellStyle name="Erklärender Text 2 10" xfId="25428" hidden="1"/>
    <cellStyle name="Erklärender Text 2 10" xfId="25463" hidden="1"/>
    <cellStyle name="Erklärender Text 2 10" xfId="25542" hidden="1"/>
    <cellStyle name="Erklärender Text 2 10" xfId="25662" hidden="1"/>
    <cellStyle name="Erklärender Text 2 10" xfId="25698" hidden="1"/>
    <cellStyle name="Erklärender Text 2 10" xfId="25720" hidden="1"/>
    <cellStyle name="Erklärender Text 2 10" xfId="25755" hidden="1"/>
    <cellStyle name="Erklärender Text 2 10" xfId="25575" hidden="1"/>
    <cellStyle name="Erklärender Text 2 10" xfId="25804" hidden="1"/>
    <cellStyle name="Erklärender Text 2 10" xfId="25840" hidden="1"/>
    <cellStyle name="Erklärender Text 2 10" xfId="25862" hidden="1"/>
    <cellStyle name="Erklärender Text 2 10" xfId="25897" hidden="1"/>
    <cellStyle name="Erklärender Text 2 10" xfId="25958" hidden="1"/>
    <cellStyle name="Erklärender Text 2 10" xfId="26097" hidden="1"/>
    <cellStyle name="Erklärender Text 2 10" xfId="26133" hidden="1"/>
    <cellStyle name="Erklärender Text 2 10" xfId="26155" hidden="1"/>
    <cellStyle name="Erklärender Text 2 10" xfId="26190" hidden="1"/>
    <cellStyle name="Erklärender Text 2 10" xfId="26307" hidden="1"/>
    <cellStyle name="Erklärender Text 2 10" xfId="26461" hidden="1"/>
    <cellStyle name="Erklärender Text 2 10" xfId="26497" hidden="1"/>
    <cellStyle name="Erklärender Text 2 10" xfId="26519" hidden="1"/>
    <cellStyle name="Erklärender Text 2 10" xfId="26554" hidden="1"/>
    <cellStyle name="Erklärender Text 2 10" xfId="26345" hidden="1"/>
    <cellStyle name="Erklärender Text 2 10" xfId="26608" hidden="1"/>
    <cellStyle name="Erklärender Text 2 10" xfId="26644" hidden="1"/>
    <cellStyle name="Erklärender Text 2 10" xfId="26666" hidden="1"/>
    <cellStyle name="Erklärender Text 2 10" xfId="26701" hidden="1"/>
    <cellStyle name="Erklärender Text 2 10" xfId="26300" hidden="1"/>
    <cellStyle name="Erklärender Text 2 10" xfId="26749" hidden="1"/>
    <cellStyle name="Erklärender Text 2 10" xfId="26785" hidden="1"/>
    <cellStyle name="Erklärender Text 2 10" xfId="26807" hidden="1"/>
    <cellStyle name="Erklärender Text 2 10" xfId="26842" hidden="1"/>
    <cellStyle name="Erklärender Text 2 10" xfId="26901" hidden="1"/>
    <cellStyle name="Erklärender Text 2 10" xfId="26966" hidden="1"/>
    <cellStyle name="Erklärender Text 2 10" xfId="27002" hidden="1"/>
    <cellStyle name="Erklärender Text 2 10" xfId="27024" hidden="1"/>
    <cellStyle name="Erklärender Text 2 10" xfId="27059" hidden="1"/>
    <cellStyle name="Erklärender Text 2 10" xfId="27138" hidden="1"/>
    <cellStyle name="Erklärender Text 2 10" xfId="27258" hidden="1"/>
    <cellStyle name="Erklärender Text 2 10" xfId="27294" hidden="1"/>
    <cellStyle name="Erklärender Text 2 10" xfId="27316" hidden="1"/>
    <cellStyle name="Erklärender Text 2 10" xfId="27351" hidden="1"/>
    <cellStyle name="Erklärender Text 2 10" xfId="27171" hidden="1"/>
    <cellStyle name="Erklärender Text 2 10" xfId="27400" hidden="1"/>
    <cellStyle name="Erklärender Text 2 10" xfId="27436" hidden="1"/>
    <cellStyle name="Erklärender Text 2 10" xfId="27458" hidden="1"/>
    <cellStyle name="Erklärender Text 2 10" xfId="27493" hidden="1"/>
    <cellStyle name="Erklärender Text 2 10" xfId="25996" hidden="1"/>
    <cellStyle name="Erklärender Text 2 10" xfId="27540" hidden="1"/>
    <cellStyle name="Erklärender Text 2 10" xfId="27576" hidden="1"/>
    <cellStyle name="Erklärender Text 2 10" xfId="27598" hidden="1"/>
    <cellStyle name="Erklärender Text 2 10" xfId="27633" hidden="1"/>
    <cellStyle name="Erklärender Text 2 10" xfId="27749" hidden="1"/>
    <cellStyle name="Erklärender Text 2 10" xfId="27903" hidden="1"/>
    <cellStyle name="Erklärender Text 2 10" xfId="27939" hidden="1"/>
    <cellStyle name="Erklärender Text 2 10" xfId="27961" hidden="1"/>
    <cellStyle name="Erklärender Text 2 10" xfId="27996" hidden="1"/>
    <cellStyle name="Erklärender Text 2 10" xfId="27787" hidden="1"/>
    <cellStyle name="Erklärender Text 2 10" xfId="28050" hidden="1"/>
    <cellStyle name="Erklärender Text 2 10" xfId="28086" hidden="1"/>
    <cellStyle name="Erklärender Text 2 10" xfId="28108" hidden="1"/>
    <cellStyle name="Erklärender Text 2 10" xfId="28143" hidden="1"/>
    <cellStyle name="Erklärender Text 2 10" xfId="27742" hidden="1"/>
    <cellStyle name="Erklärender Text 2 10" xfId="28191" hidden="1"/>
    <cellStyle name="Erklärender Text 2 10" xfId="28227" hidden="1"/>
    <cellStyle name="Erklärender Text 2 10" xfId="28249" hidden="1"/>
    <cellStyle name="Erklärender Text 2 10" xfId="28284" hidden="1"/>
    <cellStyle name="Erklärender Text 2 10" xfId="28343" hidden="1"/>
    <cellStyle name="Erklärender Text 2 10" xfId="28408" hidden="1"/>
    <cellStyle name="Erklärender Text 2 10" xfId="28444" hidden="1"/>
    <cellStyle name="Erklärender Text 2 10" xfId="28466" hidden="1"/>
    <cellStyle name="Erklärender Text 2 10" xfId="28501" hidden="1"/>
    <cellStyle name="Erklärender Text 2 10" xfId="28580" hidden="1"/>
    <cellStyle name="Erklärender Text 2 10" xfId="28700" hidden="1"/>
    <cellStyle name="Erklärender Text 2 10" xfId="28736" hidden="1"/>
    <cellStyle name="Erklärender Text 2 10" xfId="28758" hidden="1"/>
    <cellStyle name="Erklärender Text 2 10" xfId="28793" hidden="1"/>
    <cellStyle name="Erklärender Text 2 10" xfId="28613" hidden="1"/>
    <cellStyle name="Erklärender Text 2 10" xfId="28842" hidden="1"/>
    <cellStyle name="Erklärender Text 2 10" xfId="28878" hidden="1"/>
    <cellStyle name="Erklärender Text 2 10" xfId="28900" hidden="1"/>
    <cellStyle name="Erklärender Text 2 10" xfId="28935" hidden="1"/>
    <cellStyle name="Erklärender Text 2 10" xfId="28995" hidden="1"/>
    <cellStyle name="Erklärender Text 2 10" xfId="29060" hidden="1"/>
    <cellStyle name="Erklärender Text 2 10" xfId="29096" hidden="1"/>
    <cellStyle name="Erklärender Text 2 10" xfId="29118" hidden="1"/>
    <cellStyle name="Erklärender Text 2 10" xfId="29153" hidden="1"/>
    <cellStyle name="Erklärender Text 2 10" xfId="29269" hidden="1"/>
    <cellStyle name="Erklärender Text 2 10" xfId="29423" hidden="1"/>
    <cellStyle name="Erklärender Text 2 10" xfId="29459" hidden="1"/>
    <cellStyle name="Erklärender Text 2 10" xfId="29481" hidden="1"/>
    <cellStyle name="Erklärender Text 2 10" xfId="29516" hidden="1"/>
    <cellStyle name="Erklärender Text 2 10" xfId="29307" hidden="1"/>
    <cellStyle name="Erklärender Text 2 10" xfId="29570" hidden="1"/>
    <cellStyle name="Erklärender Text 2 10" xfId="29606" hidden="1"/>
    <cellStyle name="Erklärender Text 2 10" xfId="29628" hidden="1"/>
    <cellStyle name="Erklärender Text 2 10" xfId="29663" hidden="1"/>
    <cellStyle name="Erklärender Text 2 10" xfId="29262" hidden="1"/>
    <cellStyle name="Erklärender Text 2 10" xfId="29711" hidden="1"/>
    <cellStyle name="Erklärender Text 2 10" xfId="29747" hidden="1"/>
    <cellStyle name="Erklärender Text 2 10" xfId="29769" hidden="1"/>
    <cellStyle name="Erklärender Text 2 10" xfId="29804" hidden="1"/>
    <cellStyle name="Erklärender Text 2 10" xfId="29863" hidden="1"/>
    <cellStyle name="Erklärender Text 2 10" xfId="29928" hidden="1"/>
    <cellStyle name="Erklärender Text 2 10" xfId="29964" hidden="1"/>
    <cellStyle name="Erklärender Text 2 10" xfId="29986" hidden="1"/>
    <cellStyle name="Erklärender Text 2 10" xfId="30021" hidden="1"/>
    <cellStyle name="Erklärender Text 2 10" xfId="30100" hidden="1"/>
    <cellStyle name="Erklärender Text 2 10" xfId="30220" hidden="1"/>
    <cellStyle name="Erklärender Text 2 10" xfId="30256" hidden="1"/>
    <cellStyle name="Erklärender Text 2 10" xfId="30278" hidden="1"/>
    <cellStyle name="Erklärender Text 2 10" xfId="30313" hidden="1"/>
    <cellStyle name="Erklärender Text 2 10" xfId="30133" hidden="1"/>
    <cellStyle name="Erklärender Text 2 10" xfId="30362" hidden="1"/>
    <cellStyle name="Erklärender Text 2 10" xfId="30398" hidden="1"/>
    <cellStyle name="Erklärender Text 2 10" xfId="30420" hidden="1"/>
    <cellStyle name="Erklärender Text 2 10" xfId="30455" hidden="1"/>
    <cellStyle name="Erklärender Text 2 10" xfId="30514" hidden="1"/>
    <cellStyle name="Erklärender Text 2 10" xfId="30579" hidden="1"/>
    <cellStyle name="Erklärender Text 2 10" xfId="30615" hidden="1"/>
    <cellStyle name="Erklärender Text 2 10" xfId="30637" hidden="1"/>
    <cellStyle name="Erklärender Text 2 10" xfId="30672" hidden="1"/>
    <cellStyle name="Erklärender Text 2 10" xfId="30769" hidden="1"/>
    <cellStyle name="Erklärender Text 2 10" xfId="30970" hidden="1"/>
    <cellStyle name="Erklärender Text 2 10" xfId="31006" hidden="1"/>
    <cellStyle name="Erklärender Text 2 10" xfId="31028" hidden="1"/>
    <cellStyle name="Erklärender Text 2 10" xfId="31063" hidden="1"/>
    <cellStyle name="Erklärender Text 2 10" xfId="31159" hidden="1"/>
    <cellStyle name="Erklärender Text 2 10" xfId="31279" hidden="1"/>
    <cellStyle name="Erklärender Text 2 10" xfId="31315" hidden="1"/>
    <cellStyle name="Erklärender Text 2 10" xfId="31337" hidden="1"/>
    <cellStyle name="Erklärender Text 2 10" xfId="31372" hidden="1"/>
    <cellStyle name="Erklärender Text 2 10" xfId="31192" hidden="1"/>
    <cellStyle name="Erklärender Text 2 10" xfId="31423" hidden="1"/>
    <cellStyle name="Erklärender Text 2 10" xfId="31459" hidden="1"/>
    <cellStyle name="Erklärender Text 2 10" xfId="31481" hidden="1"/>
    <cellStyle name="Erklärender Text 2 10" xfId="31516" hidden="1"/>
    <cellStyle name="Erklärender Text 2 10" xfId="30828" hidden="1"/>
    <cellStyle name="Erklärender Text 2 10" xfId="31580" hidden="1"/>
    <cellStyle name="Erklärender Text 2 10" xfId="31616" hidden="1"/>
    <cellStyle name="Erklärender Text 2 10" xfId="31638" hidden="1"/>
    <cellStyle name="Erklärender Text 2 10" xfId="31673" hidden="1"/>
    <cellStyle name="Erklärender Text 2 10" xfId="31795" hidden="1"/>
    <cellStyle name="Erklärender Text 2 10" xfId="31950" hidden="1"/>
    <cellStyle name="Erklärender Text 2 10" xfId="31986" hidden="1"/>
    <cellStyle name="Erklärender Text 2 10" xfId="32008" hidden="1"/>
    <cellStyle name="Erklärender Text 2 10" xfId="32043" hidden="1"/>
    <cellStyle name="Erklärender Text 2 10" xfId="31833" hidden="1"/>
    <cellStyle name="Erklärender Text 2 10" xfId="32099" hidden="1"/>
    <cellStyle name="Erklärender Text 2 10" xfId="32135" hidden="1"/>
    <cellStyle name="Erklärender Text 2 10" xfId="32157" hidden="1"/>
    <cellStyle name="Erklärender Text 2 10" xfId="32192" hidden="1"/>
    <cellStyle name="Erklärender Text 2 10" xfId="31788" hidden="1"/>
    <cellStyle name="Erklärender Text 2 10" xfId="32242" hidden="1"/>
    <cellStyle name="Erklärender Text 2 10" xfId="32278" hidden="1"/>
    <cellStyle name="Erklärender Text 2 10" xfId="32300" hidden="1"/>
    <cellStyle name="Erklärender Text 2 10" xfId="32335" hidden="1"/>
    <cellStyle name="Erklärender Text 2 10" xfId="32396" hidden="1"/>
    <cellStyle name="Erklärender Text 2 10" xfId="32461" hidden="1"/>
    <cellStyle name="Erklärender Text 2 10" xfId="32497" hidden="1"/>
    <cellStyle name="Erklärender Text 2 10" xfId="32519" hidden="1"/>
    <cellStyle name="Erklärender Text 2 10" xfId="32554" hidden="1"/>
    <cellStyle name="Erklärender Text 2 10" xfId="32633" hidden="1"/>
    <cellStyle name="Erklärender Text 2 10" xfId="32753" hidden="1"/>
    <cellStyle name="Erklärender Text 2 10" xfId="32789" hidden="1"/>
    <cellStyle name="Erklärender Text 2 10" xfId="32811" hidden="1"/>
    <cellStyle name="Erklärender Text 2 10" xfId="32846" hidden="1"/>
    <cellStyle name="Erklärender Text 2 10" xfId="32666" hidden="1"/>
    <cellStyle name="Erklärender Text 2 10" xfId="32895" hidden="1"/>
    <cellStyle name="Erklärender Text 2 10" xfId="32931" hidden="1"/>
    <cellStyle name="Erklärender Text 2 10" xfId="32953" hidden="1"/>
    <cellStyle name="Erklärender Text 2 10" xfId="32988" hidden="1"/>
    <cellStyle name="Erklärender Text 2 10" xfId="30780" hidden="1"/>
    <cellStyle name="Erklärender Text 2 10" xfId="33035" hidden="1"/>
    <cellStyle name="Erklärender Text 2 10" xfId="33071" hidden="1"/>
    <cellStyle name="Erklärender Text 2 10" xfId="33093" hidden="1"/>
    <cellStyle name="Erklärender Text 2 10" xfId="33128" hidden="1"/>
    <cellStyle name="Erklärender Text 2 10" xfId="33247" hidden="1"/>
    <cellStyle name="Erklärender Text 2 10" xfId="33401" hidden="1"/>
    <cellStyle name="Erklärender Text 2 10" xfId="33437" hidden="1"/>
    <cellStyle name="Erklärender Text 2 10" xfId="33459" hidden="1"/>
    <cellStyle name="Erklärender Text 2 10" xfId="33494" hidden="1"/>
    <cellStyle name="Erklärender Text 2 10" xfId="33285" hidden="1"/>
    <cellStyle name="Erklärender Text 2 10" xfId="33550" hidden="1"/>
    <cellStyle name="Erklärender Text 2 10" xfId="33586" hidden="1"/>
    <cellStyle name="Erklärender Text 2 10" xfId="33608" hidden="1"/>
    <cellStyle name="Erklärender Text 2 10" xfId="33643" hidden="1"/>
    <cellStyle name="Erklärender Text 2 10" xfId="33240" hidden="1"/>
    <cellStyle name="Erklärender Text 2 10" xfId="33693" hidden="1"/>
    <cellStyle name="Erklärender Text 2 10" xfId="33729" hidden="1"/>
    <cellStyle name="Erklärender Text 2 10" xfId="33751" hidden="1"/>
    <cellStyle name="Erklärender Text 2 10" xfId="33786" hidden="1"/>
    <cellStyle name="Erklärender Text 2 10" xfId="33846" hidden="1"/>
    <cellStyle name="Erklärender Text 2 10" xfId="33911" hidden="1"/>
    <cellStyle name="Erklärender Text 2 10" xfId="33947" hidden="1"/>
    <cellStyle name="Erklärender Text 2 10" xfId="33969" hidden="1"/>
    <cellStyle name="Erklärender Text 2 10" xfId="34004" hidden="1"/>
    <cellStyle name="Erklärender Text 2 10" xfId="34083" hidden="1"/>
    <cellStyle name="Erklärender Text 2 10" xfId="34203" hidden="1"/>
    <cellStyle name="Erklärender Text 2 10" xfId="34239" hidden="1"/>
    <cellStyle name="Erklärender Text 2 10" xfId="34261" hidden="1"/>
    <cellStyle name="Erklärender Text 2 10" xfId="34296" hidden="1"/>
    <cellStyle name="Erklärender Text 2 10" xfId="34116" hidden="1"/>
    <cellStyle name="Erklärender Text 2 10" xfId="34345" hidden="1"/>
    <cellStyle name="Erklärender Text 2 10" xfId="34381" hidden="1"/>
    <cellStyle name="Erklärender Text 2 10" xfId="34403" hidden="1"/>
    <cellStyle name="Erklärender Text 2 10" xfId="34438" hidden="1"/>
    <cellStyle name="Erklärender Text 2 10" xfId="30690" hidden="1"/>
    <cellStyle name="Erklärender Text 2 10" xfId="34485" hidden="1"/>
    <cellStyle name="Erklärender Text 2 10" xfId="34521" hidden="1"/>
    <cellStyle name="Erklärender Text 2 10" xfId="34543" hidden="1"/>
    <cellStyle name="Erklärender Text 2 10" xfId="34578" hidden="1"/>
    <cellStyle name="Erklärender Text 2 10" xfId="34694" hidden="1"/>
    <cellStyle name="Erklärender Text 2 10" xfId="34848" hidden="1"/>
    <cellStyle name="Erklärender Text 2 10" xfId="34884" hidden="1"/>
    <cellStyle name="Erklärender Text 2 10" xfId="34906" hidden="1"/>
    <cellStyle name="Erklärender Text 2 10" xfId="34941" hidden="1"/>
    <cellStyle name="Erklärender Text 2 10" xfId="34732" hidden="1"/>
    <cellStyle name="Erklärender Text 2 10" xfId="34995" hidden="1"/>
    <cellStyle name="Erklärender Text 2 10" xfId="35031" hidden="1"/>
    <cellStyle name="Erklärender Text 2 10" xfId="35053" hidden="1"/>
    <cellStyle name="Erklärender Text 2 10" xfId="35088" hidden="1"/>
    <cellStyle name="Erklärender Text 2 10" xfId="34687" hidden="1"/>
    <cellStyle name="Erklärender Text 2 10" xfId="35136" hidden="1"/>
    <cellStyle name="Erklärender Text 2 10" xfId="35172" hidden="1"/>
    <cellStyle name="Erklärender Text 2 10" xfId="35194" hidden="1"/>
    <cellStyle name="Erklärender Text 2 10" xfId="35229" hidden="1"/>
    <cellStyle name="Erklärender Text 2 10" xfId="35288" hidden="1"/>
    <cellStyle name="Erklärender Text 2 10" xfId="35353" hidden="1"/>
    <cellStyle name="Erklärender Text 2 10" xfId="35389" hidden="1"/>
    <cellStyle name="Erklärender Text 2 10" xfId="35411" hidden="1"/>
    <cellStyle name="Erklärender Text 2 10" xfId="35446" hidden="1"/>
    <cellStyle name="Erklärender Text 2 10" xfId="35525" hidden="1"/>
    <cellStyle name="Erklärender Text 2 10" xfId="35645" hidden="1"/>
    <cellStyle name="Erklärender Text 2 10" xfId="35681" hidden="1"/>
    <cellStyle name="Erklärender Text 2 10" xfId="35703" hidden="1"/>
    <cellStyle name="Erklärender Text 2 10" xfId="35738" hidden="1"/>
    <cellStyle name="Erklärender Text 2 10" xfId="35558" hidden="1"/>
    <cellStyle name="Erklärender Text 2 10" xfId="35787" hidden="1"/>
    <cellStyle name="Erklärender Text 2 10" xfId="35823" hidden="1"/>
    <cellStyle name="Erklärender Text 2 10" xfId="35845" hidden="1"/>
    <cellStyle name="Erklärender Text 2 10" xfId="35880" hidden="1"/>
    <cellStyle name="Erklärender Text 2 10" xfId="35941" hidden="1"/>
    <cellStyle name="Erklärender Text 2 10" xfId="36080" hidden="1"/>
    <cellStyle name="Erklärender Text 2 10" xfId="36116" hidden="1"/>
    <cellStyle name="Erklärender Text 2 10" xfId="36138" hidden="1"/>
    <cellStyle name="Erklärender Text 2 10" xfId="36173" hidden="1"/>
    <cellStyle name="Erklärender Text 2 10" xfId="36290" hidden="1"/>
    <cellStyle name="Erklärender Text 2 10" xfId="36444" hidden="1"/>
    <cellStyle name="Erklärender Text 2 10" xfId="36480" hidden="1"/>
    <cellStyle name="Erklärender Text 2 10" xfId="36502" hidden="1"/>
    <cellStyle name="Erklärender Text 2 10" xfId="36537" hidden="1"/>
    <cellStyle name="Erklärender Text 2 10" xfId="36328" hidden="1"/>
    <cellStyle name="Erklärender Text 2 10" xfId="36591" hidden="1"/>
    <cellStyle name="Erklärender Text 2 10" xfId="36627" hidden="1"/>
    <cellStyle name="Erklärender Text 2 10" xfId="36649" hidden="1"/>
    <cellStyle name="Erklärender Text 2 10" xfId="36684" hidden="1"/>
    <cellStyle name="Erklärender Text 2 10" xfId="36283" hidden="1"/>
    <cellStyle name="Erklärender Text 2 10" xfId="36732" hidden="1"/>
    <cellStyle name="Erklärender Text 2 10" xfId="36768" hidden="1"/>
    <cellStyle name="Erklärender Text 2 10" xfId="36790" hidden="1"/>
    <cellStyle name="Erklärender Text 2 10" xfId="36825" hidden="1"/>
    <cellStyle name="Erklärender Text 2 10" xfId="36884" hidden="1"/>
    <cellStyle name="Erklärender Text 2 10" xfId="36949" hidden="1"/>
    <cellStyle name="Erklärender Text 2 10" xfId="36985" hidden="1"/>
    <cellStyle name="Erklärender Text 2 10" xfId="37007" hidden="1"/>
    <cellStyle name="Erklärender Text 2 10" xfId="37042" hidden="1"/>
    <cellStyle name="Erklärender Text 2 10" xfId="37121" hidden="1"/>
    <cellStyle name="Erklärender Text 2 10" xfId="37241" hidden="1"/>
    <cellStyle name="Erklärender Text 2 10" xfId="37277" hidden="1"/>
    <cellStyle name="Erklärender Text 2 10" xfId="37299" hidden="1"/>
    <cellStyle name="Erklärender Text 2 10" xfId="37334" hidden="1"/>
    <cellStyle name="Erklärender Text 2 10" xfId="37154" hidden="1"/>
    <cellStyle name="Erklärender Text 2 10" xfId="37383" hidden="1"/>
    <cellStyle name="Erklärender Text 2 10" xfId="37419" hidden="1"/>
    <cellStyle name="Erklärender Text 2 10" xfId="37441" hidden="1"/>
    <cellStyle name="Erklärender Text 2 10" xfId="37476" hidden="1"/>
    <cellStyle name="Erklärender Text 2 10" xfId="35979" hidden="1"/>
    <cellStyle name="Erklärender Text 2 10" xfId="37523" hidden="1"/>
    <cellStyle name="Erklärender Text 2 10" xfId="37559" hidden="1"/>
    <cellStyle name="Erklärender Text 2 10" xfId="37581" hidden="1"/>
    <cellStyle name="Erklärender Text 2 10" xfId="37616" hidden="1"/>
    <cellStyle name="Erklärender Text 2 10" xfId="37732" hidden="1"/>
    <cellStyle name="Erklärender Text 2 10" xfId="37886" hidden="1"/>
    <cellStyle name="Erklärender Text 2 10" xfId="37922" hidden="1"/>
    <cellStyle name="Erklärender Text 2 10" xfId="37944" hidden="1"/>
    <cellStyle name="Erklärender Text 2 10" xfId="37979" hidden="1"/>
    <cellStyle name="Erklärender Text 2 10" xfId="37770" hidden="1"/>
    <cellStyle name="Erklärender Text 2 10" xfId="38033" hidden="1"/>
    <cellStyle name="Erklärender Text 2 10" xfId="38069" hidden="1"/>
    <cellStyle name="Erklärender Text 2 10" xfId="38091" hidden="1"/>
    <cellStyle name="Erklärender Text 2 10" xfId="38126" hidden="1"/>
    <cellStyle name="Erklärender Text 2 10" xfId="37725" hidden="1"/>
    <cellStyle name="Erklärender Text 2 10" xfId="38174" hidden="1"/>
    <cellStyle name="Erklärender Text 2 10" xfId="38210" hidden="1"/>
    <cellStyle name="Erklärender Text 2 10" xfId="38232" hidden="1"/>
    <cellStyle name="Erklärender Text 2 10" xfId="38267" hidden="1"/>
    <cellStyle name="Erklärender Text 2 10" xfId="38326" hidden="1"/>
    <cellStyle name="Erklärender Text 2 10" xfId="38391" hidden="1"/>
    <cellStyle name="Erklärender Text 2 10" xfId="38427" hidden="1"/>
    <cellStyle name="Erklärender Text 2 10" xfId="38449" hidden="1"/>
    <cellStyle name="Erklärender Text 2 10" xfId="38484" hidden="1"/>
    <cellStyle name="Erklärender Text 2 10" xfId="38563" hidden="1"/>
    <cellStyle name="Erklärender Text 2 10" xfId="38683" hidden="1"/>
    <cellStyle name="Erklärender Text 2 10" xfId="38719" hidden="1"/>
    <cellStyle name="Erklärender Text 2 10" xfId="38741" hidden="1"/>
    <cellStyle name="Erklärender Text 2 10" xfId="38776" hidden="1"/>
    <cellStyle name="Erklärender Text 2 10" xfId="38596" hidden="1"/>
    <cellStyle name="Erklärender Text 2 10" xfId="38825" hidden="1"/>
    <cellStyle name="Erklärender Text 2 10" xfId="38861" hidden="1"/>
    <cellStyle name="Erklärender Text 2 10" xfId="38883" hidden="1"/>
    <cellStyle name="Erklärender Text 2 10" xfId="38918" hidden="1"/>
    <cellStyle name="Erklärender Text 2 10" xfId="38990" hidden="1"/>
    <cellStyle name="Erklärender Text 2 10" xfId="39063" hidden="1"/>
    <cellStyle name="Erklärender Text 2 10" xfId="39099" hidden="1"/>
    <cellStyle name="Erklärender Text 2 10" xfId="39121" hidden="1"/>
    <cellStyle name="Erklärender Text 2 10" xfId="39156" hidden="1"/>
    <cellStyle name="Erklärender Text 2 10" xfId="39272" hidden="1"/>
    <cellStyle name="Erklärender Text 2 10" xfId="39426" hidden="1"/>
    <cellStyle name="Erklärender Text 2 10" xfId="39462" hidden="1"/>
    <cellStyle name="Erklärender Text 2 10" xfId="39484" hidden="1"/>
    <cellStyle name="Erklärender Text 2 10" xfId="39519" hidden="1"/>
    <cellStyle name="Erklärender Text 2 10" xfId="39310" hidden="1"/>
    <cellStyle name="Erklärender Text 2 10" xfId="39573" hidden="1"/>
    <cellStyle name="Erklärender Text 2 10" xfId="39609" hidden="1"/>
    <cellStyle name="Erklärender Text 2 10" xfId="39631" hidden="1"/>
    <cellStyle name="Erklärender Text 2 10" xfId="39666" hidden="1"/>
    <cellStyle name="Erklärender Text 2 10" xfId="39265" hidden="1"/>
    <cellStyle name="Erklärender Text 2 10" xfId="39714" hidden="1"/>
    <cellStyle name="Erklärender Text 2 10" xfId="39750" hidden="1"/>
    <cellStyle name="Erklärender Text 2 10" xfId="39772" hidden="1"/>
    <cellStyle name="Erklärender Text 2 10" xfId="39807" hidden="1"/>
    <cellStyle name="Erklärender Text 2 10" xfId="39866" hidden="1"/>
    <cellStyle name="Erklärender Text 2 10" xfId="39931" hidden="1"/>
    <cellStyle name="Erklärender Text 2 10" xfId="39967" hidden="1"/>
    <cellStyle name="Erklärender Text 2 10" xfId="39989" hidden="1"/>
    <cellStyle name="Erklärender Text 2 10" xfId="40024" hidden="1"/>
    <cellStyle name="Erklärender Text 2 10" xfId="40103" hidden="1"/>
    <cellStyle name="Erklärender Text 2 10" xfId="40223" hidden="1"/>
    <cellStyle name="Erklärender Text 2 10" xfId="40259" hidden="1"/>
    <cellStyle name="Erklärender Text 2 10" xfId="40281" hidden="1"/>
    <cellStyle name="Erklärender Text 2 10" xfId="40316" hidden="1"/>
    <cellStyle name="Erklärender Text 2 10" xfId="40136" hidden="1"/>
    <cellStyle name="Erklärender Text 2 10" xfId="40365" hidden="1"/>
    <cellStyle name="Erklärender Text 2 10" xfId="40401" hidden="1"/>
    <cellStyle name="Erklärender Text 2 10" xfId="40423" hidden="1"/>
    <cellStyle name="Erklärender Text 2 10" xfId="40458" hidden="1"/>
    <cellStyle name="Erklärender Text 2 10" xfId="40517" hidden="1"/>
    <cellStyle name="Erklärender Text 2 10" xfId="40582" hidden="1"/>
    <cellStyle name="Erklärender Text 2 10" xfId="40618" hidden="1"/>
    <cellStyle name="Erklärender Text 2 10" xfId="40640" hidden="1"/>
    <cellStyle name="Erklärender Text 2 10" xfId="40675" hidden="1"/>
    <cellStyle name="Erklärender Text 2 10" xfId="40772" hidden="1"/>
    <cellStyle name="Erklärender Text 2 10" xfId="40973" hidden="1"/>
    <cellStyle name="Erklärender Text 2 10" xfId="41009" hidden="1"/>
    <cellStyle name="Erklärender Text 2 10" xfId="41031" hidden="1"/>
    <cellStyle name="Erklärender Text 2 10" xfId="41066" hidden="1"/>
    <cellStyle name="Erklärender Text 2 10" xfId="41162" hidden="1"/>
    <cellStyle name="Erklärender Text 2 10" xfId="41282" hidden="1"/>
    <cellStyle name="Erklärender Text 2 10" xfId="41318" hidden="1"/>
    <cellStyle name="Erklärender Text 2 10" xfId="41340" hidden="1"/>
    <cellStyle name="Erklärender Text 2 10" xfId="41375" hidden="1"/>
    <cellStyle name="Erklärender Text 2 10" xfId="41195" hidden="1"/>
    <cellStyle name="Erklärender Text 2 10" xfId="41426" hidden="1"/>
    <cellStyle name="Erklärender Text 2 10" xfId="41462" hidden="1"/>
    <cellStyle name="Erklärender Text 2 10" xfId="41484" hidden="1"/>
    <cellStyle name="Erklärender Text 2 10" xfId="41519" hidden="1"/>
    <cellStyle name="Erklärender Text 2 10" xfId="40831" hidden="1"/>
    <cellStyle name="Erklärender Text 2 10" xfId="41583" hidden="1"/>
    <cellStyle name="Erklärender Text 2 10" xfId="41619" hidden="1"/>
    <cellStyle name="Erklärender Text 2 10" xfId="41641" hidden="1"/>
    <cellStyle name="Erklärender Text 2 10" xfId="41676" hidden="1"/>
    <cellStyle name="Erklärender Text 2 10" xfId="41798" hidden="1"/>
    <cellStyle name="Erklärender Text 2 10" xfId="41953" hidden="1"/>
    <cellStyle name="Erklärender Text 2 10" xfId="41989" hidden="1"/>
    <cellStyle name="Erklärender Text 2 10" xfId="42011" hidden="1"/>
    <cellStyle name="Erklärender Text 2 10" xfId="42046" hidden="1"/>
    <cellStyle name="Erklärender Text 2 10" xfId="41836" hidden="1"/>
    <cellStyle name="Erklärender Text 2 10" xfId="42102" hidden="1"/>
    <cellStyle name="Erklärender Text 2 10" xfId="42138" hidden="1"/>
    <cellStyle name="Erklärender Text 2 10" xfId="42160" hidden="1"/>
    <cellStyle name="Erklärender Text 2 10" xfId="42195" hidden="1"/>
    <cellStyle name="Erklärender Text 2 10" xfId="41791" hidden="1"/>
    <cellStyle name="Erklärender Text 2 10" xfId="42245" hidden="1"/>
    <cellStyle name="Erklärender Text 2 10" xfId="42281" hidden="1"/>
    <cellStyle name="Erklärender Text 2 10" xfId="42303" hidden="1"/>
    <cellStyle name="Erklärender Text 2 10" xfId="42338" hidden="1"/>
    <cellStyle name="Erklärender Text 2 10" xfId="42399" hidden="1"/>
    <cellStyle name="Erklärender Text 2 10" xfId="42464" hidden="1"/>
    <cellStyle name="Erklärender Text 2 10" xfId="42500" hidden="1"/>
    <cellStyle name="Erklärender Text 2 10" xfId="42522" hidden="1"/>
    <cellStyle name="Erklärender Text 2 10" xfId="42557" hidden="1"/>
    <cellStyle name="Erklärender Text 2 10" xfId="42636" hidden="1"/>
    <cellStyle name="Erklärender Text 2 10" xfId="42756" hidden="1"/>
    <cellStyle name="Erklärender Text 2 10" xfId="42792" hidden="1"/>
    <cellStyle name="Erklärender Text 2 10" xfId="42814" hidden="1"/>
    <cellStyle name="Erklärender Text 2 10" xfId="42849" hidden="1"/>
    <cellStyle name="Erklärender Text 2 10" xfId="42669" hidden="1"/>
    <cellStyle name="Erklärender Text 2 10" xfId="42898" hidden="1"/>
    <cellStyle name="Erklärender Text 2 10" xfId="42934" hidden="1"/>
    <cellStyle name="Erklärender Text 2 10" xfId="42956" hidden="1"/>
    <cellStyle name="Erklärender Text 2 10" xfId="42991" hidden="1"/>
    <cellStyle name="Erklärender Text 2 10" xfId="40783" hidden="1"/>
    <cellStyle name="Erklärender Text 2 10" xfId="43038" hidden="1"/>
    <cellStyle name="Erklärender Text 2 10" xfId="43074" hidden="1"/>
    <cellStyle name="Erklärender Text 2 10" xfId="43096" hidden="1"/>
    <cellStyle name="Erklärender Text 2 10" xfId="43131" hidden="1"/>
    <cellStyle name="Erklärender Text 2 10" xfId="43250" hidden="1"/>
    <cellStyle name="Erklärender Text 2 10" xfId="43404" hidden="1"/>
    <cellStyle name="Erklärender Text 2 10" xfId="43440" hidden="1"/>
    <cellStyle name="Erklärender Text 2 10" xfId="43462" hidden="1"/>
    <cellStyle name="Erklärender Text 2 10" xfId="43497" hidden="1"/>
    <cellStyle name="Erklärender Text 2 10" xfId="43288" hidden="1"/>
    <cellStyle name="Erklärender Text 2 10" xfId="43553" hidden="1"/>
    <cellStyle name="Erklärender Text 2 10" xfId="43589" hidden="1"/>
    <cellStyle name="Erklärender Text 2 10" xfId="43611" hidden="1"/>
    <cellStyle name="Erklärender Text 2 10" xfId="43646" hidden="1"/>
    <cellStyle name="Erklärender Text 2 10" xfId="43243" hidden="1"/>
    <cellStyle name="Erklärender Text 2 10" xfId="43696" hidden="1"/>
    <cellStyle name="Erklärender Text 2 10" xfId="43732" hidden="1"/>
    <cellStyle name="Erklärender Text 2 10" xfId="43754" hidden="1"/>
    <cellStyle name="Erklärender Text 2 10" xfId="43789" hidden="1"/>
    <cellStyle name="Erklärender Text 2 10" xfId="43849" hidden="1"/>
    <cellStyle name="Erklärender Text 2 10" xfId="43914" hidden="1"/>
    <cellStyle name="Erklärender Text 2 10" xfId="43950" hidden="1"/>
    <cellStyle name="Erklärender Text 2 10" xfId="43972" hidden="1"/>
    <cellStyle name="Erklärender Text 2 10" xfId="44007" hidden="1"/>
    <cellStyle name="Erklärender Text 2 10" xfId="44086" hidden="1"/>
    <cellStyle name="Erklärender Text 2 10" xfId="44206" hidden="1"/>
    <cellStyle name="Erklärender Text 2 10" xfId="44242" hidden="1"/>
    <cellStyle name="Erklärender Text 2 10" xfId="44264" hidden="1"/>
    <cellStyle name="Erklärender Text 2 10" xfId="44299" hidden="1"/>
    <cellStyle name="Erklärender Text 2 10" xfId="44119" hidden="1"/>
    <cellStyle name="Erklärender Text 2 10" xfId="44348" hidden="1"/>
    <cellStyle name="Erklärender Text 2 10" xfId="44384" hidden="1"/>
    <cellStyle name="Erklärender Text 2 10" xfId="44406" hidden="1"/>
    <cellStyle name="Erklärender Text 2 10" xfId="44441" hidden="1"/>
    <cellStyle name="Erklärender Text 2 10" xfId="40693" hidden="1"/>
    <cellStyle name="Erklärender Text 2 10" xfId="44488" hidden="1"/>
    <cellStyle name="Erklärender Text 2 10" xfId="44524" hidden="1"/>
    <cellStyle name="Erklärender Text 2 10" xfId="44546" hidden="1"/>
    <cellStyle name="Erklärender Text 2 10" xfId="44581" hidden="1"/>
    <cellStyle name="Erklärender Text 2 10" xfId="44697" hidden="1"/>
    <cellStyle name="Erklärender Text 2 10" xfId="44851" hidden="1"/>
    <cellStyle name="Erklärender Text 2 10" xfId="44887" hidden="1"/>
    <cellStyle name="Erklärender Text 2 10" xfId="44909" hidden="1"/>
    <cellStyle name="Erklärender Text 2 10" xfId="44944" hidden="1"/>
    <cellStyle name="Erklärender Text 2 10" xfId="44735" hidden="1"/>
    <cellStyle name="Erklärender Text 2 10" xfId="44998" hidden="1"/>
    <cellStyle name="Erklärender Text 2 10" xfId="45034" hidden="1"/>
    <cellStyle name="Erklärender Text 2 10" xfId="45056" hidden="1"/>
    <cellStyle name="Erklärender Text 2 10" xfId="45091" hidden="1"/>
    <cellStyle name="Erklärender Text 2 10" xfId="44690" hidden="1"/>
    <cellStyle name="Erklärender Text 2 10" xfId="45139" hidden="1"/>
    <cellStyle name="Erklärender Text 2 10" xfId="45175" hidden="1"/>
    <cellStyle name="Erklärender Text 2 10" xfId="45197" hidden="1"/>
    <cellStyle name="Erklärender Text 2 10" xfId="45232" hidden="1"/>
    <cellStyle name="Erklärender Text 2 10" xfId="45291" hidden="1"/>
    <cellStyle name="Erklärender Text 2 10" xfId="45356" hidden="1"/>
    <cellStyle name="Erklärender Text 2 10" xfId="45392" hidden="1"/>
    <cellStyle name="Erklärender Text 2 10" xfId="45414" hidden="1"/>
    <cellStyle name="Erklärender Text 2 10" xfId="45449" hidden="1"/>
    <cellStyle name="Erklärender Text 2 10" xfId="45528" hidden="1"/>
    <cellStyle name="Erklärender Text 2 10" xfId="45648" hidden="1"/>
    <cellStyle name="Erklärender Text 2 10" xfId="45684" hidden="1"/>
    <cellStyle name="Erklärender Text 2 10" xfId="45706" hidden="1"/>
    <cellStyle name="Erklärender Text 2 10" xfId="45741" hidden="1"/>
    <cellStyle name="Erklärender Text 2 10" xfId="45561" hidden="1"/>
    <cellStyle name="Erklärender Text 2 10" xfId="45790" hidden="1"/>
    <cellStyle name="Erklärender Text 2 10" xfId="45826" hidden="1"/>
    <cellStyle name="Erklärender Text 2 10" xfId="45848" hidden="1"/>
    <cellStyle name="Erklärender Text 2 10" xfId="45883" hidden="1"/>
    <cellStyle name="Erklärender Text 2 10" xfId="45944" hidden="1"/>
    <cellStyle name="Erklärender Text 2 10" xfId="46083" hidden="1"/>
    <cellStyle name="Erklärender Text 2 10" xfId="46119" hidden="1"/>
    <cellStyle name="Erklärender Text 2 10" xfId="46141" hidden="1"/>
    <cellStyle name="Erklärender Text 2 10" xfId="46176" hidden="1"/>
    <cellStyle name="Erklärender Text 2 10" xfId="46293" hidden="1"/>
    <cellStyle name="Erklärender Text 2 10" xfId="46447" hidden="1"/>
    <cellStyle name="Erklärender Text 2 10" xfId="46483" hidden="1"/>
    <cellStyle name="Erklärender Text 2 10" xfId="46505" hidden="1"/>
    <cellStyle name="Erklärender Text 2 10" xfId="46540" hidden="1"/>
    <cellStyle name="Erklärender Text 2 10" xfId="46331" hidden="1"/>
    <cellStyle name="Erklärender Text 2 10" xfId="46594" hidden="1"/>
    <cellStyle name="Erklärender Text 2 10" xfId="46630" hidden="1"/>
    <cellStyle name="Erklärender Text 2 10" xfId="46652" hidden="1"/>
    <cellStyle name="Erklärender Text 2 10" xfId="46687" hidden="1"/>
    <cellStyle name="Erklärender Text 2 10" xfId="46286" hidden="1"/>
    <cellStyle name="Erklärender Text 2 10" xfId="46735" hidden="1"/>
    <cellStyle name="Erklärender Text 2 10" xfId="46771" hidden="1"/>
    <cellStyle name="Erklärender Text 2 10" xfId="46793" hidden="1"/>
    <cellStyle name="Erklärender Text 2 10" xfId="46828" hidden="1"/>
    <cellStyle name="Erklärender Text 2 10" xfId="46887" hidden="1"/>
    <cellStyle name="Erklärender Text 2 10" xfId="46952" hidden="1"/>
    <cellStyle name="Erklärender Text 2 10" xfId="46988" hidden="1"/>
    <cellStyle name="Erklärender Text 2 10" xfId="47010" hidden="1"/>
    <cellStyle name="Erklärender Text 2 10" xfId="47045" hidden="1"/>
    <cellStyle name="Erklärender Text 2 10" xfId="47124" hidden="1"/>
    <cellStyle name="Erklärender Text 2 10" xfId="47244" hidden="1"/>
    <cellStyle name="Erklärender Text 2 10" xfId="47280" hidden="1"/>
    <cellStyle name="Erklärender Text 2 10" xfId="47302" hidden="1"/>
    <cellStyle name="Erklärender Text 2 10" xfId="47337" hidden="1"/>
    <cellStyle name="Erklärender Text 2 10" xfId="47157" hidden="1"/>
    <cellStyle name="Erklärender Text 2 10" xfId="47386" hidden="1"/>
    <cellStyle name="Erklärender Text 2 10" xfId="47422" hidden="1"/>
    <cellStyle name="Erklärender Text 2 10" xfId="47444" hidden="1"/>
    <cellStyle name="Erklärender Text 2 10" xfId="47479" hidden="1"/>
    <cellStyle name="Erklärender Text 2 10" xfId="45982" hidden="1"/>
    <cellStyle name="Erklärender Text 2 10" xfId="47526" hidden="1"/>
    <cellStyle name="Erklärender Text 2 10" xfId="47562" hidden="1"/>
    <cellStyle name="Erklärender Text 2 10" xfId="47584" hidden="1"/>
    <cellStyle name="Erklärender Text 2 10" xfId="47619" hidden="1"/>
    <cellStyle name="Erklärender Text 2 10" xfId="47735" hidden="1"/>
    <cellStyle name="Erklärender Text 2 10" xfId="47889" hidden="1"/>
    <cellStyle name="Erklärender Text 2 10" xfId="47925" hidden="1"/>
    <cellStyle name="Erklärender Text 2 10" xfId="47947" hidden="1"/>
    <cellStyle name="Erklärender Text 2 10" xfId="47982" hidden="1"/>
    <cellStyle name="Erklärender Text 2 10" xfId="47773" hidden="1"/>
    <cellStyle name="Erklärender Text 2 10" xfId="48036" hidden="1"/>
    <cellStyle name="Erklärender Text 2 10" xfId="48072" hidden="1"/>
    <cellStyle name="Erklärender Text 2 10" xfId="48094" hidden="1"/>
    <cellStyle name="Erklärender Text 2 10" xfId="48129" hidden="1"/>
    <cellStyle name="Erklärender Text 2 10" xfId="47728" hidden="1"/>
    <cellStyle name="Erklärender Text 2 10" xfId="48177" hidden="1"/>
    <cellStyle name="Erklärender Text 2 10" xfId="48213" hidden="1"/>
    <cellStyle name="Erklärender Text 2 10" xfId="48235" hidden="1"/>
    <cellStyle name="Erklärender Text 2 10" xfId="48270" hidden="1"/>
    <cellStyle name="Erklärender Text 2 10" xfId="48329" hidden="1"/>
    <cellStyle name="Erklärender Text 2 10" xfId="48394" hidden="1"/>
    <cellStyle name="Erklärender Text 2 10" xfId="48430" hidden="1"/>
    <cellStyle name="Erklärender Text 2 10" xfId="48452" hidden="1"/>
    <cellStyle name="Erklärender Text 2 10" xfId="48487" hidden="1"/>
    <cellStyle name="Erklärender Text 2 10" xfId="48566" hidden="1"/>
    <cellStyle name="Erklärender Text 2 10" xfId="48686" hidden="1"/>
    <cellStyle name="Erklärender Text 2 10" xfId="48722" hidden="1"/>
    <cellStyle name="Erklärender Text 2 10" xfId="48744" hidden="1"/>
    <cellStyle name="Erklärender Text 2 10" xfId="48779" hidden="1"/>
    <cellStyle name="Erklärender Text 2 10" xfId="48599" hidden="1"/>
    <cellStyle name="Erklärender Text 2 10" xfId="48828" hidden="1"/>
    <cellStyle name="Erklärender Text 2 10" xfId="48864" hidden="1"/>
    <cellStyle name="Erklärender Text 2 10" xfId="48886" hidden="1"/>
    <cellStyle name="Erklärender Text 2 10" xfId="48921" hidden="1"/>
    <cellStyle name="Erklärender Text 2 10" xfId="48980" hidden="1"/>
    <cellStyle name="Erklärender Text 2 10" xfId="49045" hidden="1"/>
    <cellStyle name="Erklärender Text 2 10" xfId="49081" hidden="1"/>
    <cellStyle name="Erklärender Text 2 10" xfId="49103" hidden="1"/>
    <cellStyle name="Erklärender Text 2 10" xfId="49138" hidden="1"/>
    <cellStyle name="Erklärender Text 2 10" xfId="49254" hidden="1"/>
    <cellStyle name="Erklärender Text 2 10" xfId="49408" hidden="1"/>
    <cellStyle name="Erklärender Text 2 10" xfId="49444" hidden="1"/>
    <cellStyle name="Erklärender Text 2 10" xfId="49466" hidden="1"/>
    <cellStyle name="Erklärender Text 2 10" xfId="49501" hidden="1"/>
    <cellStyle name="Erklärender Text 2 10" xfId="49292" hidden="1"/>
    <cellStyle name="Erklärender Text 2 10" xfId="49555" hidden="1"/>
    <cellStyle name="Erklärender Text 2 10" xfId="49591" hidden="1"/>
    <cellStyle name="Erklärender Text 2 10" xfId="49613" hidden="1"/>
    <cellStyle name="Erklärender Text 2 10" xfId="49648" hidden="1"/>
    <cellStyle name="Erklärender Text 2 10" xfId="49247" hidden="1"/>
    <cellStyle name="Erklärender Text 2 10" xfId="49696" hidden="1"/>
    <cellStyle name="Erklärender Text 2 10" xfId="49732" hidden="1"/>
    <cellStyle name="Erklärender Text 2 10" xfId="49754" hidden="1"/>
    <cellStyle name="Erklärender Text 2 10" xfId="49789" hidden="1"/>
    <cellStyle name="Erklärender Text 2 10" xfId="49848" hidden="1"/>
    <cellStyle name="Erklärender Text 2 10" xfId="49913" hidden="1"/>
    <cellStyle name="Erklärender Text 2 10" xfId="49949" hidden="1"/>
    <cellStyle name="Erklärender Text 2 10" xfId="49971" hidden="1"/>
    <cellStyle name="Erklärender Text 2 10" xfId="50006" hidden="1"/>
    <cellStyle name="Erklärender Text 2 10" xfId="50085" hidden="1"/>
    <cellStyle name="Erklärender Text 2 10" xfId="50205" hidden="1"/>
    <cellStyle name="Erklärender Text 2 10" xfId="50241" hidden="1"/>
    <cellStyle name="Erklärender Text 2 10" xfId="50263" hidden="1"/>
    <cellStyle name="Erklärender Text 2 10" xfId="50298" hidden="1"/>
    <cellStyle name="Erklärender Text 2 10" xfId="50118" hidden="1"/>
    <cellStyle name="Erklärender Text 2 10" xfId="50347" hidden="1"/>
    <cellStyle name="Erklärender Text 2 10" xfId="50383" hidden="1"/>
    <cellStyle name="Erklärender Text 2 10" xfId="50405" hidden="1"/>
    <cellStyle name="Erklärender Text 2 10" xfId="50440" hidden="1"/>
    <cellStyle name="Erklärender Text 2 10" xfId="50499" hidden="1"/>
    <cellStyle name="Erklärender Text 2 10" xfId="50564" hidden="1"/>
    <cellStyle name="Erklärender Text 2 10" xfId="50600" hidden="1"/>
    <cellStyle name="Erklärender Text 2 10" xfId="50622" hidden="1"/>
    <cellStyle name="Erklärender Text 2 10" xfId="50657" hidden="1"/>
    <cellStyle name="Erklärender Text 2 10" xfId="50754" hidden="1"/>
    <cellStyle name="Erklärender Text 2 10" xfId="50955" hidden="1"/>
    <cellStyle name="Erklärender Text 2 10" xfId="50991" hidden="1"/>
    <cellStyle name="Erklärender Text 2 10" xfId="51013" hidden="1"/>
    <cellStyle name="Erklärender Text 2 10" xfId="51048" hidden="1"/>
    <cellStyle name="Erklärender Text 2 10" xfId="51144" hidden="1"/>
    <cellStyle name="Erklärender Text 2 10" xfId="51264" hidden="1"/>
    <cellStyle name="Erklärender Text 2 10" xfId="51300" hidden="1"/>
    <cellStyle name="Erklärender Text 2 10" xfId="51322" hidden="1"/>
    <cellStyle name="Erklärender Text 2 10" xfId="51357" hidden="1"/>
    <cellStyle name="Erklärender Text 2 10" xfId="51177" hidden="1"/>
    <cellStyle name="Erklärender Text 2 10" xfId="51408" hidden="1"/>
    <cellStyle name="Erklärender Text 2 10" xfId="51444" hidden="1"/>
    <cellStyle name="Erklärender Text 2 10" xfId="51466" hidden="1"/>
    <cellStyle name="Erklärender Text 2 10" xfId="51501" hidden="1"/>
    <cellStyle name="Erklärender Text 2 10" xfId="50813" hidden="1"/>
    <cellStyle name="Erklärender Text 2 10" xfId="51565" hidden="1"/>
    <cellStyle name="Erklärender Text 2 10" xfId="51601" hidden="1"/>
    <cellStyle name="Erklärender Text 2 10" xfId="51623" hidden="1"/>
    <cellStyle name="Erklärender Text 2 10" xfId="51658" hidden="1"/>
    <cellStyle name="Erklärender Text 2 10" xfId="51780" hidden="1"/>
    <cellStyle name="Erklärender Text 2 10" xfId="51935" hidden="1"/>
    <cellStyle name="Erklärender Text 2 10" xfId="51971" hidden="1"/>
    <cellStyle name="Erklärender Text 2 10" xfId="51993" hidden="1"/>
    <cellStyle name="Erklärender Text 2 10" xfId="52028" hidden="1"/>
    <cellStyle name="Erklärender Text 2 10" xfId="51818" hidden="1"/>
    <cellStyle name="Erklärender Text 2 10" xfId="52084" hidden="1"/>
    <cellStyle name="Erklärender Text 2 10" xfId="52120" hidden="1"/>
    <cellStyle name="Erklärender Text 2 10" xfId="52142" hidden="1"/>
    <cellStyle name="Erklärender Text 2 10" xfId="52177" hidden="1"/>
    <cellStyle name="Erklärender Text 2 10" xfId="51773" hidden="1"/>
    <cellStyle name="Erklärender Text 2 10" xfId="52227" hidden="1"/>
    <cellStyle name="Erklärender Text 2 10" xfId="52263" hidden="1"/>
    <cellStyle name="Erklärender Text 2 10" xfId="52285" hidden="1"/>
    <cellStyle name="Erklärender Text 2 10" xfId="52320" hidden="1"/>
    <cellStyle name="Erklärender Text 2 10" xfId="52381" hidden="1"/>
    <cellStyle name="Erklärender Text 2 10" xfId="52446" hidden="1"/>
    <cellStyle name="Erklärender Text 2 10" xfId="52482" hidden="1"/>
    <cellStyle name="Erklärender Text 2 10" xfId="52504" hidden="1"/>
    <cellStyle name="Erklärender Text 2 10" xfId="52539" hidden="1"/>
    <cellStyle name="Erklärender Text 2 10" xfId="52618" hidden="1"/>
    <cellStyle name="Erklärender Text 2 10" xfId="52738" hidden="1"/>
    <cellStyle name="Erklärender Text 2 10" xfId="52774" hidden="1"/>
    <cellStyle name="Erklärender Text 2 10" xfId="52796" hidden="1"/>
    <cellStyle name="Erklärender Text 2 10" xfId="52831" hidden="1"/>
    <cellStyle name="Erklärender Text 2 10" xfId="52651" hidden="1"/>
    <cellStyle name="Erklärender Text 2 10" xfId="52880" hidden="1"/>
    <cellStyle name="Erklärender Text 2 10" xfId="52916" hidden="1"/>
    <cellStyle name="Erklärender Text 2 10" xfId="52938" hidden="1"/>
    <cellStyle name="Erklärender Text 2 10" xfId="52973" hidden="1"/>
    <cellStyle name="Erklärender Text 2 10" xfId="50765" hidden="1"/>
    <cellStyle name="Erklärender Text 2 10" xfId="53020" hidden="1"/>
    <cellStyle name="Erklärender Text 2 10" xfId="53056" hidden="1"/>
    <cellStyle name="Erklärender Text 2 10" xfId="53078" hidden="1"/>
    <cellStyle name="Erklärender Text 2 10" xfId="53113" hidden="1"/>
    <cellStyle name="Erklärender Text 2 10" xfId="53232" hidden="1"/>
    <cellStyle name="Erklärender Text 2 10" xfId="53386" hidden="1"/>
    <cellStyle name="Erklärender Text 2 10" xfId="53422" hidden="1"/>
    <cellStyle name="Erklärender Text 2 10" xfId="53444" hidden="1"/>
    <cellStyle name="Erklärender Text 2 10" xfId="53479" hidden="1"/>
    <cellStyle name="Erklärender Text 2 10" xfId="53270" hidden="1"/>
    <cellStyle name="Erklärender Text 2 10" xfId="53535" hidden="1"/>
    <cellStyle name="Erklärender Text 2 10" xfId="53571" hidden="1"/>
    <cellStyle name="Erklärender Text 2 10" xfId="53593" hidden="1"/>
    <cellStyle name="Erklärender Text 2 10" xfId="53628" hidden="1"/>
    <cellStyle name="Erklärender Text 2 10" xfId="53225" hidden="1"/>
    <cellStyle name="Erklärender Text 2 10" xfId="53678" hidden="1"/>
    <cellStyle name="Erklärender Text 2 10" xfId="53714" hidden="1"/>
    <cellStyle name="Erklärender Text 2 10" xfId="53736" hidden="1"/>
    <cellStyle name="Erklärender Text 2 10" xfId="53771" hidden="1"/>
    <cellStyle name="Erklärender Text 2 10" xfId="53831" hidden="1"/>
    <cellStyle name="Erklärender Text 2 10" xfId="53896" hidden="1"/>
    <cellStyle name="Erklärender Text 2 10" xfId="53932" hidden="1"/>
    <cellStyle name="Erklärender Text 2 10" xfId="53954" hidden="1"/>
    <cellStyle name="Erklärender Text 2 10" xfId="53989" hidden="1"/>
    <cellStyle name="Erklärender Text 2 10" xfId="54068" hidden="1"/>
    <cellStyle name="Erklärender Text 2 10" xfId="54188" hidden="1"/>
    <cellStyle name="Erklärender Text 2 10" xfId="54224" hidden="1"/>
    <cellStyle name="Erklärender Text 2 10" xfId="54246" hidden="1"/>
    <cellStyle name="Erklärender Text 2 10" xfId="54281" hidden="1"/>
    <cellStyle name="Erklärender Text 2 10" xfId="54101" hidden="1"/>
    <cellStyle name="Erklärender Text 2 10" xfId="54330" hidden="1"/>
    <cellStyle name="Erklärender Text 2 10" xfId="54366" hidden="1"/>
    <cellStyle name="Erklärender Text 2 10" xfId="54388" hidden="1"/>
    <cellStyle name="Erklärender Text 2 10" xfId="54423" hidden="1"/>
    <cellStyle name="Erklärender Text 2 10" xfId="50675" hidden="1"/>
    <cellStyle name="Erklärender Text 2 10" xfId="54470" hidden="1"/>
    <cellStyle name="Erklärender Text 2 10" xfId="54506" hidden="1"/>
    <cellStyle name="Erklärender Text 2 10" xfId="54528" hidden="1"/>
    <cellStyle name="Erklärender Text 2 10" xfId="54563" hidden="1"/>
    <cellStyle name="Erklärender Text 2 10" xfId="54679" hidden="1"/>
    <cellStyle name="Erklärender Text 2 10" xfId="54833" hidden="1"/>
    <cellStyle name="Erklärender Text 2 10" xfId="54869" hidden="1"/>
    <cellStyle name="Erklärender Text 2 10" xfId="54891" hidden="1"/>
    <cellStyle name="Erklärender Text 2 10" xfId="54926" hidden="1"/>
    <cellStyle name="Erklärender Text 2 10" xfId="54717" hidden="1"/>
    <cellStyle name="Erklärender Text 2 10" xfId="54980" hidden="1"/>
    <cellStyle name="Erklärender Text 2 10" xfId="55016" hidden="1"/>
    <cellStyle name="Erklärender Text 2 10" xfId="55038" hidden="1"/>
    <cellStyle name="Erklärender Text 2 10" xfId="55073" hidden="1"/>
    <cellStyle name="Erklärender Text 2 10" xfId="54672" hidden="1"/>
    <cellStyle name="Erklärender Text 2 10" xfId="55121" hidden="1"/>
    <cellStyle name="Erklärender Text 2 10" xfId="55157" hidden="1"/>
    <cellStyle name="Erklärender Text 2 10" xfId="55179" hidden="1"/>
    <cellStyle name="Erklärender Text 2 10" xfId="55214" hidden="1"/>
    <cellStyle name="Erklärender Text 2 10" xfId="55273" hidden="1"/>
    <cellStyle name="Erklärender Text 2 10" xfId="55338" hidden="1"/>
    <cellStyle name="Erklärender Text 2 10" xfId="55374" hidden="1"/>
    <cellStyle name="Erklärender Text 2 10" xfId="55396" hidden="1"/>
    <cellStyle name="Erklärender Text 2 10" xfId="55431" hidden="1"/>
    <cellStyle name="Erklärender Text 2 10" xfId="55510" hidden="1"/>
    <cellStyle name="Erklärender Text 2 10" xfId="55630" hidden="1"/>
    <cellStyle name="Erklärender Text 2 10" xfId="55666" hidden="1"/>
    <cellStyle name="Erklärender Text 2 10" xfId="55688" hidden="1"/>
    <cellStyle name="Erklärender Text 2 10" xfId="55723" hidden="1"/>
    <cellStyle name="Erklärender Text 2 10" xfId="55543" hidden="1"/>
    <cellStyle name="Erklärender Text 2 10" xfId="55772" hidden="1"/>
    <cellStyle name="Erklärender Text 2 10" xfId="55808" hidden="1"/>
    <cellStyle name="Erklärender Text 2 10" xfId="55830" hidden="1"/>
    <cellStyle name="Erklärender Text 2 10" xfId="55865" hidden="1"/>
    <cellStyle name="Erklärender Text 2 10" xfId="55926" hidden="1"/>
    <cellStyle name="Erklärender Text 2 10" xfId="56065" hidden="1"/>
    <cellStyle name="Erklärender Text 2 10" xfId="56101" hidden="1"/>
    <cellStyle name="Erklärender Text 2 10" xfId="56123" hidden="1"/>
    <cellStyle name="Erklärender Text 2 10" xfId="56158" hidden="1"/>
    <cellStyle name="Erklärender Text 2 10" xfId="56275" hidden="1"/>
    <cellStyle name="Erklärender Text 2 10" xfId="56429" hidden="1"/>
    <cellStyle name="Erklärender Text 2 10" xfId="56465" hidden="1"/>
    <cellStyle name="Erklärender Text 2 10" xfId="56487" hidden="1"/>
    <cellStyle name="Erklärender Text 2 10" xfId="56522" hidden="1"/>
    <cellStyle name="Erklärender Text 2 10" xfId="56313" hidden="1"/>
    <cellStyle name="Erklärender Text 2 10" xfId="56576" hidden="1"/>
    <cellStyle name="Erklärender Text 2 10" xfId="56612" hidden="1"/>
    <cellStyle name="Erklärender Text 2 10" xfId="56634" hidden="1"/>
    <cellStyle name="Erklärender Text 2 10" xfId="56669" hidden="1"/>
    <cellStyle name="Erklärender Text 2 10" xfId="56268" hidden="1"/>
    <cellStyle name="Erklärender Text 2 10" xfId="56717" hidden="1"/>
    <cellStyle name="Erklärender Text 2 10" xfId="56753" hidden="1"/>
    <cellStyle name="Erklärender Text 2 10" xfId="56775" hidden="1"/>
    <cellStyle name="Erklärender Text 2 10" xfId="56810" hidden="1"/>
    <cellStyle name="Erklärender Text 2 10" xfId="56869" hidden="1"/>
    <cellStyle name="Erklärender Text 2 10" xfId="56934" hidden="1"/>
    <cellStyle name="Erklärender Text 2 10" xfId="56970" hidden="1"/>
    <cellStyle name="Erklärender Text 2 10" xfId="56992" hidden="1"/>
    <cellStyle name="Erklärender Text 2 10" xfId="57027" hidden="1"/>
    <cellStyle name="Erklärender Text 2 10" xfId="57106" hidden="1"/>
    <cellStyle name="Erklärender Text 2 10" xfId="57226" hidden="1"/>
    <cellStyle name="Erklärender Text 2 10" xfId="57262" hidden="1"/>
    <cellStyle name="Erklärender Text 2 10" xfId="57284" hidden="1"/>
    <cellStyle name="Erklärender Text 2 10" xfId="57319" hidden="1"/>
    <cellStyle name="Erklärender Text 2 10" xfId="57139" hidden="1"/>
    <cellStyle name="Erklärender Text 2 10" xfId="57368" hidden="1"/>
    <cellStyle name="Erklärender Text 2 10" xfId="57404" hidden="1"/>
    <cellStyle name="Erklärender Text 2 10" xfId="57426" hidden="1"/>
    <cellStyle name="Erklärender Text 2 10" xfId="57461" hidden="1"/>
    <cellStyle name="Erklärender Text 2 10" xfId="55964" hidden="1"/>
    <cellStyle name="Erklärender Text 2 10" xfId="57508" hidden="1"/>
    <cellStyle name="Erklärender Text 2 10" xfId="57544" hidden="1"/>
    <cellStyle name="Erklärender Text 2 10" xfId="57566" hidden="1"/>
    <cellStyle name="Erklärender Text 2 10" xfId="57601" hidden="1"/>
    <cellStyle name="Erklärender Text 2 10" xfId="57717" hidden="1"/>
    <cellStyle name="Erklärender Text 2 10" xfId="57871" hidden="1"/>
    <cellStyle name="Erklärender Text 2 10" xfId="57907" hidden="1"/>
    <cellStyle name="Erklärender Text 2 10" xfId="57929" hidden="1"/>
    <cellStyle name="Erklärender Text 2 10" xfId="57964" hidden="1"/>
    <cellStyle name="Erklärender Text 2 10" xfId="57755" hidden="1"/>
    <cellStyle name="Erklärender Text 2 10" xfId="58018" hidden="1"/>
    <cellStyle name="Erklärender Text 2 10" xfId="58054" hidden="1"/>
    <cellStyle name="Erklärender Text 2 10" xfId="58076" hidden="1"/>
    <cellStyle name="Erklärender Text 2 10" xfId="58111" hidden="1"/>
    <cellStyle name="Erklärender Text 2 10" xfId="57710" hidden="1"/>
    <cellStyle name="Erklärender Text 2 10" xfId="58159" hidden="1"/>
    <cellStyle name="Erklärender Text 2 10" xfId="58195" hidden="1"/>
    <cellStyle name="Erklärender Text 2 10" xfId="58217" hidden="1"/>
    <cellStyle name="Erklärender Text 2 10" xfId="58252" hidden="1"/>
    <cellStyle name="Erklärender Text 2 10" xfId="58311" hidden="1"/>
    <cellStyle name="Erklärender Text 2 10" xfId="58376" hidden="1"/>
    <cellStyle name="Erklärender Text 2 10" xfId="58412" hidden="1"/>
    <cellStyle name="Erklärender Text 2 10" xfId="58434" hidden="1"/>
    <cellStyle name="Erklärender Text 2 10" xfId="58469" hidden="1"/>
    <cellStyle name="Erklärender Text 2 10" xfId="58548" hidden="1"/>
    <cellStyle name="Erklärender Text 2 10" xfId="58668" hidden="1"/>
    <cellStyle name="Erklärender Text 2 10" xfId="58704" hidden="1"/>
    <cellStyle name="Erklärender Text 2 10" xfId="58726" hidden="1"/>
    <cellStyle name="Erklärender Text 2 10" xfId="58761" hidden="1"/>
    <cellStyle name="Erklärender Text 2 10" xfId="58581" hidden="1"/>
    <cellStyle name="Erklärender Text 2 10" xfId="58810" hidden="1"/>
    <cellStyle name="Erklärender Text 2 10" xfId="58846" hidden="1"/>
    <cellStyle name="Erklärender Text 2 10" xfId="58868" hidden="1"/>
    <cellStyle name="Erklärender Text 2 10" xfId="58903" hidden="1"/>
    <cellStyle name="Erklärender Text 2 10" xfId="701"/>
    <cellStyle name="Erklärender Text 2 11" xfId="220" hidden="1"/>
    <cellStyle name="Erklärender Text 2 11" xfId="557" hidden="1"/>
    <cellStyle name="Erklärender Text 2 11" xfId="527" hidden="1"/>
    <cellStyle name="Erklärender Text 2 11" xfId="615" hidden="1"/>
    <cellStyle name="Erklärender Text 2 11" xfId="650" hidden="1"/>
    <cellStyle name="Erklärender Text 2 11" xfId="811" hidden="1"/>
    <cellStyle name="Erklärender Text 2 11" xfId="965" hidden="1"/>
    <cellStyle name="Erklärender Text 2 11" xfId="935" hidden="1"/>
    <cellStyle name="Erklärender Text 2 11" xfId="1023" hidden="1"/>
    <cellStyle name="Erklärender Text 2 11" xfId="1058" hidden="1"/>
    <cellStyle name="Erklärender Text 2 11" xfId="847" hidden="1"/>
    <cellStyle name="Erklärender Text 2 11" xfId="1112" hidden="1"/>
    <cellStyle name="Erklärender Text 2 11" xfId="1082" hidden="1"/>
    <cellStyle name="Erklärender Text 2 11" xfId="1170" hidden="1"/>
    <cellStyle name="Erklärender Text 2 11" xfId="1205" hidden="1"/>
    <cellStyle name="Erklärender Text 2 11" xfId="804" hidden="1"/>
    <cellStyle name="Erklärender Text 2 11" xfId="1253" hidden="1"/>
    <cellStyle name="Erklärender Text 2 11" xfId="1223" hidden="1"/>
    <cellStyle name="Erklärender Text 2 11" xfId="1311" hidden="1"/>
    <cellStyle name="Erklärender Text 2 11" xfId="1346" hidden="1"/>
    <cellStyle name="Erklärender Text 2 11" xfId="1405" hidden="1"/>
    <cellStyle name="Erklärender Text 2 11" xfId="1470" hidden="1"/>
    <cellStyle name="Erklärender Text 2 11" xfId="1440" hidden="1"/>
    <cellStyle name="Erklärender Text 2 11" xfId="1528" hidden="1"/>
    <cellStyle name="Erklärender Text 2 11" xfId="1563" hidden="1"/>
    <cellStyle name="Erklärender Text 2 11" xfId="1642" hidden="1"/>
    <cellStyle name="Erklärender Text 2 11" xfId="1762" hidden="1"/>
    <cellStyle name="Erklärender Text 2 11" xfId="1732" hidden="1"/>
    <cellStyle name="Erklärender Text 2 11" xfId="1820" hidden="1"/>
    <cellStyle name="Erklärender Text 2 11" xfId="1855" hidden="1"/>
    <cellStyle name="Erklärender Text 2 11" xfId="1673" hidden="1"/>
    <cellStyle name="Erklärender Text 2 11" xfId="1904" hidden="1"/>
    <cellStyle name="Erklärender Text 2 11" xfId="1874" hidden="1"/>
    <cellStyle name="Erklärender Text 2 11" xfId="1962" hidden="1"/>
    <cellStyle name="Erklärender Text 2 11" xfId="1997" hidden="1"/>
    <cellStyle name="Erklärender Text 2 11" xfId="2133" hidden="1"/>
    <cellStyle name="Erklärender Text 2 11" xfId="2435" hidden="1"/>
    <cellStyle name="Erklärender Text 2 11" xfId="2405" hidden="1"/>
    <cellStyle name="Erklärender Text 2 11" xfId="2493" hidden="1"/>
    <cellStyle name="Erklärender Text 2 11" xfId="2528" hidden="1"/>
    <cellStyle name="Erklärender Text 2 11" xfId="2681" hidden="1"/>
    <cellStyle name="Erklärender Text 2 11" xfId="2835" hidden="1"/>
    <cellStyle name="Erklärender Text 2 11" xfId="2805" hidden="1"/>
    <cellStyle name="Erklärender Text 2 11" xfId="2893" hidden="1"/>
    <cellStyle name="Erklärender Text 2 11" xfId="2928" hidden="1"/>
    <cellStyle name="Erklärender Text 2 11" xfId="2717" hidden="1"/>
    <cellStyle name="Erklärender Text 2 11" xfId="2982" hidden="1"/>
    <cellStyle name="Erklärender Text 2 11" xfId="2952" hidden="1"/>
    <cellStyle name="Erklärender Text 2 11" xfId="3040" hidden="1"/>
    <cellStyle name="Erklärender Text 2 11" xfId="3075" hidden="1"/>
    <cellStyle name="Erklärender Text 2 11" xfId="2674" hidden="1"/>
    <cellStyle name="Erklärender Text 2 11" xfId="3123" hidden="1"/>
    <cellStyle name="Erklärender Text 2 11" xfId="3093" hidden="1"/>
    <cellStyle name="Erklärender Text 2 11" xfId="3181" hidden="1"/>
    <cellStyle name="Erklärender Text 2 11" xfId="3216" hidden="1"/>
    <cellStyle name="Erklärender Text 2 11" xfId="3275" hidden="1"/>
    <cellStyle name="Erklärender Text 2 11" xfId="3340" hidden="1"/>
    <cellStyle name="Erklärender Text 2 11" xfId="3310" hidden="1"/>
    <cellStyle name="Erklärender Text 2 11" xfId="3398" hidden="1"/>
    <cellStyle name="Erklärender Text 2 11" xfId="3433" hidden="1"/>
    <cellStyle name="Erklärender Text 2 11" xfId="3512" hidden="1"/>
    <cellStyle name="Erklärender Text 2 11" xfId="3632" hidden="1"/>
    <cellStyle name="Erklärender Text 2 11" xfId="3602" hidden="1"/>
    <cellStyle name="Erklärender Text 2 11" xfId="3690" hidden="1"/>
    <cellStyle name="Erklärender Text 2 11" xfId="3725" hidden="1"/>
    <cellStyle name="Erklärender Text 2 11" xfId="3543" hidden="1"/>
    <cellStyle name="Erklärender Text 2 11" xfId="3774" hidden="1"/>
    <cellStyle name="Erklärender Text 2 11" xfId="3744" hidden="1"/>
    <cellStyle name="Erklärender Text 2 11" xfId="3832" hidden="1"/>
    <cellStyle name="Erklärender Text 2 11" xfId="3867" hidden="1"/>
    <cellStyle name="Erklärender Text 2 11" xfId="2194" hidden="1"/>
    <cellStyle name="Erklärender Text 2 11" xfId="3941" hidden="1"/>
    <cellStyle name="Erklärender Text 2 11" xfId="3911" hidden="1"/>
    <cellStyle name="Erklärender Text 2 11" xfId="3999" hidden="1"/>
    <cellStyle name="Erklärender Text 2 11" xfId="4034" hidden="1"/>
    <cellStyle name="Erklärender Text 2 11" xfId="4187" hidden="1"/>
    <cellStyle name="Erklärender Text 2 11" xfId="4341" hidden="1"/>
    <cellStyle name="Erklärender Text 2 11" xfId="4311" hidden="1"/>
    <cellStyle name="Erklärender Text 2 11" xfId="4399" hidden="1"/>
    <cellStyle name="Erklärender Text 2 11" xfId="4434" hidden="1"/>
    <cellStyle name="Erklärender Text 2 11" xfId="4223" hidden="1"/>
    <cellStyle name="Erklärender Text 2 11" xfId="4488" hidden="1"/>
    <cellStyle name="Erklärender Text 2 11" xfId="4458" hidden="1"/>
    <cellStyle name="Erklärender Text 2 11" xfId="4546" hidden="1"/>
    <cellStyle name="Erklärender Text 2 11" xfId="4581" hidden="1"/>
    <cellStyle name="Erklärender Text 2 11" xfId="4180" hidden="1"/>
    <cellStyle name="Erklärender Text 2 11" xfId="4629" hidden="1"/>
    <cellStyle name="Erklärender Text 2 11" xfId="4599" hidden="1"/>
    <cellStyle name="Erklärender Text 2 11" xfId="4687" hidden="1"/>
    <cellStyle name="Erklärender Text 2 11" xfId="4722" hidden="1"/>
    <cellStyle name="Erklärender Text 2 11" xfId="4781" hidden="1"/>
    <cellStyle name="Erklärender Text 2 11" xfId="4846" hidden="1"/>
    <cellStyle name="Erklärender Text 2 11" xfId="4816" hidden="1"/>
    <cellStyle name="Erklärender Text 2 11" xfId="4904" hidden="1"/>
    <cellStyle name="Erklärender Text 2 11" xfId="4939" hidden="1"/>
    <cellStyle name="Erklärender Text 2 11" xfId="5018" hidden="1"/>
    <cellStyle name="Erklärender Text 2 11" xfId="5138" hidden="1"/>
    <cellStyle name="Erklärender Text 2 11" xfId="5108" hidden="1"/>
    <cellStyle name="Erklärender Text 2 11" xfId="5196" hidden="1"/>
    <cellStyle name="Erklärender Text 2 11" xfId="5231" hidden="1"/>
    <cellStyle name="Erklärender Text 2 11" xfId="5049" hidden="1"/>
    <cellStyle name="Erklärender Text 2 11" xfId="5280" hidden="1"/>
    <cellStyle name="Erklärender Text 2 11" xfId="5250" hidden="1"/>
    <cellStyle name="Erklärender Text 2 11" xfId="5338" hidden="1"/>
    <cellStyle name="Erklärender Text 2 11" xfId="5373" hidden="1"/>
    <cellStyle name="Erklärender Text 2 11" xfId="420" hidden="1"/>
    <cellStyle name="Erklärender Text 2 11" xfId="5446" hidden="1"/>
    <cellStyle name="Erklärender Text 2 11" xfId="5416" hidden="1"/>
    <cellStyle name="Erklärender Text 2 11" xfId="5504" hidden="1"/>
    <cellStyle name="Erklärender Text 2 11" xfId="5539" hidden="1"/>
    <cellStyle name="Erklärender Text 2 11" xfId="5691" hidden="1"/>
    <cellStyle name="Erklärender Text 2 11" xfId="5845" hidden="1"/>
    <cellStyle name="Erklärender Text 2 11" xfId="5815" hidden="1"/>
    <cellStyle name="Erklärender Text 2 11" xfId="5903" hidden="1"/>
    <cellStyle name="Erklärender Text 2 11" xfId="5938" hidden="1"/>
    <cellStyle name="Erklärender Text 2 11" xfId="5727" hidden="1"/>
    <cellStyle name="Erklärender Text 2 11" xfId="5992" hidden="1"/>
    <cellStyle name="Erklärender Text 2 11" xfId="5962" hidden="1"/>
    <cellStyle name="Erklärender Text 2 11" xfId="6050" hidden="1"/>
    <cellStyle name="Erklärender Text 2 11" xfId="6085" hidden="1"/>
    <cellStyle name="Erklärender Text 2 11" xfId="5684" hidden="1"/>
    <cellStyle name="Erklärender Text 2 11" xfId="6133" hidden="1"/>
    <cellStyle name="Erklärender Text 2 11" xfId="6103" hidden="1"/>
    <cellStyle name="Erklärender Text 2 11" xfId="6191" hidden="1"/>
    <cellStyle name="Erklärender Text 2 11" xfId="6226" hidden="1"/>
    <cellStyle name="Erklärender Text 2 11" xfId="6285" hidden="1"/>
    <cellStyle name="Erklärender Text 2 11" xfId="6350" hidden="1"/>
    <cellStyle name="Erklärender Text 2 11" xfId="6320" hidden="1"/>
    <cellStyle name="Erklärender Text 2 11" xfId="6408" hidden="1"/>
    <cellStyle name="Erklärender Text 2 11" xfId="6443" hidden="1"/>
    <cellStyle name="Erklärender Text 2 11" xfId="6522" hidden="1"/>
    <cellStyle name="Erklärender Text 2 11" xfId="6642" hidden="1"/>
    <cellStyle name="Erklärender Text 2 11" xfId="6612" hidden="1"/>
    <cellStyle name="Erklärender Text 2 11" xfId="6700" hidden="1"/>
    <cellStyle name="Erklärender Text 2 11" xfId="6735" hidden="1"/>
    <cellStyle name="Erklärender Text 2 11" xfId="6553" hidden="1"/>
    <cellStyle name="Erklärender Text 2 11" xfId="6784" hidden="1"/>
    <cellStyle name="Erklärender Text 2 11" xfId="6754" hidden="1"/>
    <cellStyle name="Erklärender Text 2 11" xfId="6842" hidden="1"/>
    <cellStyle name="Erklärender Text 2 11" xfId="6877" hidden="1"/>
    <cellStyle name="Erklärender Text 2 11" xfId="434" hidden="1"/>
    <cellStyle name="Erklärender Text 2 11" xfId="6948" hidden="1"/>
    <cellStyle name="Erklärender Text 2 11" xfId="6918" hidden="1"/>
    <cellStyle name="Erklärender Text 2 11" xfId="7006" hidden="1"/>
    <cellStyle name="Erklärender Text 2 11" xfId="7041" hidden="1"/>
    <cellStyle name="Erklärender Text 2 11" xfId="7189" hidden="1"/>
    <cellStyle name="Erklärender Text 2 11" xfId="7343" hidden="1"/>
    <cellStyle name="Erklärender Text 2 11" xfId="7313" hidden="1"/>
    <cellStyle name="Erklärender Text 2 11" xfId="7401" hidden="1"/>
    <cellStyle name="Erklärender Text 2 11" xfId="7436" hidden="1"/>
    <cellStyle name="Erklärender Text 2 11" xfId="7225" hidden="1"/>
    <cellStyle name="Erklärender Text 2 11" xfId="7490" hidden="1"/>
    <cellStyle name="Erklärender Text 2 11" xfId="7460" hidden="1"/>
    <cellStyle name="Erklärender Text 2 11" xfId="7548" hidden="1"/>
    <cellStyle name="Erklärender Text 2 11" xfId="7583" hidden="1"/>
    <cellStyle name="Erklärender Text 2 11" xfId="7182" hidden="1"/>
    <cellStyle name="Erklärender Text 2 11" xfId="7631" hidden="1"/>
    <cellStyle name="Erklärender Text 2 11" xfId="7601" hidden="1"/>
    <cellStyle name="Erklärender Text 2 11" xfId="7689" hidden="1"/>
    <cellStyle name="Erklärender Text 2 11" xfId="7724" hidden="1"/>
    <cellStyle name="Erklärender Text 2 11" xfId="7783" hidden="1"/>
    <cellStyle name="Erklärender Text 2 11" xfId="7848" hidden="1"/>
    <cellStyle name="Erklärender Text 2 11" xfId="7818" hidden="1"/>
    <cellStyle name="Erklärender Text 2 11" xfId="7906" hidden="1"/>
    <cellStyle name="Erklärender Text 2 11" xfId="7941" hidden="1"/>
    <cellStyle name="Erklärender Text 2 11" xfId="8020" hidden="1"/>
    <cellStyle name="Erklärender Text 2 11" xfId="8140" hidden="1"/>
    <cellStyle name="Erklärender Text 2 11" xfId="8110" hidden="1"/>
    <cellStyle name="Erklärender Text 2 11" xfId="8198" hidden="1"/>
    <cellStyle name="Erklärender Text 2 11" xfId="8233" hidden="1"/>
    <cellStyle name="Erklärender Text 2 11" xfId="8051" hidden="1"/>
    <cellStyle name="Erklärender Text 2 11" xfId="8282" hidden="1"/>
    <cellStyle name="Erklärender Text 2 11" xfId="8252" hidden="1"/>
    <cellStyle name="Erklärender Text 2 11" xfId="8340" hidden="1"/>
    <cellStyle name="Erklärender Text 2 11" xfId="8375" hidden="1"/>
    <cellStyle name="Erklärender Text 2 11" xfId="2267" hidden="1"/>
    <cellStyle name="Erklärender Text 2 11" xfId="8443" hidden="1"/>
    <cellStyle name="Erklärender Text 2 11" xfId="8413" hidden="1"/>
    <cellStyle name="Erklärender Text 2 11" xfId="8501" hidden="1"/>
    <cellStyle name="Erklärender Text 2 11" xfId="8536" hidden="1"/>
    <cellStyle name="Erklärender Text 2 11" xfId="8682" hidden="1"/>
    <cellStyle name="Erklärender Text 2 11" xfId="8836" hidden="1"/>
    <cellStyle name="Erklärender Text 2 11" xfId="8806" hidden="1"/>
    <cellStyle name="Erklärender Text 2 11" xfId="8894" hidden="1"/>
    <cellStyle name="Erklärender Text 2 11" xfId="8929" hidden="1"/>
    <cellStyle name="Erklärender Text 2 11" xfId="8718" hidden="1"/>
    <cellStyle name="Erklärender Text 2 11" xfId="8983" hidden="1"/>
    <cellStyle name="Erklärender Text 2 11" xfId="8953" hidden="1"/>
    <cellStyle name="Erklärender Text 2 11" xfId="9041" hidden="1"/>
    <cellStyle name="Erklärender Text 2 11" xfId="9076" hidden="1"/>
    <cellStyle name="Erklärender Text 2 11" xfId="8675" hidden="1"/>
    <cellStyle name="Erklärender Text 2 11" xfId="9124" hidden="1"/>
    <cellStyle name="Erklärender Text 2 11" xfId="9094" hidden="1"/>
    <cellStyle name="Erklärender Text 2 11" xfId="9182" hidden="1"/>
    <cellStyle name="Erklärender Text 2 11" xfId="9217" hidden="1"/>
    <cellStyle name="Erklärender Text 2 11" xfId="9276" hidden="1"/>
    <cellStyle name="Erklärender Text 2 11" xfId="9341" hidden="1"/>
    <cellStyle name="Erklärender Text 2 11" xfId="9311" hidden="1"/>
    <cellStyle name="Erklärender Text 2 11" xfId="9399" hidden="1"/>
    <cellStyle name="Erklärender Text 2 11" xfId="9434" hidden="1"/>
    <cellStyle name="Erklärender Text 2 11" xfId="9513" hidden="1"/>
    <cellStyle name="Erklärender Text 2 11" xfId="9633" hidden="1"/>
    <cellStyle name="Erklärender Text 2 11" xfId="9603" hidden="1"/>
    <cellStyle name="Erklärender Text 2 11" xfId="9691" hidden="1"/>
    <cellStyle name="Erklärender Text 2 11" xfId="9726" hidden="1"/>
    <cellStyle name="Erklärender Text 2 11" xfId="9544" hidden="1"/>
    <cellStyle name="Erklärender Text 2 11" xfId="9775" hidden="1"/>
    <cellStyle name="Erklärender Text 2 11" xfId="9745" hidden="1"/>
    <cellStyle name="Erklärender Text 2 11" xfId="9833" hidden="1"/>
    <cellStyle name="Erklärender Text 2 11" xfId="9868" hidden="1"/>
    <cellStyle name="Erklärender Text 2 11" xfId="2330" hidden="1"/>
    <cellStyle name="Erklärender Text 2 11" xfId="9934" hidden="1"/>
    <cellStyle name="Erklärender Text 2 11" xfId="9904" hidden="1"/>
    <cellStyle name="Erklärender Text 2 11" xfId="9992" hidden="1"/>
    <cellStyle name="Erklärender Text 2 11" xfId="10027" hidden="1"/>
    <cellStyle name="Erklärender Text 2 11" xfId="10168" hidden="1"/>
    <cellStyle name="Erklärender Text 2 11" xfId="10322" hidden="1"/>
    <cellStyle name="Erklärender Text 2 11" xfId="10292" hidden="1"/>
    <cellStyle name="Erklärender Text 2 11" xfId="10380" hidden="1"/>
    <cellStyle name="Erklärender Text 2 11" xfId="10415" hidden="1"/>
    <cellStyle name="Erklärender Text 2 11" xfId="10204" hidden="1"/>
    <cellStyle name="Erklärender Text 2 11" xfId="10469" hidden="1"/>
    <cellStyle name="Erklärender Text 2 11" xfId="10439" hidden="1"/>
    <cellStyle name="Erklärender Text 2 11" xfId="10527" hidden="1"/>
    <cellStyle name="Erklärender Text 2 11" xfId="10562" hidden="1"/>
    <cellStyle name="Erklärender Text 2 11" xfId="10161" hidden="1"/>
    <cellStyle name="Erklärender Text 2 11" xfId="10610" hidden="1"/>
    <cellStyle name="Erklärender Text 2 11" xfId="10580" hidden="1"/>
    <cellStyle name="Erklärender Text 2 11" xfId="10668" hidden="1"/>
    <cellStyle name="Erklärender Text 2 11" xfId="10703" hidden="1"/>
    <cellStyle name="Erklärender Text 2 11" xfId="10762" hidden="1"/>
    <cellStyle name="Erklärender Text 2 11" xfId="10827" hidden="1"/>
    <cellStyle name="Erklärender Text 2 11" xfId="10797" hidden="1"/>
    <cellStyle name="Erklärender Text 2 11" xfId="10885" hidden="1"/>
    <cellStyle name="Erklärender Text 2 11" xfId="10920" hidden="1"/>
    <cellStyle name="Erklärender Text 2 11" xfId="10999" hidden="1"/>
    <cellStyle name="Erklärender Text 2 11" xfId="11119" hidden="1"/>
    <cellStyle name="Erklärender Text 2 11" xfId="11089" hidden="1"/>
    <cellStyle name="Erklärender Text 2 11" xfId="11177" hidden="1"/>
    <cellStyle name="Erklärender Text 2 11" xfId="11212" hidden="1"/>
    <cellStyle name="Erklärender Text 2 11" xfId="11030" hidden="1"/>
    <cellStyle name="Erklärender Text 2 11" xfId="11261" hidden="1"/>
    <cellStyle name="Erklärender Text 2 11" xfId="11231" hidden="1"/>
    <cellStyle name="Erklärender Text 2 11" xfId="11319" hidden="1"/>
    <cellStyle name="Erklärender Text 2 11" xfId="11354" hidden="1"/>
    <cellStyle name="Erklärender Text 2 11" xfId="2552" hidden="1"/>
    <cellStyle name="Erklärender Text 2 11" xfId="11417" hidden="1"/>
    <cellStyle name="Erklärender Text 2 11" xfId="11387" hidden="1"/>
    <cellStyle name="Erklärender Text 2 11" xfId="11475" hidden="1"/>
    <cellStyle name="Erklärender Text 2 11" xfId="11510" hidden="1"/>
    <cellStyle name="Erklärender Text 2 11" xfId="11648" hidden="1"/>
    <cellStyle name="Erklärender Text 2 11" xfId="11802" hidden="1"/>
    <cellStyle name="Erklärender Text 2 11" xfId="11772" hidden="1"/>
    <cellStyle name="Erklärender Text 2 11" xfId="11860" hidden="1"/>
    <cellStyle name="Erklärender Text 2 11" xfId="11895" hidden="1"/>
    <cellStyle name="Erklärender Text 2 11" xfId="11684" hidden="1"/>
    <cellStyle name="Erklärender Text 2 11" xfId="11949" hidden="1"/>
    <cellStyle name="Erklärender Text 2 11" xfId="11919" hidden="1"/>
    <cellStyle name="Erklärender Text 2 11" xfId="12007" hidden="1"/>
    <cellStyle name="Erklärender Text 2 11" xfId="12042" hidden="1"/>
    <cellStyle name="Erklärender Text 2 11" xfId="11641" hidden="1"/>
    <cellStyle name="Erklärender Text 2 11" xfId="12090" hidden="1"/>
    <cellStyle name="Erklärender Text 2 11" xfId="12060" hidden="1"/>
    <cellStyle name="Erklärender Text 2 11" xfId="12148" hidden="1"/>
    <cellStyle name="Erklärender Text 2 11" xfId="12183" hidden="1"/>
    <cellStyle name="Erklärender Text 2 11" xfId="12242" hidden="1"/>
    <cellStyle name="Erklärender Text 2 11" xfId="12307" hidden="1"/>
    <cellStyle name="Erklärender Text 2 11" xfId="12277" hidden="1"/>
    <cellStyle name="Erklärender Text 2 11" xfId="12365" hidden="1"/>
    <cellStyle name="Erklärender Text 2 11" xfId="12400" hidden="1"/>
    <cellStyle name="Erklärender Text 2 11" xfId="12479" hidden="1"/>
    <cellStyle name="Erklärender Text 2 11" xfId="12599" hidden="1"/>
    <cellStyle name="Erklärender Text 2 11" xfId="12569" hidden="1"/>
    <cellStyle name="Erklärender Text 2 11" xfId="12657" hidden="1"/>
    <cellStyle name="Erklärender Text 2 11" xfId="12692" hidden="1"/>
    <cellStyle name="Erklärender Text 2 11" xfId="12510" hidden="1"/>
    <cellStyle name="Erklärender Text 2 11" xfId="12741" hidden="1"/>
    <cellStyle name="Erklärender Text 2 11" xfId="12711" hidden="1"/>
    <cellStyle name="Erklärender Text 2 11" xfId="12799" hidden="1"/>
    <cellStyle name="Erklärender Text 2 11" xfId="12834" hidden="1"/>
    <cellStyle name="Erklärender Text 2 11" xfId="4058" hidden="1"/>
    <cellStyle name="Erklärender Text 2 11" xfId="12896" hidden="1"/>
    <cellStyle name="Erklärender Text 2 11" xfId="12866" hidden="1"/>
    <cellStyle name="Erklärender Text 2 11" xfId="12954" hidden="1"/>
    <cellStyle name="Erklärender Text 2 11" xfId="12989" hidden="1"/>
    <cellStyle name="Erklärender Text 2 11" xfId="13119" hidden="1"/>
    <cellStyle name="Erklärender Text 2 11" xfId="13273" hidden="1"/>
    <cellStyle name="Erklärender Text 2 11" xfId="13243" hidden="1"/>
    <cellStyle name="Erklärender Text 2 11" xfId="13331" hidden="1"/>
    <cellStyle name="Erklärender Text 2 11" xfId="13366" hidden="1"/>
    <cellStyle name="Erklärender Text 2 11" xfId="13155" hidden="1"/>
    <cellStyle name="Erklärender Text 2 11" xfId="13420" hidden="1"/>
    <cellStyle name="Erklärender Text 2 11" xfId="13390" hidden="1"/>
    <cellStyle name="Erklärender Text 2 11" xfId="13478" hidden="1"/>
    <cellStyle name="Erklärender Text 2 11" xfId="13513" hidden="1"/>
    <cellStyle name="Erklärender Text 2 11" xfId="13112" hidden="1"/>
    <cellStyle name="Erklärender Text 2 11" xfId="13561" hidden="1"/>
    <cellStyle name="Erklärender Text 2 11" xfId="13531" hidden="1"/>
    <cellStyle name="Erklärender Text 2 11" xfId="13619" hidden="1"/>
    <cellStyle name="Erklärender Text 2 11" xfId="13654" hidden="1"/>
    <cellStyle name="Erklärender Text 2 11" xfId="13713" hidden="1"/>
    <cellStyle name="Erklärender Text 2 11" xfId="13778" hidden="1"/>
    <cellStyle name="Erklärender Text 2 11" xfId="13748" hidden="1"/>
    <cellStyle name="Erklärender Text 2 11" xfId="13836" hidden="1"/>
    <cellStyle name="Erklärender Text 2 11" xfId="13871" hidden="1"/>
    <cellStyle name="Erklärender Text 2 11" xfId="13950" hidden="1"/>
    <cellStyle name="Erklärender Text 2 11" xfId="14070" hidden="1"/>
    <cellStyle name="Erklärender Text 2 11" xfId="14040" hidden="1"/>
    <cellStyle name="Erklärender Text 2 11" xfId="14128" hidden="1"/>
    <cellStyle name="Erklärender Text 2 11" xfId="14163" hidden="1"/>
    <cellStyle name="Erklärender Text 2 11" xfId="13981" hidden="1"/>
    <cellStyle name="Erklärender Text 2 11" xfId="14212" hidden="1"/>
    <cellStyle name="Erklärender Text 2 11" xfId="14182" hidden="1"/>
    <cellStyle name="Erklärender Text 2 11" xfId="14270" hidden="1"/>
    <cellStyle name="Erklärender Text 2 11" xfId="14305" hidden="1"/>
    <cellStyle name="Erklärender Text 2 11" xfId="5562" hidden="1"/>
    <cellStyle name="Erklärender Text 2 11" xfId="14363" hidden="1"/>
    <cellStyle name="Erklärender Text 2 11" xfId="14333" hidden="1"/>
    <cellStyle name="Erklärender Text 2 11" xfId="14421" hidden="1"/>
    <cellStyle name="Erklärender Text 2 11" xfId="14456" hidden="1"/>
    <cellStyle name="Erklärender Text 2 11" xfId="14581" hidden="1"/>
    <cellStyle name="Erklärender Text 2 11" xfId="14735" hidden="1"/>
    <cellStyle name="Erklärender Text 2 11" xfId="14705" hidden="1"/>
    <cellStyle name="Erklärender Text 2 11" xfId="14793" hidden="1"/>
    <cellStyle name="Erklärender Text 2 11" xfId="14828" hidden="1"/>
    <cellStyle name="Erklärender Text 2 11" xfId="14617" hidden="1"/>
    <cellStyle name="Erklärender Text 2 11" xfId="14882" hidden="1"/>
    <cellStyle name="Erklärender Text 2 11" xfId="14852" hidden="1"/>
    <cellStyle name="Erklärender Text 2 11" xfId="14940" hidden="1"/>
    <cellStyle name="Erklärender Text 2 11" xfId="14975" hidden="1"/>
    <cellStyle name="Erklärender Text 2 11" xfId="14574" hidden="1"/>
    <cellStyle name="Erklärender Text 2 11" xfId="15023" hidden="1"/>
    <cellStyle name="Erklärender Text 2 11" xfId="14993" hidden="1"/>
    <cellStyle name="Erklärender Text 2 11" xfId="15081" hidden="1"/>
    <cellStyle name="Erklärender Text 2 11" xfId="15116" hidden="1"/>
    <cellStyle name="Erklärender Text 2 11" xfId="15175" hidden="1"/>
    <cellStyle name="Erklärender Text 2 11" xfId="15240" hidden="1"/>
    <cellStyle name="Erklärender Text 2 11" xfId="15210" hidden="1"/>
    <cellStyle name="Erklärender Text 2 11" xfId="15298" hidden="1"/>
    <cellStyle name="Erklärender Text 2 11" xfId="15333" hidden="1"/>
    <cellStyle name="Erklärender Text 2 11" xfId="15412" hidden="1"/>
    <cellStyle name="Erklärender Text 2 11" xfId="15532" hidden="1"/>
    <cellStyle name="Erklärender Text 2 11" xfId="15502" hidden="1"/>
    <cellStyle name="Erklärender Text 2 11" xfId="15590" hidden="1"/>
    <cellStyle name="Erklärender Text 2 11" xfId="15625" hidden="1"/>
    <cellStyle name="Erklärender Text 2 11" xfId="15443" hidden="1"/>
    <cellStyle name="Erklärender Text 2 11" xfId="15674" hidden="1"/>
    <cellStyle name="Erklärender Text 2 11" xfId="15644" hidden="1"/>
    <cellStyle name="Erklärender Text 2 11" xfId="15732" hidden="1"/>
    <cellStyle name="Erklärender Text 2 11" xfId="15767" hidden="1"/>
    <cellStyle name="Erklärender Text 2 11" xfId="7064" hidden="1"/>
    <cellStyle name="Erklärender Text 2 11" xfId="15825" hidden="1"/>
    <cellStyle name="Erklärender Text 2 11" xfId="15795" hidden="1"/>
    <cellStyle name="Erklärender Text 2 11" xfId="15883" hidden="1"/>
    <cellStyle name="Erklärender Text 2 11" xfId="15918" hidden="1"/>
    <cellStyle name="Erklärender Text 2 11" xfId="16037" hidden="1"/>
    <cellStyle name="Erklärender Text 2 11" xfId="16191" hidden="1"/>
    <cellStyle name="Erklärender Text 2 11" xfId="16161" hidden="1"/>
    <cellStyle name="Erklärender Text 2 11" xfId="16249" hidden="1"/>
    <cellStyle name="Erklärender Text 2 11" xfId="16284" hidden="1"/>
    <cellStyle name="Erklärender Text 2 11" xfId="16073" hidden="1"/>
    <cellStyle name="Erklärender Text 2 11" xfId="16338" hidden="1"/>
    <cellStyle name="Erklärender Text 2 11" xfId="16308" hidden="1"/>
    <cellStyle name="Erklärender Text 2 11" xfId="16396" hidden="1"/>
    <cellStyle name="Erklärender Text 2 11" xfId="16431" hidden="1"/>
    <cellStyle name="Erklärender Text 2 11" xfId="16030" hidden="1"/>
    <cellStyle name="Erklärender Text 2 11" xfId="16479" hidden="1"/>
    <cellStyle name="Erklärender Text 2 11" xfId="16449" hidden="1"/>
    <cellStyle name="Erklärender Text 2 11" xfId="16537" hidden="1"/>
    <cellStyle name="Erklärender Text 2 11" xfId="16572" hidden="1"/>
    <cellStyle name="Erklärender Text 2 11" xfId="16631" hidden="1"/>
    <cellStyle name="Erklärender Text 2 11" xfId="16696" hidden="1"/>
    <cellStyle name="Erklärender Text 2 11" xfId="16666" hidden="1"/>
    <cellStyle name="Erklärender Text 2 11" xfId="16754" hidden="1"/>
    <cellStyle name="Erklärender Text 2 11" xfId="16789" hidden="1"/>
    <cellStyle name="Erklärender Text 2 11" xfId="16868" hidden="1"/>
    <cellStyle name="Erklärender Text 2 11" xfId="16988" hidden="1"/>
    <cellStyle name="Erklärender Text 2 11" xfId="16958" hidden="1"/>
    <cellStyle name="Erklärender Text 2 11" xfId="17046" hidden="1"/>
    <cellStyle name="Erklärender Text 2 11" xfId="17081" hidden="1"/>
    <cellStyle name="Erklärender Text 2 11" xfId="16899" hidden="1"/>
    <cellStyle name="Erklärender Text 2 11" xfId="17130" hidden="1"/>
    <cellStyle name="Erklärender Text 2 11" xfId="17100" hidden="1"/>
    <cellStyle name="Erklärender Text 2 11" xfId="17188" hidden="1"/>
    <cellStyle name="Erklärender Text 2 11" xfId="17223" hidden="1"/>
    <cellStyle name="Erklärender Text 2 11" xfId="8558" hidden="1"/>
    <cellStyle name="Erklärender Text 2 11" xfId="17270" hidden="1"/>
    <cellStyle name="Erklärender Text 2 11" xfId="17240" hidden="1"/>
    <cellStyle name="Erklärender Text 2 11" xfId="17328" hidden="1"/>
    <cellStyle name="Erklärender Text 2 11" xfId="17363" hidden="1"/>
    <cellStyle name="Erklärender Text 2 11" xfId="17479" hidden="1"/>
    <cellStyle name="Erklärender Text 2 11" xfId="17633" hidden="1"/>
    <cellStyle name="Erklärender Text 2 11" xfId="17603" hidden="1"/>
    <cellStyle name="Erklärender Text 2 11" xfId="17691" hidden="1"/>
    <cellStyle name="Erklärender Text 2 11" xfId="17726" hidden="1"/>
    <cellStyle name="Erklärender Text 2 11" xfId="17515" hidden="1"/>
    <cellStyle name="Erklärender Text 2 11" xfId="17780" hidden="1"/>
    <cellStyle name="Erklärender Text 2 11" xfId="17750" hidden="1"/>
    <cellStyle name="Erklärender Text 2 11" xfId="17838" hidden="1"/>
    <cellStyle name="Erklärender Text 2 11" xfId="17873" hidden="1"/>
    <cellStyle name="Erklärender Text 2 11" xfId="17472" hidden="1"/>
    <cellStyle name="Erklärender Text 2 11" xfId="17921" hidden="1"/>
    <cellStyle name="Erklärender Text 2 11" xfId="17891" hidden="1"/>
    <cellStyle name="Erklärender Text 2 11" xfId="17979" hidden="1"/>
    <cellStyle name="Erklärender Text 2 11" xfId="18014" hidden="1"/>
    <cellStyle name="Erklärender Text 2 11" xfId="18073" hidden="1"/>
    <cellStyle name="Erklärender Text 2 11" xfId="18138" hidden="1"/>
    <cellStyle name="Erklärender Text 2 11" xfId="18108" hidden="1"/>
    <cellStyle name="Erklärender Text 2 11" xfId="18196" hidden="1"/>
    <cellStyle name="Erklärender Text 2 11" xfId="18231" hidden="1"/>
    <cellStyle name="Erklärender Text 2 11" xfId="18310" hidden="1"/>
    <cellStyle name="Erklärender Text 2 11" xfId="18430" hidden="1"/>
    <cellStyle name="Erklärender Text 2 11" xfId="18400" hidden="1"/>
    <cellStyle name="Erklärender Text 2 11" xfId="18488" hidden="1"/>
    <cellStyle name="Erklärender Text 2 11" xfId="18523" hidden="1"/>
    <cellStyle name="Erklärender Text 2 11" xfId="18341" hidden="1"/>
    <cellStyle name="Erklärender Text 2 11" xfId="18572" hidden="1"/>
    <cellStyle name="Erklärender Text 2 11" xfId="18542" hidden="1"/>
    <cellStyle name="Erklärender Text 2 11" xfId="18630" hidden="1"/>
    <cellStyle name="Erklärender Text 2 11" xfId="18665" hidden="1"/>
    <cellStyle name="Erklärender Text 2 11" xfId="18954" hidden="1"/>
    <cellStyle name="Erklärender Text 2 11" xfId="19070" hidden="1"/>
    <cellStyle name="Erklärender Text 2 11" xfId="19040" hidden="1"/>
    <cellStyle name="Erklärender Text 2 11" xfId="19128" hidden="1"/>
    <cellStyle name="Erklärender Text 2 11" xfId="19163" hidden="1"/>
    <cellStyle name="Erklärender Text 2 11" xfId="19286" hidden="1"/>
    <cellStyle name="Erklärender Text 2 11" xfId="19440" hidden="1"/>
    <cellStyle name="Erklärender Text 2 11" xfId="19410" hidden="1"/>
    <cellStyle name="Erklärender Text 2 11" xfId="19498" hidden="1"/>
    <cellStyle name="Erklärender Text 2 11" xfId="19533" hidden="1"/>
    <cellStyle name="Erklärender Text 2 11" xfId="19322" hidden="1"/>
    <cellStyle name="Erklärender Text 2 11" xfId="19587" hidden="1"/>
    <cellStyle name="Erklärender Text 2 11" xfId="19557" hidden="1"/>
    <cellStyle name="Erklärender Text 2 11" xfId="19645" hidden="1"/>
    <cellStyle name="Erklärender Text 2 11" xfId="19680" hidden="1"/>
    <cellStyle name="Erklärender Text 2 11" xfId="19279" hidden="1"/>
    <cellStyle name="Erklärender Text 2 11" xfId="19728" hidden="1"/>
    <cellStyle name="Erklärender Text 2 11" xfId="19698" hidden="1"/>
    <cellStyle name="Erklärender Text 2 11" xfId="19786" hidden="1"/>
    <cellStyle name="Erklärender Text 2 11" xfId="19821" hidden="1"/>
    <cellStyle name="Erklärender Text 2 11" xfId="19880" hidden="1"/>
    <cellStyle name="Erklärender Text 2 11" xfId="19945" hidden="1"/>
    <cellStyle name="Erklärender Text 2 11" xfId="19915" hidden="1"/>
    <cellStyle name="Erklärender Text 2 11" xfId="20003" hidden="1"/>
    <cellStyle name="Erklärender Text 2 11" xfId="20038" hidden="1"/>
    <cellStyle name="Erklärender Text 2 11" xfId="20117" hidden="1"/>
    <cellStyle name="Erklärender Text 2 11" xfId="20237" hidden="1"/>
    <cellStyle name="Erklärender Text 2 11" xfId="20207" hidden="1"/>
    <cellStyle name="Erklärender Text 2 11" xfId="20295" hidden="1"/>
    <cellStyle name="Erklärender Text 2 11" xfId="20330" hidden="1"/>
    <cellStyle name="Erklärender Text 2 11" xfId="20148" hidden="1"/>
    <cellStyle name="Erklärender Text 2 11" xfId="20379" hidden="1"/>
    <cellStyle name="Erklärender Text 2 11" xfId="20349" hidden="1"/>
    <cellStyle name="Erklärender Text 2 11" xfId="20437" hidden="1"/>
    <cellStyle name="Erklärender Text 2 11" xfId="20472" hidden="1"/>
    <cellStyle name="Erklärender Text 2 11" xfId="20531" hidden="1"/>
    <cellStyle name="Erklärender Text 2 11" xfId="20596" hidden="1"/>
    <cellStyle name="Erklärender Text 2 11" xfId="20566" hidden="1"/>
    <cellStyle name="Erklärender Text 2 11" xfId="20654" hidden="1"/>
    <cellStyle name="Erklärender Text 2 11" xfId="20689" hidden="1"/>
    <cellStyle name="Erklärender Text 2 11" xfId="20786" hidden="1"/>
    <cellStyle name="Erklärender Text 2 11" xfId="20987" hidden="1"/>
    <cellStyle name="Erklärender Text 2 11" xfId="20957" hidden="1"/>
    <cellStyle name="Erklärender Text 2 11" xfId="21045" hidden="1"/>
    <cellStyle name="Erklärender Text 2 11" xfId="21080" hidden="1"/>
    <cellStyle name="Erklärender Text 2 11" xfId="21176" hidden="1"/>
    <cellStyle name="Erklärender Text 2 11" xfId="21296" hidden="1"/>
    <cellStyle name="Erklärender Text 2 11" xfId="21266" hidden="1"/>
    <cellStyle name="Erklärender Text 2 11" xfId="21354" hidden="1"/>
    <cellStyle name="Erklärender Text 2 11" xfId="21389" hidden="1"/>
    <cellStyle name="Erklärender Text 2 11" xfId="21207" hidden="1"/>
    <cellStyle name="Erklärender Text 2 11" xfId="21440" hidden="1"/>
    <cellStyle name="Erklärender Text 2 11" xfId="21410" hidden="1"/>
    <cellStyle name="Erklärender Text 2 11" xfId="21498" hidden="1"/>
    <cellStyle name="Erklärender Text 2 11" xfId="21533" hidden="1"/>
    <cellStyle name="Erklärender Text 2 11" xfId="20843" hidden="1"/>
    <cellStyle name="Erklärender Text 2 11" xfId="21597" hidden="1"/>
    <cellStyle name="Erklärender Text 2 11" xfId="21567" hidden="1"/>
    <cellStyle name="Erklärender Text 2 11" xfId="21655" hidden="1"/>
    <cellStyle name="Erklärender Text 2 11" xfId="21690" hidden="1"/>
    <cellStyle name="Erklärender Text 2 11" xfId="21812" hidden="1"/>
    <cellStyle name="Erklärender Text 2 11" xfId="21967" hidden="1"/>
    <cellStyle name="Erklärender Text 2 11" xfId="21937" hidden="1"/>
    <cellStyle name="Erklärender Text 2 11" xfId="22025" hidden="1"/>
    <cellStyle name="Erklärender Text 2 11" xfId="22060" hidden="1"/>
    <cellStyle name="Erklärender Text 2 11" xfId="21848" hidden="1"/>
    <cellStyle name="Erklärender Text 2 11" xfId="22116" hidden="1"/>
    <cellStyle name="Erklärender Text 2 11" xfId="22086" hidden="1"/>
    <cellStyle name="Erklärender Text 2 11" xfId="22174" hidden="1"/>
    <cellStyle name="Erklärender Text 2 11" xfId="22209" hidden="1"/>
    <cellStyle name="Erklärender Text 2 11" xfId="21805" hidden="1"/>
    <cellStyle name="Erklärender Text 2 11" xfId="22259" hidden="1"/>
    <cellStyle name="Erklärender Text 2 11" xfId="22229" hidden="1"/>
    <cellStyle name="Erklärender Text 2 11" xfId="22317" hidden="1"/>
    <cellStyle name="Erklärender Text 2 11" xfId="22352" hidden="1"/>
    <cellStyle name="Erklärender Text 2 11" xfId="22413" hidden="1"/>
    <cellStyle name="Erklärender Text 2 11" xfId="22478" hidden="1"/>
    <cellStyle name="Erklärender Text 2 11" xfId="22448" hidden="1"/>
    <cellStyle name="Erklärender Text 2 11" xfId="22536" hidden="1"/>
    <cellStyle name="Erklärender Text 2 11" xfId="22571" hidden="1"/>
    <cellStyle name="Erklärender Text 2 11" xfId="22650" hidden="1"/>
    <cellStyle name="Erklärender Text 2 11" xfId="22770" hidden="1"/>
    <cellStyle name="Erklärender Text 2 11" xfId="22740" hidden="1"/>
    <cellStyle name="Erklärender Text 2 11" xfId="22828" hidden="1"/>
    <cellStyle name="Erklärender Text 2 11" xfId="22863" hidden="1"/>
    <cellStyle name="Erklärender Text 2 11" xfId="22681" hidden="1"/>
    <cellStyle name="Erklärender Text 2 11" xfId="22912" hidden="1"/>
    <cellStyle name="Erklärender Text 2 11" xfId="22882" hidden="1"/>
    <cellStyle name="Erklärender Text 2 11" xfId="22970" hidden="1"/>
    <cellStyle name="Erklärender Text 2 11" xfId="23005" hidden="1"/>
    <cellStyle name="Erklärender Text 2 11" xfId="20797" hidden="1"/>
    <cellStyle name="Erklärender Text 2 11" xfId="23052" hidden="1"/>
    <cellStyle name="Erklärender Text 2 11" xfId="23022" hidden="1"/>
    <cellStyle name="Erklärender Text 2 11" xfId="23110" hidden="1"/>
    <cellStyle name="Erklärender Text 2 11" xfId="23145" hidden="1"/>
    <cellStyle name="Erklärender Text 2 11" xfId="23265" hidden="1"/>
    <cellStyle name="Erklärender Text 2 11" xfId="23419" hidden="1"/>
    <cellStyle name="Erklärender Text 2 11" xfId="23389" hidden="1"/>
    <cellStyle name="Erklärender Text 2 11" xfId="23477" hidden="1"/>
    <cellStyle name="Erklärender Text 2 11" xfId="23512" hidden="1"/>
    <cellStyle name="Erklärender Text 2 11" xfId="23301" hidden="1"/>
    <cellStyle name="Erklärender Text 2 11" xfId="23568" hidden="1"/>
    <cellStyle name="Erklärender Text 2 11" xfId="23538" hidden="1"/>
    <cellStyle name="Erklärender Text 2 11" xfId="23626" hidden="1"/>
    <cellStyle name="Erklärender Text 2 11" xfId="23661" hidden="1"/>
    <cellStyle name="Erklärender Text 2 11" xfId="23258" hidden="1"/>
    <cellStyle name="Erklärender Text 2 11" xfId="23711" hidden="1"/>
    <cellStyle name="Erklärender Text 2 11" xfId="23681" hidden="1"/>
    <cellStyle name="Erklärender Text 2 11" xfId="23769" hidden="1"/>
    <cellStyle name="Erklärender Text 2 11" xfId="23804" hidden="1"/>
    <cellStyle name="Erklärender Text 2 11" xfId="23864" hidden="1"/>
    <cellStyle name="Erklärender Text 2 11" xfId="23929" hidden="1"/>
    <cellStyle name="Erklärender Text 2 11" xfId="23899" hidden="1"/>
    <cellStyle name="Erklärender Text 2 11" xfId="23987" hidden="1"/>
    <cellStyle name="Erklärender Text 2 11" xfId="24022" hidden="1"/>
    <cellStyle name="Erklärender Text 2 11" xfId="24101" hidden="1"/>
    <cellStyle name="Erklärender Text 2 11" xfId="24221" hidden="1"/>
    <cellStyle name="Erklärender Text 2 11" xfId="24191" hidden="1"/>
    <cellStyle name="Erklärender Text 2 11" xfId="24279" hidden="1"/>
    <cellStyle name="Erklärender Text 2 11" xfId="24314" hidden="1"/>
    <cellStyle name="Erklärender Text 2 11" xfId="24132" hidden="1"/>
    <cellStyle name="Erklärender Text 2 11" xfId="24363" hidden="1"/>
    <cellStyle name="Erklärender Text 2 11" xfId="24333" hidden="1"/>
    <cellStyle name="Erklärender Text 2 11" xfId="24421" hidden="1"/>
    <cellStyle name="Erklärender Text 2 11" xfId="24456" hidden="1"/>
    <cellStyle name="Erklärender Text 2 11" xfId="20824" hidden="1"/>
    <cellStyle name="Erklärender Text 2 11" xfId="24503" hidden="1"/>
    <cellStyle name="Erklärender Text 2 11" xfId="24473" hidden="1"/>
    <cellStyle name="Erklärender Text 2 11" xfId="24561" hidden="1"/>
    <cellStyle name="Erklärender Text 2 11" xfId="24596" hidden="1"/>
    <cellStyle name="Erklärender Text 2 11" xfId="24712" hidden="1"/>
    <cellStyle name="Erklärender Text 2 11" xfId="24866" hidden="1"/>
    <cellStyle name="Erklärender Text 2 11" xfId="24836" hidden="1"/>
    <cellStyle name="Erklärender Text 2 11" xfId="24924" hidden="1"/>
    <cellStyle name="Erklärender Text 2 11" xfId="24959" hidden="1"/>
    <cellStyle name="Erklärender Text 2 11" xfId="24748" hidden="1"/>
    <cellStyle name="Erklärender Text 2 11" xfId="25013" hidden="1"/>
    <cellStyle name="Erklärender Text 2 11" xfId="24983" hidden="1"/>
    <cellStyle name="Erklärender Text 2 11" xfId="25071" hidden="1"/>
    <cellStyle name="Erklärender Text 2 11" xfId="25106" hidden="1"/>
    <cellStyle name="Erklärender Text 2 11" xfId="24705" hidden="1"/>
    <cellStyle name="Erklärender Text 2 11" xfId="25154" hidden="1"/>
    <cellStyle name="Erklärender Text 2 11" xfId="25124" hidden="1"/>
    <cellStyle name="Erklärender Text 2 11" xfId="25212" hidden="1"/>
    <cellStyle name="Erklärender Text 2 11" xfId="25247" hidden="1"/>
    <cellStyle name="Erklärender Text 2 11" xfId="25306" hidden="1"/>
    <cellStyle name="Erklärender Text 2 11" xfId="25371" hidden="1"/>
    <cellStyle name="Erklärender Text 2 11" xfId="25341" hidden="1"/>
    <cellStyle name="Erklärender Text 2 11" xfId="25429" hidden="1"/>
    <cellStyle name="Erklärender Text 2 11" xfId="25464" hidden="1"/>
    <cellStyle name="Erklärender Text 2 11" xfId="25543" hidden="1"/>
    <cellStyle name="Erklärender Text 2 11" xfId="25663" hidden="1"/>
    <cellStyle name="Erklärender Text 2 11" xfId="25633" hidden="1"/>
    <cellStyle name="Erklärender Text 2 11" xfId="25721" hidden="1"/>
    <cellStyle name="Erklärender Text 2 11" xfId="25756" hidden="1"/>
    <cellStyle name="Erklärender Text 2 11" xfId="25574" hidden="1"/>
    <cellStyle name="Erklärender Text 2 11" xfId="25805" hidden="1"/>
    <cellStyle name="Erklärender Text 2 11" xfId="25775" hidden="1"/>
    <cellStyle name="Erklärender Text 2 11" xfId="25863" hidden="1"/>
    <cellStyle name="Erklärender Text 2 11" xfId="25898" hidden="1"/>
    <cellStyle name="Erklärender Text 2 11" xfId="25959" hidden="1"/>
    <cellStyle name="Erklärender Text 2 11" xfId="26098" hidden="1"/>
    <cellStyle name="Erklärender Text 2 11" xfId="26068" hidden="1"/>
    <cellStyle name="Erklärender Text 2 11" xfId="26156" hidden="1"/>
    <cellStyle name="Erklärender Text 2 11" xfId="26191" hidden="1"/>
    <cellStyle name="Erklärender Text 2 11" xfId="26308" hidden="1"/>
    <cellStyle name="Erklärender Text 2 11" xfId="26462" hidden="1"/>
    <cellStyle name="Erklärender Text 2 11" xfId="26432" hidden="1"/>
    <cellStyle name="Erklärender Text 2 11" xfId="26520" hidden="1"/>
    <cellStyle name="Erklärender Text 2 11" xfId="26555" hidden="1"/>
    <cellStyle name="Erklärender Text 2 11" xfId="26344" hidden="1"/>
    <cellStyle name="Erklärender Text 2 11" xfId="26609" hidden="1"/>
    <cellStyle name="Erklärender Text 2 11" xfId="26579" hidden="1"/>
    <cellStyle name="Erklärender Text 2 11" xfId="26667" hidden="1"/>
    <cellStyle name="Erklärender Text 2 11" xfId="26702" hidden="1"/>
    <cellStyle name="Erklärender Text 2 11" xfId="26301" hidden="1"/>
    <cellStyle name="Erklärender Text 2 11" xfId="26750" hidden="1"/>
    <cellStyle name="Erklärender Text 2 11" xfId="26720" hidden="1"/>
    <cellStyle name="Erklärender Text 2 11" xfId="26808" hidden="1"/>
    <cellStyle name="Erklärender Text 2 11" xfId="26843" hidden="1"/>
    <cellStyle name="Erklärender Text 2 11" xfId="26902" hidden="1"/>
    <cellStyle name="Erklärender Text 2 11" xfId="26967" hidden="1"/>
    <cellStyle name="Erklärender Text 2 11" xfId="26937" hidden="1"/>
    <cellStyle name="Erklärender Text 2 11" xfId="27025" hidden="1"/>
    <cellStyle name="Erklärender Text 2 11" xfId="27060" hidden="1"/>
    <cellStyle name="Erklärender Text 2 11" xfId="27139" hidden="1"/>
    <cellStyle name="Erklärender Text 2 11" xfId="27259" hidden="1"/>
    <cellStyle name="Erklärender Text 2 11" xfId="27229" hidden="1"/>
    <cellStyle name="Erklärender Text 2 11" xfId="27317" hidden="1"/>
    <cellStyle name="Erklärender Text 2 11" xfId="27352" hidden="1"/>
    <cellStyle name="Erklärender Text 2 11" xfId="27170" hidden="1"/>
    <cellStyle name="Erklärender Text 2 11" xfId="27401" hidden="1"/>
    <cellStyle name="Erklärender Text 2 11" xfId="27371" hidden="1"/>
    <cellStyle name="Erklärender Text 2 11" xfId="27459" hidden="1"/>
    <cellStyle name="Erklärender Text 2 11" xfId="27494" hidden="1"/>
    <cellStyle name="Erklärender Text 2 11" xfId="25995" hidden="1"/>
    <cellStyle name="Erklärender Text 2 11" xfId="27541" hidden="1"/>
    <cellStyle name="Erklärender Text 2 11" xfId="27511" hidden="1"/>
    <cellStyle name="Erklärender Text 2 11" xfId="27599" hidden="1"/>
    <cellStyle name="Erklärender Text 2 11" xfId="27634" hidden="1"/>
    <cellStyle name="Erklärender Text 2 11" xfId="27750" hidden="1"/>
    <cellStyle name="Erklärender Text 2 11" xfId="27904" hidden="1"/>
    <cellStyle name="Erklärender Text 2 11" xfId="27874" hidden="1"/>
    <cellStyle name="Erklärender Text 2 11" xfId="27962" hidden="1"/>
    <cellStyle name="Erklärender Text 2 11" xfId="27997" hidden="1"/>
    <cellStyle name="Erklärender Text 2 11" xfId="27786" hidden="1"/>
    <cellStyle name="Erklärender Text 2 11" xfId="28051" hidden="1"/>
    <cellStyle name="Erklärender Text 2 11" xfId="28021" hidden="1"/>
    <cellStyle name="Erklärender Text 2 11" xfId="28109" hidden="1"/>
    <cellStyle name="Erklärender Text 2 11" xfId="28144" hidden="1"/>
    <cellStyle name="Erklärender Text 2 11" xfId="27743" hidden="1"/>
    <cellStyle name="Erklärender Text 2 11" xfId="28192" hidden="1"/>
    <cellStyle name="Erklärender Text 2 11" xfId="28162" hidden="1"/>
    <cellStyle name="Erklärender Text 2 11" xfId="28250" hidden="1"/>
    <cellStyle name="Erklärender Text 2 11" xfId="28285" hidden="1"/>
    <cellStyle name="Erklärender Text 2 11" xfId="28344" hidden="1"/>
    <cellStyle name="Erklärender Text 2 11" xfId="28409" hidden="1"/>
    <cellStyle name="Erklärender Text 2 11" xfId="28379" hidden="1"/>
    <cellStyle name="Erklärender Text 2 11" xfId="28467" hidden="1"/>
    <cellStyle name="Erklärender Text 2 11" xfId="28502" hidden="1"/>
    <cellStyle name="Erklärender Text 2 11" xfId="28581" hidden="1"/>
    <cellStyle name="Erklärender Text 2 11" xfId="28701" hidden="1"/>
    <cellStyle name="Erklärender Text 2 11" xfId="28671" hidden="1"/>
    <cellStyle name="Erklärender Text 2 11" xfId="28759" hidden="1"/>
    <cellStyle name="Erklärender Text 2 11" xfId="28794" hidden="1"/>
    <cellStyle name="Erklärender Text 2 11" xfId="28612" hidden="1"/>
    <cellStyle name="Erklärender Text 2 11" xfId="28843" hidden="1"/>
    <cellStyle name="Erklärender Text 2 11" xfId="28813" hidden="1"/>
    <cellStyle name="Erklärender Text 2 11" xfId="28901" hidden="1"/>
    <cellStyle name="Erklärender Text 2 11" xfId="28936" hidden="1"/>
    <cellStyle name="Erklärender Text 2 11" xfId="28996" hidden="1"/>
    <cellStyle name="Erklärender Text 2 11" xfId="29061" hidden="1"/>
    <cellStyle name="Erklärender Text 2 11" xfId="29031" hidden="1"/>
    <cellStyle name="Erklärender Text 2 11" xfId="29119" hidden="1"/>
    <cellStyle name="Erklärender Text 2 11" xfId="29154" hidden="1"/>
    <cellStyle name="Erklärender Text 2 11" xfId="29270" hidden="1"/>
    <cellStyle name="Erklärender Text 2 11" xfId="29424" hidden="1"/>
    <cellStyle name="Erklärender Text 2 11" xfId="29394" hidden="1"/>
    <cellStyle name="Erklärender Text 2 11" xfId="29482" hidden="1"/>
    <cellStyle name="Erklärender Text 2 11" xfId="29517" hidden="1"/>
    <cellStyle name="Erklärender Text 2 11" xfId="29306" hidden="1"/>
    <cellStyle name="Erklärender Text 2 11" xfId="29571" hidden="1"/>
    <cellStyle name="Erklärender Text 2 11" xfId="29541" hidden="1"/>
    <cellStyle name="Erklärender Text 2 11" xfId="29629" hidden="1"/>
    <cellStyle name="Erklärender Text 2 11" xfId="29664" hidden="1"/>
    <cellStyle name="Erklärender Text 2 11" xfId="29263" hidden="1"/>
    <cellStyle name="Erklärender Text 2 11" xfId="29712" hidden="1"/>
    <cellStyle name="Erklärender Text 2 11" xfId="29682" hidden="1"/>
    <cellStyle name="Erklärender Text 2 11" xfId="29770" hidden="1"/>
    <cellStyle name="Erklärender Text 2 11" xfId="29805" hidden="1"/>
    <cellStyle name="Erklärender Text 2 11" xfId="29864" hidden="1"/>
    <cellStyle name="Erklärender Text 2 11" xfId="29929" hidden="1"/>
    <cellStyle name="Erklärender Text 2 11" xfId="29899" hidden="1"/>
    <cellStyle name="Erklärender Text 2 11" xfId="29987" hidden="1"/>
    <cellStyle name="Erklärender Text 2 11" xfId="30022" hidden="1"/>
    <cellStyle name="Erklärender Text 2 11" xfId="30101" hidden="1"/>
    <cellStyle name="Erklärender Text 2 11" xfId="30221" hidden="1"/>
    <cellStyle name="Erklärender Text 2 11" xfId="30191" hidden="1"/>
    <cellStyle name="Erklärender Text 2 11" xfId="30279" hidden="1"/>
    <cellStyle name="Erklärender Text 2 11" xfId="30314" hidden="1"/>
    <cellStyle name="Erklärender Text 2 11" xfId="30132" hidden="1"/>
    <cellStyle name="Erklärender Text 2 11" xfId="30363" hidden="1"/>
    <cellStyle name="Erklärender Text 2 11" xfId="30333" hidden="1"/>
    <cellStyle name="Erklärender Text 2 11" xfId="30421" hidden="1"/>
    <cellStyle name="Erklärender Text 2 11" xfId="30456" hidden="1"/>
    <cellStyle name="Erklärender Text 2 11" xfId="30515" hidden="1"/>
    <cellStyle name="Erklärender Text 2 11" xfId="30580" hidden="1"/>
    <cellStyle name="Erklärender Text 2 11" xfId="30550" hidden="1"/>
    <cellStyle name="Erklärender Text 2 11" xfId="30638" hidden="1"/>
    <cellStyle name="Erklärender Text 2 11" xfId="30673" hidden="1"/>
    <cellStyle name="Erklärender Text 2 11" xfId="30770" hidden="1"/>
    <cellStyle name="Erklärender Text 2 11" xfId="30971" hidden="1"/>
    <cellStyle name="Erklärender Text 2 11" xfId="30941" hidden="1"/>
    <cellStyle name="Erklärender Text 2 11" xfId="31029" hidden="1"/>
    <cellStyle name="Erklärender Text 2 11" xfId="31064" hidden="1"/>
    <cellStyle name="Erklärender Text 2 11" xfId="31160" hidden="1"/>
    <cellStyle name="Erklärender Text 2 11" xfId="31280" hidden="1"/>
    <cellStyle name="Erklärender Text 2 11" xfId="31250" hidden="1"/>
    <cellStyle name="Erklärender Text 2 11" xfId="31338" hidden="1"/>
    <cellStyle name="Erklärender Text 2 11" xfId="31373" hidden="1"/>
    <cellStyle name="Erklärender Text 2 11" xfId="31191" hidden="1"/>
    <cellStyle name="Erklärender Text 2 11" xfId="31424" hidden="1"/>
    <cellStyle name="Erklärender Text 2 11" xfId="31394" hidden="1"/>
    <cellStyle name="Erklärender Text 2 11" xfId="31482" hidden="1"/>
    <cellStyle name="Erklärender Text 2 11" xfId="31517" hidden="1"/>
    <cellStyle name="Erklärender Text 2 11" xfId="30827" hidden="1"/>
    <cellStyle name="Erklärender Text 2 11" xfId="31581" hidden="1"/>
    <cellStyle name="Erklärender Text 2 11" xfId="31551" hidden="1"/>
    <cellStyle name="Erklärender Text 2 11" xfId="31639" hidden="1"/>
    <cellStyle name="Erklärender Text 2 11" xfId="31674" hidden="1"/>
    <cellStyle name="Erklärender Text 2 11" xfId="31796" hidden="1"/>
    <cellStyle name="Erklärender Text 2 11" xfId="31951" hidden="1"/>
    <cellStyle name="Erklärender Text 2 11" xfId="31921" hidden="1"/>
    <cellStyle name="Erklärender Text 2 11" xfId="32009" hidden="1"/>
    <cellStyle name="Erklärender Text 2 11" xfId="32044" hidden="1"/>
    <cellStyle name="Erklärender Text 2 11" xfId="31832" hidden="1"/>
    <cellStyle name="Erklärender Text 2 11" xfId="32100" hidden="1"/>
    <cellStyle name="Erklärender Text 2 11" xfId="32070" hidden="1"/>
    <cellStyle name="Erklärender Text 2 11" xfId="32158" hidden="1"/>
    <cellStyle name="Erklärender Text 2 11" xfId="32193" hidden="1"/>
    <cellStyle name="Erklärender Text 2 11" xfId="31789" hidden="1"/>
    <cellStyle name="Erklärender Text 2 11" xfId="32243" hidden="1"/>
    <cellStyle name="Erklärender Text 2 11" xfId="32213" hidden="1"/>
    <cellStyle name="Erklärender Text 2 11" xfId="32301" hidden="1"/>
    <cellStyle name="Erklärender Text 2 11" xfId="32336" hidden="1"/>
    <cellStyle name="Erklärender Text 2 11" xfId="32397" hidden="1"/>
    <cellStyle name="Erklärender Text 2 11" xfId="32462" hidden="1"/>
    <cellStyle name="Erklärender Text 2 11" xfId="32432" hidden="1"/>
    <cellStyle name="Erklärender Text 2 11" xfId="32520" hidden="1"/>
    <cellStyle name="Erklärender Text 2 11" xfId="32555" hidden="1"/>
    <cellStyle name="Erklärender Text 2 11" xfId="32634" hidden="1"/>
    <cellStyle name="Erklärender Text 2 11" xfId="32754" hidden="1"/>
    <cellStyle name="Erklärender Text 2 11" xfId="32724" hidden="1"/>
    <cellStyle name="Erklärender Text 2 11" xfId="32812" hidden="1"/>
    <cellStyle name="Erklärender Text 2 11" xfId="32847" hidden="1"/>
    <cellStyle name="Erklärender Text 2 11" xfId="32665" hidden="1"/>
    <cellStyle name="Erklärender Text 2 11" xfId="32896" hidden="1"/>
    <cellStyle name="Erklärender Text 2 11" xfId="32866" hidden="1"/>
    <cellStyle name="Erklärender Text 2 11" xfId="32954" hidden="1"/>
    <cellStyle name="Erklärender Text 2 11" xfId="32989" hidden="1"/>
    <cellStyle name="Erklärender Text 2 11" xfId="30781" hidden="1"/>
    <cellStyle name="Erklärender Text 2 11" xfId="33036" hidden="1"/>
    <cellStyle name="Erklärender Text 2 11" xfId="33006" hidden="1"/>
    <cellStyle name="Erklärender Text 2 11" xfId="33094" hidden="1"/>
    <cellStyle name="Erklärender Text 2 11" xfId="33129" hidden="1"/>
    <cellStyle name="Erklärender Text 2 11" xfId="33248" hidden="1"/>
    <cellStyle name="Erklärender Text 2 11" xfId="33402" hidden="1"/>
    <cellStyle name="Erklärender Text 2 11" xfId="33372" hidden="1"/>
    <cellStyle name="Erklärender Text 2 11" xfId="33460" hidden="1"/>
    <cellStyle name="Erklärender Text 2 11" xfId="33495" hidden="1"/>
    <cellStyle name="Erklärender Text 2 11" xfId="33284" hidden="1"/>
    <cellStyle name="Erklärender Text 2 11" xfId="33551" hidden="1"/>
    <cellStyle name="Erklärender Text 2 11" xfId="33521" hidden="1"/>
    <cellStyle name="Erklärender Text 2 11" xfId="33609" hidden="1"/>
    <cellStyle name="Erklärender Text 2 11" xfId="33644" hidden="1"/>
    <cellStyle name="Erklärender Text 2 11" xfId="33241" hidden="1"/>
    <cellStyle name="Erklärender Text 2 11" xfId="33694" hidden="1"/>
    <cellStyle name="Erklärender Text 2 11" xfId="33664" hidden="1"/>
    <cellStyle name="Erklärender Text 2 11" xfId="33752" hidden="1"/>
    <cellStyle name="Erklärender Text 2 11" xfId="33787" hidden="1"/>
    <cellStyle name="Erklärender Text 2 11" xfId="33847" hidden="1"/>
    <cellStyle name="Erklärender Text 2 11" xfId="33912" hidden="1"/>
    <cellStyle name="Erklärender Text 2 11" xfId="33882" hidden="1"/>
    <cellStyle name="Erklärender Text 2 11" xfId="33970" hidden="1"/>
    <cellStyle name="Erklärender Text 2 11" xfId="34005" hidden="1"/>
    <cellStyle name="Erklärender Text 2 11" xfId="34084" hidden="1"/>
    <cellStyle name="Erklärender Text 2 11" xfId="34204" hidden="1"/>
    <cellStyle name="Erklärender Text 2 11" xfId="34174" hidden="1"/>
    <cellStyle name="Erklärender Text 2 11" xfId="34262" hidden="1"/>
    <cellStyle name="Erklärender Text 2 11" xfId="34297" hidden="1"/>
    <cellStyle name="Erklärender Text 2 11" xfId="34115" hidden="1"/>
    <cellStyle name="Erklärender Text 2 11" xfId="34346" hidden="1"/>
    <cellStyle name="Erklärender Text 2 11" xfId="34316" hidden="1"/>
    <cellStyle name="Erklärender Text 2 11" xfId="34404" hidden="1"/>
    <cellStyle name="Erklärender Text 2 11" xfId="34439" hidden="1"/>
    <cellStyle name="Erklärender Text 2 11" xfId="30808" hidden="1"/>
    <cellStyle name="Erklärender Text 2 11" xfId="34486" hidden="1"/>
    <cellStyle name="Erklärender Text 2 11" xfId="34456" hidden="1"/>
    <cellStyle name="Erklärender Text 2 11" xfId="34544" hidden="1"/>
    <cellStyle name="Erklärender Text 2 11" xfId="34579" hidden="1"/>
    <cellStyle name="Erklärender Text 2 11" xfId="34695" hidden="1"/>
    <cellStyle name="Erklärender Text 2 11" xfId="34849" hidden="1"/>
    <cellStyle name="Erklärender Text 2 11" xfId="34819" hidden="1"/>
    <cellStyle name="Erklärender Text 2 11" xfId="34907" hidden="1"/>
    <cellStyle name="Erklärender Text 2 11" xfId="34942" hidden="1"/>
    <cellStyle name="Erklärender Text 2 11" xfId="34731" hidden="1"/>
    <cellStyle name="Erklärender Text 2 11" xfId="34996" hidden="1"/>
    <cellStyle name="Erklärender Text 2 11" xfId="34966" hidden="1"/>
    <cellStyle name="Erklärender Text 2 11" xfId="35054" hidden="1"/>
    <cellStyle name="Erklärender Text 2 11" xfId="35089" hidden="1"/>
    <cellStyle name="Erklärender Text 2 11" xfId="34688" hidden="1"/>
    <cellStyle name="Erklärender Text 2 11" xfId="35137" hidden="1"/>
    <cellStyle name="Erklärender Text 2 11" xfId="35107" hidden="1"/>
    <cellStyle name="Erklärender Text 2 11" xfId="35195" hidden="1"/>
    <cellStyle name="Erklärender Text 2 11" xfId="35230" hidden="1"/>
    <cellStyle name="Erklärender Text 2 11" xfId="35289" hidden="1"/>
    <cellStyle name="Erklärender Text 2 11" xfId="35354" hidden="1"/>
    <cellStyle name="Erklärender Text 2 11" xfId="35324" hidden="1"/>
    <cellStyle name="Erklärender Text 2 11" xfId="35412" hidden="1"/>
    <cellStyle name="Erklärender Text 2 11" xfId="35447" hidden="1"/>
    <cellStyle name="Erklärender Text 2 11" xfId="35526" hidden="1"/>
    <cellStyle name="Erklärender Text 2 11" xfId="35646" hidden="1"/>
    <cellStyle name="Erklärender Text 2 11" xfId="35616" hidden="1"/>
    <cellStyle name="Erklärender Text 2 11" xfId="35704" hidden="1"/>
    <cellStyle name="Erklärender Text 2 11" xfId="35739" hidden="1"/>
    <cellStyle name="Erklärender Text 2 11" xfId="35557" hidden="1"/>
    <cellStyle name="Erklärender Text 2 11" xfId="35788" hidden="1"/>
    <cellStyle name="Erklärender Text 2 11" xfId="35758" hidden="1"/>
    <cellStyle name="Erklärender Text 2 11" xfId="35846" hidden="1"/>
    <cellStyle name="Erklärender Text 2 11" xfId="35881" hidden="1"/>
    <cellStyle name="Erklärender Text 2 11" xfId="35942" hidden="1"/>
    <cellStyle name="Erklärender Text 2 11" xfId="36081" hidden="1"/>
    <cellStyle name="Erklärender Text 2 11" xfId="36051" hidden="1"/>
    <cellStyle name="Erklärender Text 2 11" xfId="36139" hidden="1"/>
    <cellStyle name="Erklärender Text 2 11" xfId="36174" hidden="1"/>
    <cellStyle name="Erklärender Text 2 11" xfId="36291" hidden="1"/>
    <cellStyle name="Erklärender Text 2 11" xfId="36445" hidden="1"/>
    <cellStyle name="Erklärender Text 2 11" xfId="36415" hidden="1"/>
    <cellStyle name="Erklärender Text 2 11" xfId="36503" hidden="1"/>
    <cellStyle name="Erklärender Text 2 11" xfId="36538" hidden="1"/>
    <cellStyle name="Erklärender Text 2 11" xfId="36327" hidden="1"/>
    <cellStyle name="Erklärender Text 2 11" xfId="36592" hidden="1"/>
    <cellStyle name="Erklärender Text 2 11" xfId="36562" hidden="1"/>
    <cellStyle name="Erklärender Text 2 11" xfId="36650" hidden="1"/>
    <cellStyle name="Erklärender Text 2 11" xfId="36685" hidden="1"/>
    <cellStyle name="Erklärender Text 2 11" xfId="36284" hidden="1"/>
    <cellStyle name="Erklärender Text 2 11" xfId="36733" hidden="1"/>
    <cellStyle name="Erklärender Text 2 11" xfId="36703" hidden="1"/>
    <cellStyle name="Erklärender Text 2 11" xfId="36791" hidden="1"/>
    <cellStyle name="Erklärender Text 2 11" xfId="36826" hidden="1"/>
    <cellStyle name="Erklärender Text 2 11" xfId="36885" hidden="1"/>
    <cellStyle name="Erklärender Text 2 11" xfId="36950" hidden="1"/>
    <cellStyle name="Erklärender Text 2 11" xfId="36920" hidden="1"/>
    <cellStyle name="Erklärender Text 2 11" xfId="37008" hidden="1"/>
    <cellStyle name="Erklärender Text 2 11" xfId="37043" hidden="1"/>
    <cellStyle name="Erklärender Text 2 11" xfId="37122" hidden="1"/>
    <cellStyle name="Erklärender Text 2 11" xfId="37242" hidden="1"/>
    <cellStyle name="Erklärender Text 2 11" xfId="37212" hidden="1"/>
    <cellStyle name="Erklärender Text 2 11" xfId="37300" hidden="1"/>
    <cellStyle name="Erklärender Text 2 11" xfId="37335" hidden="1"/>
    <cellStyle name="Erklärender Text 2 11" xfId="37153" hidden="1"/>
    <cellStyle name="Erklärender Text 2 11" xfId="37384" hidden="1"/>
    <cellStyle name="Erklärender Text 2 11" xfId="37354" hidden="1"/>
    <cellStyle name="Erklärender Text 2 11" xfId="37442" hidden="1"/>
    <cellStyle name="Erklärender Text 2 11" xfId="37477" hidden="1"/>
    <cellStyle name="Erklärender Text 2 11" xfId="35978" hidden="1"/>
    <cellStyle name="Erklärender Text 2 11" xfId="37524" hidden="1"/>
    <cellStyle name="Erklärender Text 2 11" xfId="37494" hidden="1"/>
    <cellStyle name="Erklärender Text 2 11" xfId="37582" hidden="1"/>
    <cellStyle name="Erklärender Text 2 11" xfId="37617" hidden="1"/>
    <cellStyle name="Erklärender Text 2 11" xfId="37733" hidden="1"/>
    <cellStyle name="Erklärender Text 2 11" xfId="37887" hidden="1"/>
    <cellStyle name="Erklärender Text 2 11" xfId="37857" hidden="1"/>
    <cellStyle name="Erklärender Text 2 11" xfId="37945" hidden="1"/>
    <cellStyle name="Erklärender Text 2 11" xfId="37980" hidden="1"/>
    <cellStyle name="Erklärender Text 2 11" xfId="37769" hidden="1"/>
    <cellStyle name="Erklärender Text 2 11" xfId="38034" hidden="1"/>
    <cellStyle name="Erklärender Text 2 11" xfId="38004" hidden="1"/>
    <cellStyle name="Erklärender Text 2 11" xfId="38092" hidden="1"/>
    <cellStyle name="Erklärender Text 2 11" xfId="38127" hidden="1"/>
    <cellStyle name="Erklärender Text 2 11" xfId="37726" hidden="1"/>
    <cellStyle name="Erklärender Text 2 11" xfId="38175" hidden="1"/>
    <cellStyle name="Erklärender Text 2 11" xfId="38145" hidden="1"/>
    <cellStyle name="Erklärender Text 2 11" xfId="38233" hidden="1"/>
    <cellStyle name="Erklärender Text 2 11" xfId="38268" hidden="1"/>
    <cellStyle name="Erklärender Text 2 11" xfId="38327" hidden="1"/>
    <cellStyle name="Erklärender Text 2 11" xfId="38392" hidden="1"/>
    <cellStyle name="Erklärender Text 2 11" xfId="38362" hidden="1"/>
    <cellStyle name="Erklärender Text 2 11" xfId="38450" hidden="1"/>
    <cellStyle name="Erklärender Text 2 11" xfId="38485" hidden="1"/>
    <cellStyle name="Erklärender Text 2 11" xfId="38564" hidden="1"/>
    <cellStyle name="Erklärender Text 2 11" xfId="38684" hidden="1"/>
    <cellStyle name="Erklärender Text 2 11" xfId="38654" hidden="1"/>
    <cellStyle name="Erklärender Text 2 11" xfId="38742" hidden="1"/>
    <cellStyle name="Erklärender Text 2 11" xfId="38777" hidden="1"/>
    <cellStyle name="Erklärender Text 2 11" xfId="38595" hidden="1"/>
    <cellStyle name="Erklärender Text 2 11" xfId="38826" hidden="1"/>
    <cellStyle name="Erklärender Text 2 11" xfId="38796" hidden="1"/>
    <cellStyle name="Erklärender Text 2 11" xfId="38884" hidden="1"/>
    <cellStyle name="Erklärender Text 2 11" xfId="38919" hidden="1"/>
    <cellStyle name="Erklärender Text 2 11" xfId="38991" hidden="1"/>
    <cellStyle name="Erklärender Text 2 11" xfId="39064" hidden="1"/>
    <cellStyle name="Erklärender Text 2 11" xfId="39034" hidden="1"/>
    <cellStyle name="Erklärender Text 2 11" xfId="39122" hidden="1"/>
    <cellStyle name="Erklärender Text 2 11" xfId="39157" hidden="1"/>
    <cellStyle name="Erklärender Text 2 11" xfId="39273" hidden="1"/>
    <cellStyle name="Erklärender Text 2 11" xfId="39427" hidden="1"/>
    <cellStyle name="Erklärender Text 2 11" xfId="39397" hidden="1"/>
    <cellStyle name="Erklärender Text 2 11" xfId="39485" hidden="1"/>
    <cellStyle name="Erklärender Text 2 11" xfId="39520" hidden="1"/>
    <cellStyle name="Erklärender Text 2 11" xfId="39309" hidden="1"/>
    <cellStyle name="Erklärender Text 2 11" xfId="39574" hidden="1"/>
    <cellStyle name="Erklärender Text 2 11" xfId="39544" hidden="1"/>
    <cellStyle name="Erklärender Text 2 11" xfId="39632" hidden="1"/>
    <cellStyle name="Erklärender Text 2 11" xfId="39667" hidden="1"/>
    <cellStyle name="Erklärender Text 2 11" xfId="39266" hidden="1"/>
    <cellStyle name="Erklärender Text 2 11" xfId="39715" hidden="1"/>
    <cellStyle name="Erklärender Text 2 11" xfId="39685" hidden="1"/>
    <cellStyle name="Erklärender Text 2 11" xfId="39773" hidden="1"/>
    <cellStyle name="Erklärender Text 2 11" xfId="39808" hidden="1"/>
    <cellStyle name="Erklärender Text 2 11" xfId="39867" hidden="1"/>
    <cellStyle name="Erklärender Text 2 11" xfId="39932" hidden="1"/>
    <cellStyle name="Erklärender Text 2 11" xfId="39902" hidden="1"/>
    <cellStyle name="Erklärender Text 2 11" xfId="39990" hidden="1"/>
    <cellStyle name="Erklärender Text 2 11" xfId="40025" hidden="1"/>
    <cellStyle name="Erklärender Text 2 11" xfId="40104" hidden="1"/>
    <cellStyle name="Erklärender Text 2 11" xfId="40224" hidden="1"/>
    <cellStyle name="Erklärender Text 2 11" xfId="40194" hidden="1"/>
    <cellStyle name="Erklärender Text 2 11" xfId="40282" hidden="1"/>
    <cellStyle name="Erklärender Text 2 11" xfId="40317" hidden="1"/>
    <cellStyle name="Erklärender Text 2 11" xfId="40135" hidden="1"/>
    <cellStyle name="Erklärender Text 2 11" xfId="40366" hidden="1"/>
    <cellStyle name="Erklärender Text 2 11" xfId="40336" hidden="1"/>
    <cellStyle name="Erklärender Text 2 11" xfId="40424" hidden="1"/>
    <cellStyle name="Erklärender Text 2 11" xfId="40459" hidden="1"/>
    <cellStyle name="Erklärender Text 2 11" xfId="40518" hidden="1"/>
    <cellStyle name="Erklärender Text 2 11" xfId="40583" hidden="1"/>
    <cellStyle name="Erklärender Text 2 11" xfId="40553" hidden="1"/>
    <cellStyle name="Erklärender Text 2 11" xfId="40641" hidden="1"/>
    <cellStyle name="Erklärender Text 2 11" xfId="40676" hidden="1"/>
    <cellStyle name="Erklärender Text 2 11" xfId="40773" hidden="1"/>
    <cellStyle name="Erklärender Text 2 11" xfId="40974" hidden="1"/>
    <cellStyle name="Erklärender Text 2 11" xfId="40944" hidden="1"/>
    <cellStyle name="Erklärender Text 2 11" xfId="41032" hidden="1"/>
    <cellStyle name="Erklärender Text 2 11" xfId="41067" hidden="1"/>
    <cellStyle name="Erklärender Text 2 11" xfId="41163" hidden="1"/>
    <cellStyle name="Erklärender Text 2 11" xfId="41283" hidden="1"/>
    <cellStyle name="Erklärender Text 2 11" xfId="41253" hidden="1"/>
    <cellStyle name="Erklärender Text 2 11" xfId="41341" hidden="1"/>
    <cellStyle name="Erklärender Text 2 11" xfId="41376" hidden="1"/>
    <cellStyle name="Erklärender Text 2 11" xfId="41194" hidden="1"/>
    <cellStyle name="Erklärender Text 2 11" xfId="41427" hidden="1"/>
    <cellStyle name="Erklärender Text 2 11" xfId="41397" hidden="1"/>
    <cellStyle name="Erklärender Text 2 11" xfId="41485" hidden="1"/>
    <cellStyle name="Erklärender Text 2 11" xfId="41520" hidden="1"/>
    <cellStyle name="Erklärender Text 2 11" xfId="40830" hidden="1"/>
    <cellStyle name="Erklärender Text 2 11" xfId="41584" hidden="1"/>
    <cellStyle name="Erklärender Text 2 11" xfId="41554" hidden="1"/>
    <cellStyle name="Erklärender Text 2 11" xfId="41642" hidden="1"/>
    <cellStyle name="Erklärender Text 2 11" xfId="41677" hidden="1"/>
    <cellStyle name="Erklärender Text 2 11" xfId="41799" hidden="1"/>
    <cellStyle name="Erklärender Text 2 11" xfId="41954" hidden="1"/>
    <cellStyle name="Erklärender Text 2 11" xfId="41924" hidden="1"/>
    <cellStyle name="Erklärender Text 2 11" xfId="42012" hidden="1"/>
    <cellStyle name="Erklärender Text 2 11" xfId="42047" hidden="1"/>
    <cellStyle name="Erklärender Text 2 11" xfId="41835" hidden="1"/>
    <cellStyle name="Erklärender Text 2 11" xfId="42103" hidden="1"/>
    <cellStyle name="Erklärender Text 2 11" xfId="42073" hidden="1"/>
    <cellStyle name="Erklärender Text 2 11" xfId="42161" hidden="1"/>
    <cellStyle name="Erklärender Text 2 11" xfId="42196" hidden="1"/>
    <cellStyle name="Erklärender Text 2 11" xfId="41792" hidden="1"/>
    <cellStyle name="Erklärender Text 2 11" xfId="42246" hidden="1"/>
    <cellStyle name="Erklärender Text 2 11" xfId="42216" hidden="1"/>
    <cellStyle name="Erklärender Text 2 11" xfId="42304" hidden="1"/>
    <cellStyle name="Erklärender Text 2 11" xfId="42339" hidden="1"/>
    <cellStyle name="Erklärender Text 2 11" xfId="42400" hidden="1"/>
    <cellStyle name="Erklärender Text 2 11" xfId="42465" hidden="1"/>
    <cellStyle name="Erklärender Text 2 11" xfId="42435" hidden="1"/>
    <cellStyle name="Erklärender Text 2 11" xfId="42523" hidden="1"/>
    <cellStyle name="Erklärender Text 2 11" xfId="42558" hidden="1"/>
    <cellStyle name="Erklärender Text 2 11" xfId="42637" hidden="1"/>
    <cellStyle name="Erklärender Text 2 11" xfId="42757" hidden="1"/>
    <cellStyle name="Erklärender Text 2 11" xfId="42727" hidden="1"/>
    <cellStyle name="Erklärender Text 2 11" xfId="42815" hidden="1"/>
    <cellStyle name="Erklärender Text 2 11" xfId="42850" hidden="1"/>
    <cellStyle name="Erklärender Text 2 11" xfId="42668" hidden="1"/>
    <cellStyle name="Erklärender Text 2 11" xfId="42899" hidden="1"/>
    <cellStyle name="Erklärender Text 2 11" xfId="42869" hidden="1"/>
    <cellStyle name="Erklärender Text 2 11" xfId="42957" hidden="1"/>
    <cellStyle name="Erklärender Text 2 11" xfId="42992" hidden="1"/>
    <cellStyle name="Erklärender Text 2 11" xfId="40784" hidden="1"/>
    <cellStyle name="Erklärender Text 2 11" xfId="43039" hidden="1"/>
    <cellStyle name="Erklärender Text 2 11" xfId="43009" hidden="1"/>
    <cellStyle name="Erklärender Text 2 11" xfId="43097" hidden="1"/>
    <cellStyle name="Erklärender Text 2 11" xfId="43132" hidden="1"/>
    <cellStyle name="Erklärender Text 2 11" xfId="43251" hidden="1"/>
    <cellStyle name="Erklärender Text 2 11" xfId="43405" hidden="1"/>
    <cellStyle name="Erklärender Text 2 11" xfId="43375" hidden="1"/>
    <cellStyle name="Erklärender Text 2 11" xfId="43463" hidden="1"/>
    <cellStyle name="Erklärender Text 2 11" xfId="43498" hidden="1"/>
    <cellStyle name="Erklärender Text 2 11" xfId="43287" hidden="1"/>
    <cellStyle name="Erklärender Text 2 11" xfId="43554" hidden="1"/>
    <cellStyle name="Erklärender Text 2 11" xfId="43524" hidden="1"/>
    <cellStyle name="Erklärender Text 2 11" xfId="43612" hidden="1"/>
    <cellStyle name="Erklärender Text 2 11" xfId="43647" hidden="1"/>
    <cellStyle name="Erklärender Text 2 11" xfId="43244" hidden="1"/>
    <cellStyle name="Erklärender Text 2 11" xfId="43697" hidden="1"/>
    <cellStyle name="Erklärender Text 2 11" xfId="43667" hidden="1"/>
    <cellStyle name="Erklärender Text 2 11" xfId="43755" hidden="1"/>
    <cellStyle name="Erklärender Text 2 11" xfId="43790" hidden="1"/>
    <cellStyle name="Erklärender Text 2 11" xfId="43850" hidden="1"/>
    <cellStyle name="Erklärender Text 2 11" xfId="43915" hidden="1"/>
    <cellStyle name="Erklärender Text 2 11" xfId="43885" hidden="1"/>
    <cellStyle name="Erklärender Text 2 11" xfId="43973" hidden="1"/>
    <cellStyle name="Erklärender Text 2 11" xfId="44008" hidden="1"/>
    <cellStyle name="Erklärender Text 2 11" xfId="44087" hidden="1"/>
    <cellStyle name="Erklärender Text 2 11" xfId="44207" hidden="1"/>
    <cellStyle name="Erklärender Text 2 11" xfId="44177" hidden="1"/>
    <cellStyle name="Erklärender Text 2 11" xfId="44265" hidden="1"/>
    <cellStyle name="Erklärender Text 2 11" xfId="44300" hidden="1"/>
    <cellStyle name="Erklärender Text 2 11" xfId="44118" hidden="1"/>
    <cellStyle name="Erklärender Text 2 11" xfId="44349" hidden="1"/>
    <cellStyle name="Erklärender Text 2 11" xfId="44319" hidden="1"/>
    <cellStyle name="Erklärender Text 2 11" xfId="44407" hidden="1"/>
    <cellStyle name="Erklärender Text 2 11" xfId="44442" hidden="1"/>
    <cellStyle name="Erklärender Text 2 11" xfId="40811" hidden="1"/>
    <cellStyle name="Erklärender Text 2 11" xfId="44489" hidden="1"/>
    <cellStyle name="Erklärender Text 2 11" xfId="44459" hidden="1"/>
    <cellStyle name="Erklärender Text 2 11" xfId="44547" hidden="1"/>
    <cellStyle name="Erklärender Text 2 11" xfId="44582" hidden="1"/>
    <cellStyle name="Erklärender Text 2 11" xfId="44698" hidden="1"/>
    <cellStyle name="Erklärender Text 2 11" xfId="44852" hidden="1"/>
    <cellStyle name="Erklärender Text 2 11" xfId="44822" hidden="1"/>
    <cellStyle name="Erklärender Text 2 11" xfId="44910" hidden="1"/>
    <cellStyle name="Erklärender Text 2 11" xfId="44945" hidden="1"/>
    <cellStyle name="Erklärender Text 2 11" xfId="44734" hidden="1"/>
    <cellStyle name="Erklärender Text 2 11" xfId="44999" hidden="1"/>
    <cellStyle name="Erklärender Text 2 11" xfId="44969" hidden="1"/>
    <cellStyle name="Erklärender Text 2 11" xfId="45057" hidden="1"/>
    <cellStyle name="Erklärender Text 2 11" xfId="45092" hidden="1"/>
    <cellStyle name="Erklärender Text 2 11" xfId="44691" hidden="1"/>
    <cellStyle name="Erklärender Text 2 11" xfId="45140" hidden="1"/>
    <cellStyle name="Erklärender Text 2 11" xfId="45110" hidden="1"/>
    <cellStyle name="Erklärender Text 2 11" xfId="45198" hidden="1"/>
    <cellStyle name="Erklärender Text 2 11" xfId="45233" hidden="1"/>
    <cellStyle name="Erklärender Text 2 11" xfId="45292" hidden="1"/>
    <cellStyle name="Erklärender Text 2 11" xfId="45357" hidden="1"/>
    <cellStyle name="Erklärender Text 2 11" xfId="45327" hidden="1"/>
    <cellStyle name="Erklärender Text 2 11" xfId="45415" hidden="1"/>
    <cellStyle name="Erklärender Text 2 11" xfId="45450" hidden="1"/>
    <cellStyle name="Erklärender Text 2 11" xfId="45529" hidden="1"/>
    <cellStyle name="Erklärender Text 2 11" xfId="45649" hidden="1"/>
    <cellStyle name="Erklärender Text 2 11" xfId="45619" hidden="1"/>
    <cellStyle name="Erklärender Text 2 11" xfId="45707" hidden="1"/>
    <cellStyle name="Erklärender Text 2 11" xfId="45742" hidden="1"/>
    <cellStyle name="Erklärender Text 2 11" xfId="45560" hidden="1"/>
    <cellStyle name="Erklärender Text 2 11" xfId="45791" hidden="1"/>
    <cellStyle name="Erklärender Text 2 11" xfId="45761" hidden="1"/>
    <cellStyle name="Erklärender Text 2 11" xfId="45849" hidden="1"/>
    <cellStyle name="Erklärender Text 2 11" xfId="45884" hidden="1"/>
    <cellStyle name="Erklärender Text 2 11" xfId="45945" hidden="1"/>
    <cellStyle name="Erklärender Text 2 11" xfId="46084" hidden="1"/>
    <cellStyle name="Erklärender Text 2 11" xfId="46054" hidden="1"/>
    <cellStyle name="Erklärender Text 2 11" xfId="46142" hidden="1"/>
    <cellStyle name="Erklärender Text 2 11" xfId="46177" hidden="1"/>
    <cellStyle name="Erklärender Text 2 11" xfId="46294" hidden="1"/>
    <cellStyle name="Erklärender Text 2 11" xfId="46448" hidden="1"/>
    <cellStyle name="Erklärender Text 2 11" xfId="46418" hidden="1"/>
    <cellStyle name="Erklärender Text 2 11" xfId="46506" hidden="1"/>
    <cellStyle name="Erklärender Text 2 11" xfId="46541" hidden="1"/>
    <cellStyle name="Erklärender Text 2 11" xfId="46330" hidden="1"/>
    <cellStyle name="Erklärender Text 2 11" xfId="46595" hidden="1"/>
    <cellStyle name="Erklärender Text 2 11" xfId="46565" hidden="1"/>
    <cellStyle name="Erklärender Text 2 11" xfId="46653" hidden="1"/>
    <cellStyle name="Erklärender Text 2 11" xfId="46688" hidden="1"/>
    <cellStyle name="Erklärender Text 2 11" xfId="46287" hidden="1"/>
    <cellStyle name="Erklärender Text 2 11" xfId="46736" hidden="1"/>
    <cellStyle name="Erklärender Text 2 11" xfId="46706" hidden="1"/>
    <cellStyle name="Erklärender Text 2 11" xfId="46794" hidden="1"/>
    <cellStyle name="Erklärender Text 2 11" xfId="46829" hidden="1"/>
    <cellStyle name="Erklärender Text 2 11" xfId="46888" hidden="1"/>
    <cellStyle name="Erklärender Text 2 11" xfId="46953" hidden="1"/>
    <cellStyle name="Erklärender Text 2 11" xfId="46923" hidden="1"/>
    <cellStyle name="Erklärender Text 2 11" xfId="47011" hidden="1"/>
    <cellStyle name="Erklärender Text 2 11" xfId="47046" hidden="1"/>
    <cellStyle name="Erklärender Text 2 11" xfId="47125" hidden="1"/>
    <cellStyle name="Erklärender Text 2 11" xfId="47245" hidden="1"/>
    <cellStyle name="Erklärender Text 2 11" xfId="47215" hidden="1"/>
    <cellStyle name="Erklärender Text 2 11" xfId="47303" hidden="1"/>
    <cellStyle name="Erklärender Text 2 11" xfId="47338" hidden="1"/>
    <cellStyle name="Erklärender Text 2 11" xfId="47156" hidden="1"/>
    <cellStyle name="Erklärender Text 2 11" xfId="47387" hidden="1"/>
    <cellStyle name="Erklärender Text 2 11" xfId="47357" hidden="1"/>
    <cellStyle name="Erklärender Text 2 11" xfId="47445" hidden="1"/>
    <cellStyle name="Erklärender Text 2 11" xfId="47480" hidden="1"/>
    <cellStyle name="Erklärender Text 2 11" xfId="45981" hidden="1"/>
    <cellStyle name="Erklärender Text 2 11" xfId="47527" hidden="1"/>
    <cellStyle name="Erklärender Text 2 11" xfId="47497" hidden="1"/>
    <cellStyle name="Erklärender Text 2 11" xfId="47585" hidden="1"/>
    <cellStyle name="Erklärender Text 2 11" xfId="47620" hidden="1"/>
    <cellStyle name="Erklärender Text 2 11" xfId="47736" hidden="1"/>
    <cellStyle name="Erklärender Text 2 11" xfId="47890" hidden="1"/>
    <cellStyle name="Erklärender Text 2 11" xfId="47860" hidden="1"/>
    <cellStyle name="Erklärender Text 2 11" xfId="47948" hidden="1"/>
    <cellStyle name="Erklärender Text 2 11" xfId="47983" hidden="1"/>
    <cellStyle name="Erklärender Text 2 11" xfId="47772" hidden="1"/>
    <cellStyle name="Erklärender Text 2 11" xfId="48037" hidden="1"/>
    <cellStyle name="Erklärender Text 2 11" xfId="48007" hidden="1"/>
    <cellStyle name="Erklärender Text 2 11" xfId="48095" hidden="1"/>
    <cellStyle name="Erklärender Text 2 11" xfId="48130" hidden="1"/>
    <cellStyle name="Erklärender Text 2 11" xfId="47729" hidden="1"/>
    <cellStyle name="Erklärender Text 2 11" xfId="48178" hidden="1"/>
    <cellStyle name="Erklärender Text 2 11" xfId="48148" hidden="1"/>
    <cellStyle name="Erklärender Text 2 11" xfId="48236" hidden="1"/>
    <cellStyle name="Erklärender Text 2 11" xfId="48271" hidden="1"/>
    <cellStyle name="Erklärender Text 2 11" xfId="48330" hidden="1"/>
    <cellStyle name="Erklärender Text 2 11" xfId="48395" hidden="1"/>
    <cellStyle name="Erklärender Text 2 11" xfId="48365" hidden="1"/>
    <cellStyle name="Erklärender Text 2 11" xfId="48453" hidden="1"/>
    <cellStyle name="Erklärender Text 2 11" xfId="48488" hidden="1"/>
    <cellStyle name="Erklärender Text 2 11" xfId="48567" hidden="1"/>
    <cellStyle name="Erklärender Text 2 11" xfId="48687" hidden="1"/>
    <cellStyle name="Erklärender Text 2 11" xfId="48657" hidden="1"/>
    <cellStyle name="Erklärender Text 2 11" xfId="48745" hidden="1"/>
    <cellStyle name="Erklärender Text 2 11" xfId="48780" hidden="1"/>
    <cellStyle name="Erklärender Text 2 11" xfId="48598" hidden="1"/>
    <cellStyle name="Erklärender Text 2 11" xfId="48829" hidden="1"/>
    <cellStyle name="Erklärender Text 2 11" xfId="48799" hidden="1"/>
    <cellStyle name="Erklärender Text 2 11" xfId="48887" hidden="1"/>
    <cellStyle name="Erklärender Text 2 11" xfId="48922" hidden="1"/>
    <cellStyle name="Erklärender Text 2 11" xfId="48981" hidden="1"/>
    <cellStyle name="Erklärender Text 2 11" xfId="49046" hidden="1"/>
    <cellStyle name="Erklärender Text 2 11" xfId="49016" hidden="1"/>
    <cellStyle name="Erklärender Text 2 11" xfId="49104" hidden="1"/>
    <cellStyle name="Erklärender Text 2 11" xfId="49139" hidden="1"/>
    <cellStyle name="Erklärender Text 2 11" xfId="49255" hidden="1"/>
    <cellStyle name="Erklärender Text 2 11" xfId="49409" hidden="1"/>
    <cellStyle name="Erklärender Text 2 11" xfId="49379" hidden="1"/>
    <cellStyle name="Erklärender Text 2 11" xfId="49467" hidden="1"/>
    <cellStyle name="Erklärender Text 2 11" xfId="49502" hidden="1"/>
    <cellStyle name="Erklärender Text 2 11" xfId="49291" hidden="1"/>
    <cellStyle name="Erklärender Text 2 11" xfId="49556" hidden="1"/>
    <cellStyle name="Erklärender Text 2 11" xfId="49526" hidden="1"/>
    <cellStyle name="Erklärender Text 2 11" xfId="49614" hidden="1"/>
    <cellStyle name="Erklärender Text 2 11" xfId="49649" hidden="1"/>
    <cellStyle name="Erklärender Text 2 11" xfId="49248" hidden="1"/>
    <cellStyle name="Erklärender Text 2 11" xfId="49697" hidden="1"/>
    <cellStyle name="Erklärender Text 2 11" xfId="49667" hidden="1"/>
    <cellStyle name="Erklärender Text 2 11" xfId="49755" hidden="1"/>
    <cellStyle name="Erklärender Text 2 11" xfId="49790" hidden="1"/>
    <cellStyle name="Erklärender Text 2 11" xfId="49849" hidden="1"/>
    <cellStyle name="Erklärender Text 2 11" xfId="49914" hidden="1"/>
    <cellStyle name="Erklärender Text 2 11" xfId="49884" hidden="1"/>
    <cellStyle name="Erklärender Text 2 11" xfId="49972" hidden="1"/>
    <cellStyle name="Erklärender Text 2 11" xfId="50007" hidden="1"/>
    <cellStyle name="Erklärender Text 2 11" xfId="50086" hidden="1"/>
    <cellStyle name="Erklärender Text 2 11" xfId="50206" hidden="1"/>
    <cellStyle name="Erklärender Text 2 11" xfId="50176" hidden="1"/>
    <cellStyle name="Erklärender Text 2 11" xfId="50264" hidden="1"/>
    <cellStyle name="Erklärender Text 2 11" xfId="50299" hidden="1"/>
    <cellStyle name="Erklärender Text 2 11" xfId="50117" hidden="1"/>
    <cellStyle name="Erklärender Text 2 11" xfId="50348" hidden="1"/>
    <cellStyle name="Erklärender Text 2 11" xfId="50318" hidden="1"/>
    <cellStyle name="Erklärender Text 2 11" xfId="50406" hidden="1"/>
    <cellStyle name="Erklärender Text 2 11" xfId="50441" hidden="1"/>
    <cellStyle name="Erklärender Text 2 11" xfId="50500" hidden="1"/>
    <cellStyle name="Erklärender Text 2 11" xfId="50565" hidden="1"/>
    <cellStyle name="Erklärender Text 2 11" xfId="50535" hidden="1"/>
    <cellStyle name="Erklärender Text 2 11" xfId="50623" hidden="1"/>
    <cellStyle name="Erklärender Text 2 11" xfId="50658" hidden="1"/>
    <cellStyle name="Erklärender Text 2 11" xfId="50755" hidden="1"/>
    <cellStyle name="Erklärender Text 2 11" xfId="50956" hidden="1"/>
    <cellStyle name="Erklärender Text 2 11" xfId="50926" hidden="1"/>
    <cellStyle name="Erklärender Text 2 11" xfId="51014" hidden="1"/>
    <cellStyle name="Erklärender Text 2 11" xfId="51049" hidden="1"/>
    <cellStyle name="Erklärender Text 2 11" xfId="51145" hidden="1"/>
    <cellStyle name="Erklärender Text 2 11" xfId="51265" hidden="1"/>
    <cellStyle name="Erklärender Text 2 11" xfId="51235" hidden="1"/>
    <cellStyle name="Erklärender Text 2 11" xfId="51323" hidden="1"/>
    <cellStyle name="Erklärender Text 2 11" xfId="51358" hidden="1"/>
    <cellStyle name="Erklärender Text 2 11" xfId="51176" hidden="1"/>
    <cellStyle name="Erklärender Text 2 11" xfId="51409" hidden="1"/>
    <cellStyle name="Erklärender Text 2 11" xfId="51379" hidden="1"/>
    <cellStyle name="Erklärender Text 2 11" xfId="51467" hidden="1"/>
    <cellStyle name="Erklärender Text 2 11" xfId="51502" hidden="1"/>
    <cellStyle name="Erklärender Text 2 11" xfId="50812" hidden="1"/>
    <cellStyle name="Erklärender Text 2 11" xfId="51566" hidden="1"/>
    <cellStyle name="Erklärender Text 2 11" xfId="51536" hidden="1"/>
    <cellStyle name="Erklärender Text 2 11" xfId="51624" hidden="1"/>
    <cellStyle name="Erklärender Text 2 11" xfId="51659" hidden="1"/>
    <cellStyle name="Erklärender Text 2 11" xfId="51781" hidden="1"/>
    <cellStyle name="Erklärender Text 2 11" xfId="51936" hidden="1"/>
    <cellStyle name="Erklärender Text 2 11" xfId="51906" hidden="1"/>
    <cellStyle name="Erklärender Text 2 11" xfId="51994" hidden="1"/>
    <cellStyle name="Erklärender Text 2 11" xfId="52029" hidden="1"/>
    <cellStyle name="Erklärender Text 2 11" xfId="51817" hidden="1"/>
    <cellStyle name="Erklärender Text 2 11" xfId="52085" hidden="1"/>
    <cellStyle name="Erklärender Text 2 11" xfId="52055" hidden="1"/>
    <cellStyle name="Erklärender Text 2 11" xfId="52143" hidden="1"/>
    <cellStyle name="Erklärender Text 2 11" xfId="52178" hidden="1"/>
    <cellStyle name="Erklärender Text 2 11" xfId="51774" hidden="1"/>
    <cellStyle name="Erklärender Text 2 11" xfId="52228" hidden="1"/>
    <cellStyle name="Erklärender Text 2 11" xfId="52198" hidden="1"/>
    <cellStyle name="Erklärender Text 2 11" xfId="52286" hidden="1"/>
    <cellStyle name="Erklärender Text 2 11" xfId="52321" hidden="1"/>
    <cellStyle name="Erklärender Text 2 11" xfId="52382" hidden="1"/>
    <cellStyle name="Erklärender Text 2 11" xfId="52447" hidden="1"/>
    <cellStyle name="Erklärender Text 2 11" xfId="52417" hidden="1"/>
    <cellStyle name="Erklärender Text 2 11" xfId="52505" hidden="1"/>
    <cellStyle name="Erklärender Text 2 11" xfId="52540" hidden="1"/>
    <cellStyle name="Erklärender Text 2 11" xfId="52619" hidden="1"/>
    <cellStyle name="Erklärender Text 2 11" xfId="52739" hidden="1"/>
    <cellStyle name="Erklärender Text 2 11" xfId="52709" hidden="1"/>
    <cellStyle name="Erklärender Text 2 11" xfId="52797" hidden="1"/>
    <cellStyle name="Erklärender Text 2 11" xfId="52832" hidden="1"/>
    <cellStyle name="Erklärender Text 2 11" xfId="52650" hidden="1"/>
    <cellStyle name="Erklärender Text 2 11" xfId="52881" hidden="1"/>
    <cellStyle name="Erklärender Text 2 11" xfId="52851" hidden="1"/>
    <cellStyle name="Erklärender Text 2 11" xfId="52939" hidden="1"/>
    <cellStyle name="Erklärender Text 2 11" xfId="52974" hidden="1"/>
    <cellStyle name="Erklärender Text 2 11" xfId="50766" hidden="1"/>
    <cellStyle name="Erklärender Text 2 11" xfId="53021" hidden="1"/>
    <cellStyle name="Erklärender Text 2 11" xfId="52991" hidden="1"/>
    <cellStyle name="Erklärender Text 2 11" xfId="53079" hidden="1"/>
    <cellStyle name="Erklärender Text 2 11" xfId="53114" hidden="1"/>
    <cellStyle name="Erklärender Text 2 11" xfId="53233" hidden="1"/>
    <cellStyle name="Erklärender Text 2 11" xfId="53387" hidden="1"/>
    <cellStyle name="Erklärender Text 2 11" xfId="53357" hidden="1"/>
    <cellStyle name="Erklärender Text 2 11" xfId="53445" hidden="1"/>
    <cellStyle name="Erklärender Text 2 11" xfId="53480" hidden="1"/>
    <cellStyle name="Erklärender Text 2 11" xfId="53269" hidden="1"/>
    <cellStyle name="Erklärender Text 2 11" xfId="53536" hidden="1"/>
    <cellStyle name="Erklärender Text 2 11" xfId="53506" hidden="1"/>
    <cellStyle name="Erklärender Text 2 11" xfId="53594" hidden="1"/>
    <cellStyle name="Erklärender Text 2 11" xfId="53629" hidden="1"/>
    <cellStyle name="Erklärender Text 2 11" xfId="53226" hidden="1"/>
    <cellStyle name="Erklärender Text 2 11" xfId="53679" hidden="1"/>
    <cellStyle name="Erklärender Text 2 11" xfId="53649" hidden="1"/>
    <cellStyle name="Erklärender Text 2 11" xfId="53737" hidden="1"/>
    <cellStyle name="Erklärender Text 2 11" xfId="53772" hidden="1"/>
    <cellStyle name="Erklärender Text 2 11" xfId="53832" hidden="1"/>
    <cellStyle name="Erklärender Text 2 11" xfId="53897" hidden="1"/>
    <cellStyle name="Erklärender Text 2 11" xfId="53867" hidden="1"/>
    <cellStyle name="Erklärender Text 2 11" xfId="53955" hidden="1"/>
    <cellStyle name="Erklärender Text 2 11" xfId="53990" hidden="1"/>
    <cellStyle name="Erklärender Text 2 11" xfId="54069" hidden="1"/>
    <cellStyle name="Erklärender Text 2 11" xfId="54189" hidden="1"/>
    <cellStyle name="Erklärender Text 2 11" xfId="54159" hidden="1"/>
    <cellStyle name="Erklärender Text 2 11" xfId="54247" hidden="1"/>
    <cellStyle name="Erklärender Text 2 11" xfId="54282" hidden="1"/>
    <cellStyle name="Erklärender Text 2 11" xfId="54100" hidden="1"/>
    <cellStyle name="Erklärender Text 2 11" xfId="54331" hidden="1"/>
    <cellStyle name="Erklärender Text 2 11" xfId="54301" hidden="1"/>
    <cellStyle name="Erklärender Text 2 11" xfId="54389" hidden="1"/>
    <cellStyle name="Erklärender Text 2 11" xfId="54424" hidden="1"/>
    <cellStyle name="Erklärender Text 2 11" xfId="50793" hidden="1"/>
    <cellStyle name="Erklärender Text 2 11" xfId="54471" hidden="1"/>
    <cellStyle name="Erklärender Text 2 11" xfId="54441" hidden="1"/>
    <cellStyle name="Erklärender Text 2 11" xfId="54529" hidden="1"/>
    <cellStyle name="Erklärender Text 2 11" xfId="54564" hidden="1"/>
    <cellStyle name="Erklärender Text 2 11" xfId="54680" hidden="1"/>
    <cellStyle name="Erklärender Text 2 11" xfId="54834" hidden="1"/>
    <cellStyle name="Erklärender Text 2 11" xfId="54804" hidden="1"/>
    <cellStyle name="Erklärender Text 2 11" xfId="54892" hidden="1"/>
    <cellStyle name="Erklärender Text 2 11" xfId="54927" hidden="1"/>
    <cellStyle name="Erklärender Text 2 11" xfId="54716" hidden="1"/>
    <cellStyle name="Erklärender Text 2 11" xfId="54981" hidden="1"/>
    <cellStyle name="Erklärender Text 2 11" xfId="54951" hidden="1"/>
    <cellStyle name="Erklärender Text 2 11" xfId="55039" hidden="1"/>
    <cellStyle name="Erklärender Text 2 11" xfId="55074" hidden="1"/>
    <cellStyle name="Erklärender Text 2 11" xfId="54673" hidden="1"/>
    <cellStyle name="Erklärender Text 2 11" xfId="55122" hidden="1"/>
    <cellStyle name="Erklärender Text 2 11" xfId="55092" hidden="1"/>
    <cellStyle name="Erklärender Text 2 11" xfId="55180" hidden="1"/>
    <cellStyle name="Erklärender Text 2 11" xfId="55215" hidden="1"/>
    <cellStyle name="Erklärender Text 2 11" xfId="55274" hidden="1"/>
    <cellStyle name="Erklärender Text 2 11" xfId="55339" hidden="1"/>
    <cellStyle name="Erklärender Text 2 11" xfId="55309" hidden="1"/>
    <cellStyle name="Erklärender Text 2 11" xfId="55397" hidden="1"/>
    <cellStyle name="Erklärender Text 2 11" xfId="55432" hidden="1"/>
    <cellStyle name="Erklärender Text 2 11" xfId="55511" hidden="1"/>
    <cellStyle name="Erklärender Text 2 11" xfId="55631" hidden="1"/>
    <cellStyle name="Erklärender Text 2 11" xfId="55601" hidden="1"/>
    <cellStyle name="Erklärender Text 2 11" xfId="55689" hidden="1"/>
    <cellStyle name="Erklärender Text 2 11" xfId="55724" hidden="1"/>
    <cellStyle name="Erklärender Text 2 11" xfId="55542" hidden="1"/>
    <cellStyle name="Erklärender Text 2 11" xfId="55773" hidden="1"/>
    <cellStyle name="Erklärender Text 2 11" xfId="55743" hidden="1"/>
    <cellStyle name="Erklärender Text 2 11" xfId="55831" hidden="1"/>
    <cellStyle name="Erklärender Text 2 11" xfId="55866" hidden="1"/>
    <cellStyle name="Erklärender Text 2 11" xfId="55927" hidden="1"/>
    <cellStyle name="Erklärender Text 2 11" xfId="56066" hidden="1"/>
    <cellStyle name="Erklärender Text 2 11" xfId="56036" hidden="1"/>
    <cellStyle name="Erklärender Text 2 11" xfId="56124" hidden="1"/>
    <cellStyle name="Erklärender Text 2 11" xfId="56159" hidden="1"/>
    <cellStyle name="Erklärender Text 2 11" xfId="56276" hidden="1"/>
    <cellStyle name="Erklärender Text 2 11" xfId="56430" hidden="1"/>
    <cellStyle name="Erklärender Text 2 11" xfId="56400" hidden="1"/>
    <cellStyle name="Erklärender Text 2 11" xfId="56488" hidden="1"/>
    <cellStyle name="Erklärender Text 2 11" xfId="56523" hidden="1"/>
    <cellStyle name="Erklärender Text 2 11" xfId="56312" hidden="1"/>
    <cellStyle name="Erklärender Text 2 11" xfId="56577" hidden="1"/>
    <cellStyle name="Erklärender Text 2 11" xfId="56547" hidden="1"/>
    <cellStyle name="Erklärender Text 2 11" xfId="56635" hidden="1"/>
    <cellStyle name="Erklärender Text 2 11" xfId="56670" hidden="1"/>
    <cellStyle name="Erklärender Text 2 11" xfId="56269" hidden="1"/>
    <cellStyle name="Erklärender Text 2 11" xfId="56718" hidden="1"/>
    <cellStyle name="Erklärender Text 2 11" xfId="56688" hidden="1"/>
    <cellStyle name="Erklärender Text 2 11" xfId="56776" hidden="1"/>
    <cellStyle name="Erklärender Text 2 11" xfId="56811" hidden="1"/>
    <cellStyle name="Erklärender Text 2 11" xfId="56870" hidden="1"/>
    <cellStyle name="Erklärender Text 2 11" xfId="56935" hidden="1"/>
    <cellStyle name="Erklärender Text 2 11" xfId="56905" hidden="1"/>
    <cellStyle name="Erklärender Text 2 11" xfId="56993" hidden="1"/>
    <cellStyle name="Erklärender Text 2 11" xfId="57028" hidden="1"/>
    <cellStyle name="Erklärender Text 2 11" xfId="57107" hidden="1"/>
    <cellStyle name="Erklärender Text 2 11" xfId="57227" hidden="1"/>
    <cellStyle name="Erklärender Text 2 11" xfId="57197" hidden="1"/>
    <cellStyle name="Erklärender Text 2 11" xfId="57285" hidden="1"/>
    <cellStyle name="Erklärender Text 2 11" xfId="57320" hidden="1"/>
    <cellStyle name="Erklärender Text 2 11" xfId="57138" hidden="1"/>
    <cellStyle name="Erklärender Text 2 11" xfId="57369" hidden="1"/>
    <cellStyle name="Erklärender Text 2 11" xfId="57339" hidden="1"/>
    <cellStyle name="Erklärender Text 2 11" xfId="57427" hidden="1"/>
    <cellStyle name="Erklärender Text 2 11" xfId="57462" hidden="1"/>
    <cellStyle name="Erklärender Text 2 11" xfId="55963" hidden="1"/>
    <cellStyle name="Erklärender Text 2 11" xfId="57509" hidden="1"/>
    <cellStyle name="Erklärender Text 2 11" xfId="57479" hidden="1"/>
    <cellStyle name="Erklärender Text 2 11" xfId="57567" hidden="1"/>
    <cellStyle name="Erklärender Text 2 11" xfId="57602" hidden="1"/>
    <cellStyle name="Erklärender Text 2 11" xfId="57718" hidden="1"/>
    <cellStyle name="Erklärender Text 2 11" xfId="57872" hidden="1"/>
    <cellStyle name="Erklärender Text 2 11" xfId="57842" hidden="1"/>
    <cellStyle name="Erklärender Text 2 11" xfId="57930" hidden="1"/>
    <cellStyle name="Erklärender Text 2 11" xfId="57965" hidden="1"/>
    <cellStyle name="Erklärender Text 2 11" xfId="57754" hidden="1"/>
    <cellStyle name="Erklärender Text 2 11" xfId="58019" hidden="1"/>
    <cellStyle name="Erklärender Text 2 11" xfId="57989" hidden="1"/>
    <cellStyle name="Erklärender Text 2 11" xfId="58077" hidden="1"/>
    <cellStyle name="Erklärender Text 2 11" xfId="58112" hidden="1"/>
    <cellStyle name="Erklärender Text 2 11" xfId="57711" hidden="1"/>
    <cellStyle name="Erklärender Text 2 11" xfId="58160" hidden="1"/>
    <cellStyle name="Erklärender Text 2 11" xfId="58130" hidden="1"/>
    <cellStyle name="Erklärender Text 2 11" xfId="58218" hidden="1"/>
    <cellStyle name="Erklärender Text 2 11" xfId="58253" hidden="1"/>
    <cellStyle name="Erklärender Text 2 11" xfId="58312" hidden="1"/>
    <cellStyle name="Erklärender Text 2 11" xfId="58377" hidden="1"/>
    <cellStyle name="Erklärender Text 2 11" xfId="58347" hidden="1"/>
    <cellStyle name="Erklärender Text 2 11" xfId="58435" hidden="1"/>
    <cellStyle name="Erklärender Text 2 11" xfId="58470" hidden="1"/>
    <cellStyle name="Erklärender Text 2 11" xfId="58549" hidden="1"/>
    <cellStyle name="Erklärender Text 2 11" xfId="58669" hidden="1"/>
    <cellStyle name="Erklärender Text 2 11" xfId="58639" hidden="1"/>
    <cellStyle name="Erklärender Text 2 11" xfId="58727" hidden="1"/>
    <cellStyle name="Erklärender Text 2 11" xfId="58762" hidden="1"/>
    <cellStyle name="Erklärender Text 2 11" xfId="58580" hidden="1"/>
    <cellStyle name="Erklärender Text 2 11" xfId="58811" hidden="1"/>
    <cellStyle name="Erklärender Text 2 11" xfId="58781" hidden="1"/>
    <cellStyle name="Erklärender Text 2 11" xfId="58869" hidden="1"/>
    <cellStyle name="Erklärender Text 2 11" xfId="58904" hidden="1"/>
    <cellStyle name="Erklärender Text 2 11" xfId="19036"/>
    <cellStyle name="Erklärender Text 2 12" xfId="221" hidden="1"/>
    <cellStyle name="Erklärender Text 2 12" xfId="558" hidden="1"/>
    <cellStyle name="Erklärender Text 2 12" xfId="524" hidden="1"/>
    <cellStyle name="Erklärender Text 2 12" xfId="616" hidden="1"/>
    <cellStyle name="Erklärender Text 2 12" xfId="651" hidden="1"/>
    <cellStyle name="Erklärender Text 2 12" xfId="812" hidden="1"/>
    <cellStyle name="Erklärender Text 2 12" xfId="966" hidden="1"/>
    <cellStyle name="Erklärender Text 2 12" xfId="932" hidden="1"/>
    <cellStyle name="Erklärender Text 2 12" xfId="1024" hidden="1"/>
    <cellStyle name="Erklärender Text 2 12" xfId="1059" hidden="1"/>
    <cellStyle name="Erklärender Text 2 12" xfId="846" hidden="1"/>
    <cellStyle name="Erklärender Text 2 12" xfId="1113" hidden="1"/>
    <cellStyle name="Erklärender Text 2 12" xfId="1079" hidden="1"/>
    <cellStyle name="Erklärender Text 2 12" xfId="1171" hidden="1"/>
    <cellStyle name="Erklärender Text 2 12" xfId="1206" hidden="1"/>
    <cellStyle name="Erklärender Text 2 12" xfId="930" hidden="1"/>
    <cellStyle name="Erklärender Text 2 12" xfId="1254" hidden="1"/>
    <cellStyle name="Erklärender Text 2 12" xfId="1220" hidden="1"/>
    <cellStyle name="Erklärender Text 2 12" xfId="1312" hidden="1"/>
    <cellStyle name="Erklärender Text 2 12" xfId="1347" hidden="1"/>
    <cellStyle name="Erklärender Text 2 12" xfId="1406" hidden="1"/>
    <cellStyle name="Erklärender Text 2 12" xfId="1471" hidden="1"/>
    <cellStyle name="Erklärender Text 2 12" xfId="1437" hidden="1"/>
    <cellStyle name="Erklärender Text 2 12" xfId="1529" hidden="1"/>
    <cellStyle name="Erklärender Text 2 12" xfId="1564" hidden="1"/>
    <cellStyle name="Erklärender Text 2 12" xfId="1643" hidden="1"/>
    <cellStyle name="Erklärender Text 2 12" xfId="1763" hidden="1"/>
    <cellStyle name="Erklärender Text 2 12" xfId="1729" hidden="1"/>
    <cellStyle name="Erklärender Text 2 12" xfId="1821" hidden="1"/>
    <cellStyle name="Erklärender Text 2 12" xfId="1856" hidden="1"/>
    <cellStyle name="Erklärender Text 2 12" xfId="1672" hidden="1"/>
    <cellStyle name="Erklärender Text 2 12" xfId="1905" hidden="1"/>
    <cellStyle name="Erklärender Text 2 12" xfId="1871" hidden="1"/>
    <cellStyle name="Erklärender Text 2 12" xfId="1963" hidden="1"/>
    <cellStyle name="Erklärender Text 2 12" xfId="1998" hidden="1"/>
    <cellStyle name="Erklärender Text 2 12" xfId="2134" hidden="1"/>
    <cellStyle name="Erklärender Text 2 12" xfId="2436" hidden="1"/>
    <cellStyle name="Erklärender Text 2 12" xfId="2402" hidden="1"/>
    <cellStyle name="Erklärender Text 2 12" xfId="2494" hidden="1"/>
    <cellStyle name="Erklärender Text 2 12" xfId="2529" hidden="1"/>
    <cellStyle name="Erklärender Text 2 12" xfId="2682" hidden="1"/>
    <cellStyle name="Erklärender Text 2 12" xfId="2836" hidden="1"/>
    <cellStyle name="Erklärender Text 2 12" xfId="2802" hidden="1"/>
    <cellStyle name="Erklärender Text 2 12" xfId="2894" hidden="1"/>
    <cellStyle name="Erklärender Text 2 12" xfId="2929" hidden="1"/>
    <cellStyle name="Erklärender Text 2 12" xfId="2716" hidden="1"/>
    <cellStyle name="Erklärender Text 2 12" xfId="2983" hidden="1"/>
    <cellStyle name="Erklärender Text 2 12" xfId="2949" hidden="1"/>
    <cellStyle name="Erklärender Text 2 12" xfId="3041" hidden="1"/>
    <cellStyle name="Erklärender Text 2 12" xfId="3076" hidden="1"/>
    <cellStyle name="Erklärender Text 2 12" xfId="2800" hidden="1"/>
    <cellStyle name="Erklärender Text 2 12" xfId="3124" hidden="1"/>
    <cellStyle name="Erklärender Text 2 12" xfId="3090" hidden="1"/>
    <cellStyle name="Erklärender Text 2 12" xfId="3182" hidden="1"/>
    <cellStyle name="Erklärender Text 2 12" xfId="3217" hidden="1"/>
    <cellStyle name="Erklärender Text 2 12" xfId="3276" hidden="1"/>
    <cellStyle name="Erklärender Text 2 12" xfId="3341" hidden="1"/>
    <cellStyle name="Erklärender Text 2 12" xfId="3307" hidden="1"/>
    <cellStyle name="Erklärender Text 2 12" xfId="3399" hidden="1"/>
    <cellStyle name="Erklärender Text 2 12" xfId="3434" hidden="1"/>
    <cellStyle name="Erklärender Text 2 12" xfId="3513" hidden="1"/>
    <cellStyle name="Erklärender Text 2 12" xfId="3633" hidden="1"/>
    <cellStyle name="Erklärender Text 2 12" xfId="3599" hidden="1"/>
    <cellStyle name="Erklärender Text 2 12" xfId="3691" hidden="1"/>
    <cellStyle name="Erklärender Text 2 12" xfId="3726" hidden="1"/>
    <cellStyle name="Erklärender Text 2 12" xfId="3542" hidden="1"/>
    <cellStyle name="Erklärender Text 2 12" xfId="3775" hidden="1"/>
    <cellStyle name="Erklärender Text 2 12" xfId="3741" hidden="1"/>
    <cellStyle name="Erklärender Text 2 12" xfId="3833" hidden="1"/>
    <cellStyle name="Erklärender Text 2 12" xfId="3868" hidden="1"/>
    <cellStyle name="Erklärender Text 2 12" xfId="2193" hidden="1"/>
    <cellStyle name="Erklärender Text 2 12" xfId="3942" hidden="1"/>
    <cellStyle name="Erklärender Text 2 12" xfId="3908" hidden="1"/>
    <cellStyle name="Erklärender Text 2 12" xfId="4000" hidden="1"/>
    <cellStyle name="Erklärender Text 2 12" xfId="4035" hidden="1"/>
    <cellStyle name="Erklärender Text 2 12" xfId="4188" hidden="1"/>
    <cellStyle name="Erklärender Text 2 12" xfId="4342" hidden="1"/>
    <cellStyle name="Erklärender Text 2 12" xfId="4308" hidden="1"/>
    <cellStyle name="Erklärender Text 2 12" xfId="4400" hidden="1"/>
    <cellStyle name="Erklärender Text 2 12" xfId="4435" hidden="1"/>
    <cellStyle name="Erklärender Text 2 12" xfId="4222" hidden="1"/>
    <cellStyle name="Erklärender Text 2 12" xfId="4489" hidden="1"/>
    <cellStyle name="Erklärender Text 2 12" xfId="4455" hidden="1"/>
    <cellStyle name="Erklärender Text 2 12" xfId="4547" hidden="1"/>
    <cellStyle name="Erklärender Text 2 12" xfId="4582" hidden="1"/>
    <cellStyle name="Erklärender Text 2 12" xfId="4306" hidden="1"/>
    <cellStyle name="Erklärender Text 2 12" xfId="4630" hidden="1"/>
    <cellStyle name="Erklärender Text 2 12" xfId="4596" hidden="1"/>
    <cellStyle name="Erklärender Text 2 12" xfId="4688" hidden="1"/>
    <cellStyle name="Erklärender Text 2 12" xfId="4723" hidden="1"/>
    <cellStyle name="Erklärender Text 2 12" xfId="4782" hidden="1"/>
    <cellStyle name="Erklärender Text 2 12" xfId="4847" hidden="1"/>
    <cellStyle name="Erklärender Text 2 12" xfId="4813" hidden="1"/>
    <cellStyle name="Erklärender Text 2 12" xfId="4905" hidden="1"/>
    <cellStyle name="Erklärender Text 2 12" xfId="4940" hidden="1"/>
    <cellStyle name="Erklärender Text 2 12" xfId="5019" hidden="1"/>
    <cellStyle name="Erklärender Text 2 12" xfId="5139" hidden="1"/>
    <cellStyle name="Erklärender Text 2 12" xfId="5105" hidden="1"/>
    <cellStyle name="Erklärender Text 2 12" xfId="5197" hidden="1"/>
    <cellStyle name="Erklärender Text 2 12" xfId="5232" hidden="1"/>
    <cellStyle name="Erklärender Text 2 12" xfId="5048" hidden="1"/>
    <cellStyle name="Erklärender Text 2 12" xfId="5281" hidden="1"/>
    <cellStyle name="Erklärender Text 2 12" xfId="5247" hidden="1"/>
    <cellStyle name="Erklärender Text 2 12" xfId="5339" hidden="1"/>
    <cellStyle name="Erklärender Text 2 12" xfId="5374" hidden="1"/>
    <cellStyle name="Erklärender Text 2 12" xfId="2572" hidden="1"/>
    <cellStyle name="Erklärender Text 2 12" xfId="5447" hidden="1"/>
    <cellStyle name="Erklärender Text 2 12" xfId="5413" hidden="1"/>
    <cellStyle name="Erklärender Text 2 12" xfId="5505" hidden="1"/>
    <cellStyle name="Erklärender Text 2 12" xfId="5540" hidden="1"/>
    <cellStyle name="Erklärender Text 2 12" xfId="5692" hidden="1"/>
    <cellStyle name="Erklärender Text 2 12" xfId="5846" hidden="1"/>
    <cellStyle name="Erklärender Text 2 12" xfId="5812" hidden="1"/>
    <cellStyle name="Erklärender Text 2 12" xfId="5904" hidden="1"/>
    <cellStyle name="Erklärender Text 2 12" xfId="5939" hidden="1"/>
    <cellStyle name="Erklärender Text 2 12" xfId="5726" hidden="1"/>
    <cellStyle name="Erklärender Text 2 12" xfId="5993" hidden="1"/>
    <cellStyle name="Erklärender Text 2 12" xfId="5959" hidden="1"/>
    <cellStyle name="Erklärender Text 2 12" xfId="6051" hidden="1"/>
    <cellStyle name="Erklärender Text 2 12" xfId="6086" hidden="1"/>
    <cellStyle name="Erklärender Text 2 12" xfId="5810" hidden="1"/>
    <cellStyle name="Erklärender Text 2 12" xfId="6134" hidden="1"/>
    <cellStyle name="Erklärender Text 2 12" xfId="6100" hidden="1"/>
    <cellStyle name="Erklärender Text 2 12" xfId="6192" hidden="1"/>
    <cellStyle name="Erklärender Text 2 12" xfId="6227" hidden="1"/>
    <cellStyle name="Erklärender Text 2 12" xfId="6286" hidden="1"/>
    <cellStyle name="Erklärender Text 2 12" xfId="6351" hidden="1"/>
    <cellStyle name="Erklärender Text 2 12" xfId="6317" hidden="1"/>
    <cellStyle name="Erklärender Text 2 12" xfId="6409" hidden="1"/>
    <cellStyle name="Erklärender Text 2 12" xfId="6444" hidden="1"/>
    <cellStyle name="Erklärender Text 2 12" xfId="6523" hidden="1"/>
    <cellStyle name="Erklärender Text 2 12" xfId="6643" hidden="1"/>
    <cellStyle name="Erklärender Text 2 12" xfId="6609" hidden="1"/>
    <cellStyle name="Erklärender Text 2 12" xfId="6701" hidden="1"/>
    <cellStyle name="Erklärender Text 2 12" xfId="6736" hidden="1"/>
    <cellStyle name="Erklärender Text 2 12" xfId="6552" hidden="1"/>
    <cellStyle name="Erklärender Text 2 12" xfId="6785" hidden="1"/>
    <cellStyle name="Erklärender Text 2 12" xfId="6751" hidden="1"/>
    <cellStyle name="Erklärender Text 2 12" xfId="6843" hidden="1"/>
    <cellStyle name="Erklärender Text 2 12" xfId="6878" hidden="1"/>
    <cellStyle name="Erklärender Text 2 12" xfId="4078" hidden="1"/>
    <cellStyle name="Erklärender Text 2 12" xfId="6949" hidden="1"/>
    <cellStyle name="Erklärender Text 2 12" xfId="6915" hidden="1"/>
    <cellStyle name="Erklärender Text 2 12" xfId="7007" hidden="1"/>
    <cellStyle name="Erklärender Text 2 12" xfId="7042" hidden="1"/>
    <cellStyle name="Erklärender Text 2 12" xfId="7190" hidden="1"/>
    <cellStyle name="Erklärender Text 2 12" xfId="7344" hidden="1"/>
    <cellStyle name="Erklärender Text 2 12" xfId="7310" hidden="1"/>
    <cellStyle name="Erklärender Text 2 12" xfId="7402" hidden="1"/>
    <cellStyle name="Erklärender Text 2 12" xfId="7437" hidden="1"/>
    <cellStyle name="Erklärender Text 2 12" xfId="7224" hidden="1"/>
    <cellStyle name="Erklärender Text 2 12" xfId="7491" hidden="1"/>
    <cellStyle name="Erklärender Text 2 12" xfId="7457" hidden="1"/>
    <cellStyle name="Erklärender Text 2 12" xfId="7549" hidden="1"/>
    <cellStyle name="Erklärender Text 2 12" xfId="7584" hidden="1"/>
    <cellStyle name="Erklärender Text 2 12" xfId="7308" hidden="1"/>
    <cellStyle name="Erklärender Text 2 12" xfId="7632" hidden="1"/>
    <cellStyle name="Erklärender Text 2 12" xfId="7598" hidden="1"/>
    <cellStyle name="Erklärender Text 2 12" xfId="7690" hidden="1"/>
    <cellStyle name="Erklärender Text 2 12" xfId="7725" hidden="1"/>
    <cellStyle name="Erklärender Text 2 12" xfId="7784" hidden="1"/>
    <cellStyle name="Erklärender Text 2 12" xfId="7849" hidden="1"/>
    <cellStyle name="Erklärender Text 2 12" xfId="7815" hidden="1"/>
    <cellStyle name="Erklärender Text 2 12" xfId="7907" hidden="1"/>
    <cellStyle name="Erklärender Text 2 12" xfId="7942" hidden="1"/>
    <cellStyle name="Erklärender Text 2 12" xfId="8021" hidden="1"/>
    <cellStyle name="Erklärender Text 2 12" xfId="8141" hidden="1"/>
    <cellStyle name="Erklärender Text 2 12" xfId="8107" hidden="1"/>
    <cellStyle name="Erklärender Text 2 12" xfId="8199" hidden="1"/>
    <cellStyle name="Erklärender Text 2 12" xfId="8234" hidden="1"/>
    <cellStyle name="Erklärender Text 2 12" xfId="8050" hidden="1"/>
    <cellStyle name="Erklärender Text 2 12" xfId="8283" hidden="1"/>
    <cellStyle name="Erklärender Text 2 12" xfId="8249" hidden="1"/>
    <cellStyle name="Erklärender Text 2 12" xfId="8341" hidden="1"/>
    <cellStyle name="Erklärender Text 2 12" xfId="8376" hidden="1"/>
    <cellStyle name="Erklärender Text 2 12" xfId="5582" hidden="1"/>
    <cellStyle name="Erklärender Text 2 12" xfId="8444" hidden="1"/>
    <cellStyle name="Erklärender Text 2 12" xfId="8410" hidden="1"/>
    <cellStyle name="Erklärender Text 2 12" xfId="8502" hidden="1"/>
    <cellStyle name="Erklärender Text 2 12" xfId="8537" hidden="1"/>
    <cellStyle name="Erklärender Text 2 12" xfId="8683" hidden="1"/>
    <cellStyle name="Erklärender Text 2 12" xfId="8837" hidden="1"/>
    <cellStyle name="Erklärender Text 2 12" xfId="8803" hidden="1"/>
    <cellStyle name="Erklärender Text 2 12" xfId="8895" hidden="1"/>
    <cellStyle name="Erklärender Text 2 12" xfId="8930" hidden="1"/>
    <cellStyle name="Erklärender Text 2 12" xfId="8717" hidden="1"/>
    <cellStyle name="Erklärender Text 2 12" xfId="8984" hidden="1"/>
    <cellStyle name="Erklärender Text 2 12" xfId="8950" hidden="1"/>
    <cellStyle name="Erklärender Text 2 12" xfId="9042" hidden="1"/>
    <cellStyle name="Erklärender Text 2 12" xfId="9077" hidden="1"/>
    <cellStyle name="Erklärender Text 2 12" xfId="8801" hidden="1"/>
    <cellStyle name="Erklärender Text 2 12" xfId="9125" hidden="1"/>
    <cellStyle name="Erklärender Text 2 12" xfId="9091" hidden="1"/>
    <cellStyle name="Erklärender Text 2 12" xfId="9183" hidden="1"/>
    <cellStyle name="Erklärender Text 2 12" xfId="9218" hidden="1"/>
    <cellStyle name="Erklärender Text 2 12" xfId="9277" hidden="1"/>
    <cellStyle name="Erklärender Text 2 12" xfId="9342" hidden="1"/>
    <cellStyle name="Erklärender Text 2 12" xfId="9308" hidden="1"/>
    <cellStyle name="Erklärender Text 2 12" xfId="9400" hidden="1"/>
    <cellStyle name="Erklärender Text 2 12" xfId="9435" hidden="1"/>
    <cellStyle name="Erklärender Text 2 12" xfId="9514" hidden="1"/>
    <cellStyle name="Erklärender Text 2 12" xfId="9634" hidden="1"/>
    <cellStyle name="Erklärender Text 2 12" xfId="9600" hidden="1"/>
    <cellStyle name="Erklärender Text 2 12" xfId="9692" hidden="1"/>
    <cellStyle name="Erklärender Text 2 12" xfId="9727" hidden="1"/>
    <cellStyle name="Erklärender Text 2 12" xfId="9543" hidden="1"/>
    <cellStyle name="Erklärender Text 2 12" xfId="9776" hidden="1"/>
    <cellStyle name="Erklärender Text 2 12" xfId="9742" hidden="1"/>
    <cellStyle name="Erklärender Text 2 12" xfId="9834" hidden="1"/>
    <cellStyle name="Erklärender Text 2 12" xfId="9869" hidden="1"/>
    <cellStyle name="Erklärender Text 2 12" xfId="7082" hidden="1"/>
    <cellStyle name="Erklärender Text 2 12" xfId="9935" hidden="1"/>
    <cellStyle name="Erklärender Text 2 12" xfId="9901" hidden="1"/>
    <cellStyle name="Erklärender Text 2 12" xfId="9993" hidden="1"/>
    <cellStyle name="Erklärender Text 2 12" xfId="10028" hidden="1"/>
    <cellStyle name="Erklärender Text 2 12" xfId="10169" hidden="1"/>
    <cellStyle name="Erklärender Text 2 12" xfId="10323" hidden="1"/>
    <cellStyle name="Erklärender Text 2 12" xfId="10289" hidden="1"/>
    <cellStyle name="Erklärender Text 2 12" xfId="10381" hidden="1"/>
    <cellStyle name="Erklärender Text 2 12" xfId="10416" hidden="1"/>
    <cellStyle name="Erklärender Text 2 12" xfId="10203" hidden="1"/>
    <cellStyle name="Erklärender Text 2 12" xfId="10470" hidden="1"/>
    <cellStyle name="Erklärender Text 2 12" xfId="10436" hidden="1"/>
    <cellStyle name="Erklärender Text 2 12" xfId="10528" hidden="1"/>
    <cellStyle name="Erklärender Text 2 12" xfId="10563" hidden="1"/>
    <cellStyle name="Erklärender Text 2 12" xfId="10287" hidden="1"/>
    <cellStyle name="Erklärender Text 2 12" xfId="10611" hidden="1"/>
    <cellStyle name="Erklärender Text 2 12" xfId="10577" hidden="1"/>
    <cellStyle name="Erklärender Text 2 12" xfId="10669" hidden="1"/>
    <cellStyle name="Erklärender Text 2 12" xfId="10704" hidden="1"/>
    <cellStyle name="Erklärender Text 2 12" xfId="10763" hidden="1"/>
    <cellStyle name="Erklärender Text 2 12" xfId="10828" hidden="1"/>
    <cellStyle name="Erklärender Text 2 12" xfId="10794" hidden="1"/>
    <cellStyle name="Erklärender Text 2 12" xfId="10886" hidden="1"/>
    <cellStyle name="Erklärender Text 2 12" xfId="10921" hidden="1"/>
    <cellStyle name="Erklärender Text 2 12" xfId="11000" hidden="1"/>
    <cellStyle name="Erklärender Text 2 12" xfId="11120" hidden="1"/>
    <cellStyle name="Erklärender Text 2 12" xfId="11086" hidden="1"/>
    <cellStyle name="Erklärender Text 2 12" xfId="11178" hidden="1"/>
    <cellStyle name="Erklärender Text 2 12" xfId="11213" hidden="1"/>
    <cellStyle name="Erklärender Text 2 12" xfId="11029" hidden="1"/>
    <cellStyle name="Erklärender Text 2 12" xfId="11262" hidden="1"/>
    <cellStyle name="Erklärender Text 2 12" xfId="11228" hidden="1"/>
    <cellStyle name="Erklärender Text 2 12" xfId="11320" hidden="1"/>
    <cellStyle name="Erklärender Text 2 12" xfId="11355" hidden="1"/>
    <cellStyle name="Erklärender Text 2 12" xfId="8575" hidden="1"/>
    <cellStyle name="Erklärender Text 2 12" xfId="11418" hidden="1"/>
    <cellStyle name="Erklärender Text 2 12" xfId="11384" hidden="1"/>
    <cellStyle name="Erklärender Text 2 12" xfId="11476" hidden="1"/>
    <cellStyle name="Erklärender Text 2 12" xfId="11511" hidden="1"/>
    <cellStyle name="Erklärender Text 2 12" xfId="11649" hidden="1"/>
    <cellStyle name="Erklärender Text 2 12" xfId="11803" hidden="1"/>
    <cellStyle name="Erklärender Text 2 12" xfId="11769" hidden="1"/>
    <cellStyle name="Erklärender Text 2 12" xfId="11861" hidden="1"/>
    <cellStyle name="Erklärender Text 2 12" xfId="11896" hidden="1"/>
    <cellStyle name="Erklärender Text 2 12" xfId="11683" hidden="1"/>
    <cellStyle name="Erklärender Text 2 12" xfId="11950" hidden="1"/>
    <cellStyle name="Erklärender Text 2 12" xfId="11916" hidden="1"/>
    <cellStyle name="Erklärender Text 2 12" xfId="12008" hidden="1"/>
    <cellStyle name="Erklärender Text 2 12" xfId="12043" hidden="1"/>
    <cellStyle name="Erklärender Text 2 12" xfId="11767" hidden="1"/>
    <cellStyle name="Erklärender Text 2 12" xfId="12091" hidden="1"/>
    <cellStyle name="Erklärender Text 2 12" xfId="12057" hidden="1"/>
    <cellStyle name="Erklärender Text 2 12" xfId="12149" hidden="1"/>
    <cellStyle name="Erklärender Text 2 12" xfId="12184" hidden="1"/>
    <cellStyle name="Erklärender Text 2 12" xfId="12243" hidden="1"/>
    <cellStyle name="Erklärender Text 2 12" xfId="12308" hidden="1"/>
    <cellStyle name="Erklärender Text 2 12" xfId="12274" hidden="1"/>
    <cellStyle name="Erklärender Text 2 12" xfId="12366" hidden="1"/>
    <cellStyle name="Erklärender Text 2 12" xfId="12401" hidden="1"/>
    <cellStyle name="Erklärender Text 2 12" xfId="12480" hidden="1"/>
    <cellStyle name="Erklärender Text 2 12" xfId="12600" hidden="1"/>
    <cellStyle name="Erklärender Text 2 12" xfId="12566" hidden="1"/>
    <cellStyle name="Erklärender Text 2 12" xfId="12658" hidden="1"/>
    <cellStyle name="Erklärender Text 2 12" xfId="12693" hidden="1"/>
    <cellStyle name="Erklärender Text 2 12" xfId="12509" hidden="1"/>
    <cellStyle name="Erklärender Text 2 12" xfId="12742" hidden="1"/>
    <cellStyle name="Erklärender Text 2 12" xfId="12708" hidden="1"/>
    <cellStyle name="Erklärender Text 2 12" xfId="12800" hidden="1"/>
    <cellStyle name="Erklärender Text 2 12" xfId="12835" hidden="1"/>
    <cellStyle name="Erklärender Text 2 12" xfId="10062" hidden="1"/>
    <cellStyle name="Erklärender Text 2 12" xfId="12897" hidden="1"/>
    <cellStyle name="Erklärender Text 2 12" xfId="12863" hidden="1"/>
    <cellStyle name="Erklärender Text 2 12" xfId="12955" hidden="1"/>
    <cellStyle name="Erklärender Text 2 12" xfId="12990" hidden="1"/>
    <cellStyle name="Erklärender Text 2 12" xfId="13120" hidden="1"/>
    <cellStyle name="Erklärender Text 2 12" xfId="13274" hidden="1"/>
    <cellStyle name="Erklärender Text 2 12" xfId="13240" hidden="1"/>
    <cellStyle name="Erklärender Text 2 12" xfId="13332" hidden="1"/>
    <cellStyle name="Erklärender Text 2 12" xfId="13367" hidden="1"/>
    <cellStyle name="Erklärender Text 2 12" xfId="13154" hidden="1"/>
    <cellStyle name="Erklärender Text 2 12" xfId="13421" hidden="1"/>
    <cellStyle name="Erklärender Text 2 12" xfId="13387" hidden="1"/>
    <cellStyle name="Erklärender Text 2 12" xfId="13479" hidden="1"/>
    <cellStyle name="Erklärender Text 2 12" xfId="13514" hidden="1"/>
    <cellStyle name="Erklärender Text 2 12" xfId="13238" hidden="1"/>
    <cellStyle name="Erklärender Text 2 12" xfId="13562" hidden="1"/>
    <cellStyle name="Erklärender Text 2 12" xfId="13528" hidden="1"/>
    <cellStyle name="Erklärender Text 2 12" xfId="13620" hidden="1"/>
    <cellStyle name="Erklärender Text 2 12" xfId="13655" hidden="1"/>
    <cellStyle name="Erklärender Text 2 12" xfId="13714" hidden="1"/>
    <cellStyle name="Erklärender Text 2 12" xfId="13779" hidden="1"/>
    <cellStyle name="Erklärender Text 2 12" xfId="13745" hidden="1"/>
    <cellStyle name="Erklärender Text 2 12" xfId="13837" hidden="1"/>
    <cellStyle name="Erklärender Text 2 12" xfId="13872" hidden="1"/>
    <cellStyle name="Erklärender Text 2 12" xfId="13951" hidden="1"/>
    <cellStyle name="Erklärender Text 2 12" xfId="14071" hidden="1"/>
    <cellStyle name="Erklärender Text 2 12" xfId="14037" hidden="1"/>
    <cellStyle name="Erklärender Text 2 12" xfId="14129" hidden="1"/>
    <cellStyle name="Erklärender Text 2 12" xfId="14164" hidden="1"/>
    <cellStyle name="Erklärender Text 2 12" xfId="13980" hidden="1"/>
    <cellStyle name="Erklärender Text 2 12" xfId="14213" hidden="1"/>
    <cellStyle name="Erklärender Text 2 12" xfId="14179" hidden="1"/>
    <cellStyle name="Erklärender Text 2 12" xfId="14271" hidden="1"/>
    <cellStyle name="Erklärender Text 2 12" xfId="14306" hidden="1"/>
    <cellStyle name="Erklärender Text 2 12" xfId="11542" hidden="1"/>
    <cellStyle name="Erklärender Text 2 12" xfId="14364" hidden="1"/>
    <cellStyle name="Erklärender Text 2 12" xfId="14330" hidden="1"/>
    <cellStyle name="Erklärender Text 2 12" xfId="14422" hidden="1"/>
    <cellStyle name="Erklärender Text 2 12" xfId="14457" hidden="1"/>
    <cellStyle name="Erklärender Text 2 12" xfId="14582" hidden="1"/>
    <cellStyle name="Erklärender Text 2 12" xfId="14736" hidden="1"/>
    <cellStyle name="Erklärender Text 2 12" xfId="14702" hidden="1"/>
    <cellStyle name="Erklärender Text 2 12" xfId="14794" hidden="1"/>
    <cellStyle name="Erklärender Text 2 12" xfId="14829" hidden="1"/>
    <cellStyle name="Erklärender Text 2 12" xfId="14616" hidden="1"/>
    <cellStyle name="Erklärender Text 2 12" xfId="14883" hidden="1"/>
    <cellStyle name="Erklärender Text 2 12" xfId="14849" hidden="1"/>
    <cellStyle name="Erklärender Text 2 12" xfId="14941" hidden="1"/>
    <cellStyle name="Erklärender Text 2 12" xfId="14976" hidden="1"/>
    <cellStyle name="Erklärender Text 2 12" xfId="14700" hidden="1"/>
    <cellStyle name="Erklärender Text 2 12" xfId="15024" hidden="1"/>
    <cellStyle name="Erklärender Text 2 12" xfId="14990" hidden="1"/>
    <cellStyle name="Erklärender Text 2 12" xfId="15082" hidden="1"/>
    <cellStyle name="Erklärender Text 2 12" xfId="15117" hidden="1"/>
    <cellStyle name="Erklärender Text 2 12" xfId="15176" hidden="1"/>
    <cellStyle name="Erklärender Text 2 12" xfId="15241" hidden="1"/>
    <cellStyle name="Erklärender Text 2 12" xfId="15207" hidden="1"/>
    <cellStyle name="Erklärender Text 2 12" xfId="15299" hidden="1"/>
    <cellStyle name="Erklärender Text 2 12" xfId="15334" hidden="1"/>
    <cellStyle name="Erklärender Text 2 12" xfId="15413" hidden="1"/>
    <cellStyle name="Erklärender Text 2 12" xfId="15533" hidden="1"/>
    <cellStyle name="Erklärender Text 2 12" xfId="15499" hidden="1"/>
    <cellStyle name="Erklärender Text 2 12" xfId="15591" hidden="1"/>
    <cellStyle name="Erklärender Text 2 12" xfId="15626" hidden="1"/>
    <cellStyle name="Erklärender Text 2 12" xfId="15442" hidden="1"/>
    <cellStyle name="Erklärender Text 2 12" xfId="15675" hidden="1"/>
    <cellStyle name="Erklärender Text 2 12" xfId="15641" hidden="1"/>
    <cellStyle name="Erklärender Text 2 12" xfId="15733" hidden="1"/>
    <cellStyle name="Erklärender Text 2 12" xfId="15768" hidden="1"/>
    <cellStyle name="Erklärender Text 2 12" xfId="13015" hidden="1"/>
    <cellStyle name="Erklärender Text 2 12" xfId="15826" hidden="1"/>
    <cellStyle name="Erklärender Text 2 12" xfId="15792" hidden="1"/>
    <cellStyle name="Erklärender Text 2 12" xfId="15884" hidden="1"/>
    <cellStyle name="Erklärender Text 2 12" xfId="15919" hidden="1"/>
    <cellStyle name="Erklärender Text 2 12" xfId="16038" hidden="1"/>
    <cellStyle name="Erklärender Text 2 12" xfId="16192" hidden="1"/>
    <cellStyle name="Erklärender Text 2 12" xfId="16158" hidden="1"/>
    <cellStyle name="Erklärender Text 2 12" xfId="16250" hidden="1"/>
    <cellStyle name="Erklärender Text 2 12" xfId="16285" hidden="1"/>
    <cellStyle name="Erklärender Text 2 12" xfId="16072" hidden="1"/>
    <cellStyle name="Erklärender Text 2 12" xfId="16339" hidden="1"/>
    <cellStyle name="Erklärender Text 2 12" xfId="16305" hidden="1"/>
    <cellStyle name="Erklärender Text 2 12" xfId="16397" hidden="1"/>
    <cellStyle name="Erklärender Text 2 12" xfId="16432" hidden="1"/>
    <cellStyle name="Erklärender Text 2 12" xfId="16156" hidden="1"/>
    <cellStyle name="Erklärender Text 2 12" xfId="16480" hidden="1"/>
    <cellStyle name="Erklärender Text 2 12" xfId="16446" hidden="1"/>
    <cellStyle name="Erklärender Text 2 12" xfId="16538" hidden="1"/>
    <cellStyle name="Erklärender Text 2 12" xfId="16573" hidden="1"/>
    <cellStyle name="Erklärender Text 2 12" xfId="16632" hidden="1"/>
    <cellStyle name="Erklärender Text 2 12" xfId="16697" hidden="1"/>
    <cellStyle name="Erklärender Text 2 12" xfId="16663" hidden="1"/>
    <cellStyle name="Erklärender Text 2 12" xfId="16755" hidden="1"/>
    <cellStyle name="Erklärender Text 2 12" xfId="16790" hidden="1"/>
    <cellStyle name="Erklärender Text 2 12" xfId="16869" hidden="1"/>
    <cellStyle name="Erklärender Text 2 12" xfId="16989" hidden="1"/>
    <cellStyle name="Erklärender Text 2 12" xfId="16955" hidden="1"/>
    <cellStyle name="Erklärender Text 2 12" xfId="17047" hidden="1"/>
    <cellStyle name="Erklärender Text 2 12" xfId="17082" hidden="1"/>
    <cellStyle name="Erklärender Text 2 12" xfId="16898" hidden="1"/>
    <cellStyle name="Erklärender Text 2 12" xfId="17131" hidden="1"/>
    <cellStyle name="Erklärender Text 2 12" xfId="17097" hidden="1"/>
    <cellStyle name="Erklärender Text 2 12" xfId="17189" hidden="1"/>
    <cellStyle name="Erklärender Text 2 12" xfId="17224" hidden="1"/>
    <cellStyle name="Erklärender Text 2 12" xfId="14477" hidden="1"/>
    <cellStyle name="Erklärender Text 2 12" xfId="17271" hidden="1"/>
    <cellStyle name="Erklärender Text 2 12" xfId="17237" hidden="1"/>
    <cellStyle name="Erklärender Text 2 12" xfId="17329" hidden="1"/>
    <cellStyle name="Erklärender Text 2 12" xfId="17364" hidden="1"/>
    <cellStyle name="Erklärender Text 2 12" xfId="17480" hidden="1"/>
    <cellStyle name="Erklärender Text 2 12" xfId="17634" hidden="1"/>
    <cellStyle name="Erklärender Text 2 12" xfId="17600" hidden="1"/>
    <cellStyle name="Erklärender Text 2 12" xfId="17692" hidden="1"/>
    <cellStyle name="Erklärender Text 2 12" xfId="17727" hidden="1"/>
    <cellStyle name="Erklärender Text 2 12" xfId="17514" hidden="1"/>
    <cellStyle name="Erklärender Text 2 12" xfId="17781" hidden="1"/>
    <cellStyle name="Erklärender Text 2 12" xfId="17747" hidden="1"/>
    <cellStyle name="Erklärender Text 2 12" xfId="17839" hidden="1"/>
    <cellStyle name="Erklärender Text 2 12" xfId="17874" hidden="1"/>
    <cellStyle name="Erklärender Text 2 12" xfId="17598" hidden="1"/>
    <cellStyle name="Erklärender Text 2 12" xfId="17922" hidden="1"/>
    <cellStyle name="Erklärender Text 2 12" xfId="17888" hidden="1"/>
    <cellStyle name="Erklärender Text 2 12" xfId="17980" hidden="1"/>
    <cellStyle name="Erklärender Text 2 12" xfId="18015" hidden="1"/>
    <cellStyle name="Erklärender Text 2 12" xfId="18074" hidden="1"/>
    <cellStyle name="Erklärender Text 2 12" xfId="18139" hidden="1"/>
    <cellStyle name="Erklärender Text 2 12" xfId="18105" hidden="1"/>
    <cellStyle name="Erklärender Text 2 12" xfId="18197" hidden="1"/>
    <cellStyle name="Erklärender Text 2 12" xfId="18232" hidden="1"/>
    <cellStyle name="Erklärender Text 2 12" xfId="18311" hidden="1"/>
    <cellStyle name="Erklärender Text 2 12" xfId="18431" hidden="1"/>
    <cellStyle name="Erklärender Text 2 12" xfId="18397" hidden="1"/>
    <cellStyle name="Erklärender Text 2 12" xfId="18489" hidden="1"/>
    <cellStyle name="Erklärender Text 2 12" xfId="18524" hidden="1"/>
    <cellStyle name="Erklärender Text 2 12" xfId="18340" hidden="1"/>
    <cellStyle name="Erklärender Text 2 12" xfId="18573" hidden="1"/>
    <cellStyle name="Erklärender Text 2 12" xfId="18539" hidden="1"/>
    <cellStyle name="Erklärender Text 2 12" xfId="18631" hidden="1"/>
    <cellStyle name="Erklärender Text 2 12" xfId="18666" hidden="1"/>
    <cellStyle name="Erklärender Text 2 12" xfId="18955" hidden="1"/>
    <cellStyle name="Erklärender Text 2 12" xfId="19071" hidden="1"/>
    <cellStyle name="Erklärender Text 2 12" xfId="19037" hidden="1"/>
    <cellStyle name="Erklärender Text 2 12" xfId="19129" hidden="1"/>
    <cellStyle name="Erklärender Text 2 12" xfId="19164" hidden="1"/>
    <cellStyle name="Erklärender Text 2 12" xfId="19287" hidden="1"/>
    <cellStyle name="Erklärender Text 2 12" xfId="19441" hidden="1"/>
    <cellStyle name="Erklärender Text 2 12" xfId="19407" hidden="1"/>
    <cellStyle name="Erklärender Text 2 12" xfId="19499" hidden="1"/>
    <cellStyle name="Erklärender Text 2 12" xfId="19534" hidden="1"/>
    <cellStyle name="Erklärender Text 2 12" xfId="19321" hidden="1"/>
    <cellStyle name="Erklärender Text 2 12" xfId="19588" hidden="1"/>
    <cellStyle name="Erklärender Text 2 12" xfId="19554" hidden="1"/>
    <cellStyle name="Erklärender Text 2 12" xfId="19646" hidden="1"/>
    <cellStyle name="Erklärender Text 2 12" xfId="19681" hidden="1"/>
    <cellStyle name="Erklärender Text 2 12" xfId="19405" hidden="1"/>
    <cellStyle name="Erklärender Text 2 12" xfId="19729" hidden="1"/>
    <cellStyle name="Erklärender Text 2 12" xfId="19695" hidden="1"/>
    <cellStyle name="Erklärender Text 2 12" xfId="19787" hidden="1"/>
    <cellStyle name="Erklärender Text 2 12" xfId="19822" hidden="1"/>
    <cellStyle name="Erklärender Text 2 12" xfId="19881" hidden="1"/>
    <cellStyle name="Erklärender Text 2 12" xfId="19946" hidden="1"/>
    <cellStyle name="Erklärender Text 2 12" xfId="19912" hidden="1"/>
    <cellStyle name="Erklärender Text 2 12" xfId="20004" hidden="1"/>
    <cellStyle name="Erklärender Text 2 12" xfId="20039" hidden="1"/>
    <cellStyle name="Erklärender Text 2 12" xfId="20118" hidden="1"/>
    <cellStyle name="Erklärender Text 2 12" xfId="20238" hidden="1"/>
    <cellStyle name="Erklärender Text 2 12" xfId="20204" hidden="1"/>
    <cellStyle name="Erklärender Text 2 12" xfId="20296" hidden="1"/>
    <cellStyle name="Erklärender Text 2 12" xfId="20331" hidden="1"/>
    <cellStyle name="Erklärender Text 2 12" xfId="20147" hidden="1"/>
    <cellStyle name="Erklärender Text 2 12" xfId="20380" hidden="1"/>
    <cellStyle name="Erklärender Text 2 12" xfId="20346" hidden="1"/>
    <cellStyle name="Erklärender Text 2 12" xfId="20438" hidden="1"/>
    <cellStyle name="Erklärender Text 2 12" xfId="20473" hidden="1"/>
    <cellStyle name="Erklärender Text 2 12" xfId="20532" hidden="1"/>
    <cellStyle name="Erklärender Text 2 12" xfId="20597" hidden="1"/>
    <cellStyle name="Erklärender Text 2 12" xfId="20563" hidden="1"/>
    <cellStyle name="Erklärender Text 2 12" xfId="20655" hidden="1"/>
    <cellStyle name="Erklärender Text 2 12" xfId="20690" hidden="1"/>
    <cellStyle name="Erklärender Text 2 12" xfId="20787" hidden="1"/>
    <cellStyle name="Erklärender Text 2 12" xfId="20988" hidden="1"/>
    <cellStyle name="Erklärender Text 2 12" xfId="20954" hidden="1"/>
    <cellStyle name="Erklärender Text 2 12" xfId="21046" hidden="1"/>
    <cellStyle name="Erklärender Text 2 12" xfId="21081" hidden="1"/>
    <cellStyle name="Erklärender Text 2 12" xfId="21177" hidden="1"/>
    <cellStyle name="Erklärender Text 2 12" xfId="21297" hidden="1"/>
    <cellStyle name="Erklärender Text 2 12" xfId="21263" hidden="1"/>
    <cellStyle name="Erklärender Text 2 12" xfId="21355" hidden="1"/>
    <cellStyle name="Erklärender Text 2 12" xfId="21390" hidden="1"/>
    <cellStyle name="Erklärender Text 2 12" xfId="21206" hidden="1"/>
    <cellStyle name="Erklärender Text 2 12" xfId="21441" hidden="1"/>
    <cellStyle name="Erklärender Text 2 12" xfId="21407" hidden="1"/>
    <cellStyle name="Erklärender Text 2 12" xfId="21499" hidden="1"/>
    <cellStyle name="Erklärender Text 2 12" xfId="21534" hidden="1"/>
    <cellStyle name="Erklärender Text 2 12" xfId="20842" hidden="1"/>
    <cellStyle name="Erklärender Text 2 12" xfId="21598" hidden="1"/>
    <cellStyle name="Erklärender Text 2 12" xfId="21564" hidden="1"/>
    <cellStyle name="Erklärender Text 2 12" xfId="21656" hidden="1"/>
    <cellStyle name="Erklärender Text 2 12" xfId="21691" hidden="1"/>
    <cellStyle name="Erklärender Text 2 12" xfId="21813" hidden="1"/>
    <cellStyle name="Erklärender Text 2 12" xfId="21968" hidden="1"/>
    <cellStyle name="Erklärender Text 2 12" xfId="21934" hidden="1"/>
    <cellStyle name="Erklärender Text 2 12" xfId="22026" hidden="1"/>
    <cellStyle name="Erklärender Text 2 12" xfId="22061" hidden="1"/>
    <cellStyle name="Erklärender Text 2 12" xfId="21847" hidden="1"/>
    <cellStyle name="Erklärender Text 2 12" xfId="22117" hidden="1"/>
    <cellStyle name="Erklärender Text 2 12" xfId="22083" hidden="1"/>
    <cellStyle name="Erklärender Text 2 12" xfId="22175" hidden="1"/>
    <cellStyle name="Erklärender Text 2 12" xfId="22210" hidden="1"/>
    <cellStyle name="Erklärender Text 2 12" xfId="21932" hidden="1"/>
    <cellStyle name="Erklärender Text 2 12" xfId="22260" hidden="1"/>
    <cellStyle name="Erklärender Text 2 12" xfId="22226" hidden="1"/>
    <cellStyle name="Erklärender Text 2 12" xfId="22318" hidden="1"/>
    <cellStyle name="Erklärender Text 2 12" xfId="22353" hidden="1"/>
    <cellStyle name="Erklärender Text 2 12" xfId="22414" hidden="1"/>
    <cellStyle name="Erklärender Text 2 12" xfId="22479" hidden="1"/>
    <cellStyle name="Erklärender Text 2 12" xfId="22445" hidden="1"/>
    <cellStyle name="Erklärender Text 2 12" xfId="22537" hidden="1"/>
    <cellStyle name="Erklärender Text 2 12" xfId="22572" hidden="1"/>
    <cellStyle name="Erklärender Text 2 12" xfId="22651" hidden="1"/>
    <cellStyle name="Erklärender Text 2 12" xfId="22771" hidden="1"/>
    <cellStyle name="Erklärender Text 2 12" xfId="22737" hidden="1"/>
    <cellStyle name="Erklärender Text 2 12" xfId="22829" hidden="1"/>
    <cellStyle name="Erklärender Text 2 12" xfId="22864" hidden="1"/>
    <cellStyle name="Erklärender Text 2 12" xfId="22680" hidden="1"/>
    <cellStyle name="Erklärender Text 2 12" xfId="22913" hidden="1"/>
    <cellStyle name="Erklärender Text 2 12" xfId="22879" hidden="1"/>
    <cellStyle name="Erklärender Text 2 12" xfId="22971" hidden="1"/>
    <cellStyle name="Erklärender Text 2 12" xfId="23006" hidden="1"/>
    <cellStyle name="Erklärender Text 2 12" xfId="20798" hidden="1"/>
    <cellStyle name="Erklärender Text 2 12" xfId="23053" hidden="1"/>
    <cellStyle name="Erklärender Text 2 12" xfId="23019" hidden="1"/>
    <cellStyle name="Erklärender Text 2 12" xfId="23111" hidden="1"/>
    <cellStyle name="Erklärender Text 2 12" xfId="23146" hidden="1"/>
    <cellStyle name="Erklärender Text 2 12" xfId="23266" hidden="1"/>
    <cellStyle name="Erklärender Text 2 12" xfId="23420" hidden="1"/>
    <cellStyle name="Erklärender Text 2 12" xfId="23386" hidden="1"/>
    <cellStyle name="Erklärender Text 2 12" xfId="23478" hidden="1"/>
    <cellStyle name="Erklärender Text 2 12" xfId="23513" hidden="1"/>
    <cellStyle name="Erklärender Text 2 12" xfId="23300" hidden="1"/>
    <cellStyle name="Erklärender Text 2 12" xfId="23569" hidden="1"/>
    <cellStyle name="Erklärender Text 2 12" xfId="23535" hidden="1"/>
    <cellStyle name="Erklärender Text 2 12" xfId="23627" hidden="1"/>
    <cellStyle name="Erklärender Text 2 12" xfId="23662" hidden="1"/>
    <cellStyle name="Erklärender Text 2 12" xfId="23384" hidden="1"/>
    <cellStyle name="Erklärender Text 2 12" xfId="23712" hidden="1"/>
    <cellStyle name="Erklärender Text 2 12" xfId="23678" hidden="1"/>
    <cellStyle name="Erklärender Text 2 12" xfId="23770" hidden="1"/>
    <cellStyle name="Erklärender Text 2 12" xfId="23805" hidden="1"/>
    <cellStyle name="Erklärender Text 2 12" xfId="23865" hidden="1"/>
    <cellStyle name="Erklärender Text 2 12" xfId="23930" hidden="1"/>
    <cellStyle name="Erklärender Text 2 12" xfId="23896" hidden="1"/>
    <cellStyle name="Erklärender Text 2 12" xfId="23988" hidden="1"/>
    <cellStyle name="Erklärender Text 2 12" xfId="24023" hidden="1"/>
    <cellStyle name="Erklärender Text 2 12" xfId="24102" hidden="1"/>
    <cellStyle name="Erklärender Text 2 12" xfId="24222" hidden="1"/>
    <cellStyle name="Erklärender Text 2 12" xfId="24188" hidden="1"/>
    <cellStyle name="Erklärender Text 2 12" xfId="24280" hidden="1"/>
    <cellStyle name="Erklärender Text 2 12" xfId="24315" hidden="1"/>
    <cellStyle name="Erklärender Text 2 12" xfId="24131" hidden="1"/>
    <cellStyle name="Erklärender Text 2 12" xfId="24364" hidden="1"/>
    <cellStyle name="Erklärender Text 2 12" xfId="24330" hidden="1"/>
    <cellStyle name="Erklärender Text 2 12" xfId="24422" hidden="1"/>
    <cellStyle name="Erklärender Text 2 12" xfId="24457" hidden="1"/>
    <cellStyle name="Erklärender Text 2 12" xfId="20823" hidden="1"/>
    <cellStyle name="Erklärender Text 2 12" xfId="24504" hidden="1"/>
    <cellStyle name="Erklärender Text 2 12" xfId="24470" hidden="1"/>
    <cellStyle name="Erklärender Text 2 12" xfId="24562" hidden="1"/>
    <cellStyle name="Erklärender Text 2 12" xfId="24597" hidden="1"/>
    <cellStyle name="Erklärender Text 2 12" xfId="24713" hidden="1"/>
    <cellStyle name="Erklärender Text 2 12" xfId="24867" hidden="1"/>
    <cellStyle name="Erklärender Text 2 12" xfId="24833" hidden="1"/>
    <cellStyle name="Erklärender Text 2 12" xfId="24925" hidden="1"/>
    <cellStyle name="Erklärender Text 2 12" xfId="24960" hidden="1"/>
    <cellStyle name="Erklärender Text 2 12" xfId="24747" hidden="1"/>
    <cellStyle name="Erklärender Text 2 12" xfId="25014" hidden="1"/>
    <cellStyle name="Erklärender Text 2 12" xfId="24980" hidden="1"/>
    <cellStyle name="Erklärender Text 2 12" xfId="25072" hidden="1"/>
    <cellStyle name="Erklärender Text 2 12" xfId="25107" hidden="1"/>
    <cellStyle name="Erklärender Text 2 12" xfId="24831" hidden="1"/>
    <cellStyle name="Erklärender Text 2 12" xfId="25155" hidden="1"/>
    <cellStyle name="Erklärender Text 2 12" xfId="25121" hidden="1"/>
    <cellStyle name="Erklärender Text 2 12" xfId="25213" hidden="1"/>
    <cellStyle name="Erklärender Text 2 12" xfId="25248" hidden="1"/>
    <cellStyle name="Erklärender Text 2 12" xfId="25307" hidden="1"/>
    <cellStyle name="Erklärender Text 2 12" xfId="25372" hidden="1"/>
    <cellStyle name="Erklärender Text 2 12" xfId="25338" hidden="1"/>
    <cellStyle name="Erklärender Text 2 12" xfId="25430" hidden="1"/>
    <cellStyle name="Erklärender Text 2 12" xfId="25465" hidden="1"/>
    <cellStyle name="Erklärender Text 2 12" xfId="25544" hidden="1"/>
    <cellStyle name="Erklärender Text 2 12" xfId="25664" hidden="1"/>
    <cellStyle name="Erklärender Text 2 12" xfId="25630" hidden="1"/>
    <cellStyle name="Erklärender Text 2 12" xfId="25722" hidden="1"/>
    <cellStyle name="Erklärender Text 2 12" xfId="25757" hidden="1"/>
    <cellStyle name="Erklärender Text 2 12" xfId="25573" hidden="1"/>
    <cellStyle name="Erklärender Text 2 12" xfId="25806" hidden="1"/>
    <cellStyle name="Erklärender Text 2 12" xfId="25772" hidden="1"/>
    <cellStyle name="Erklärender Text 2 12" xfId="25864" hidden="1"/>
    <cellStyle name="Erklärender Text 2 12" xfId="25899" hidden="1"/>
    <cellStyle name="Erklärender Text 2 12" xfId="25960" hidden="1"/>
    <cellStyle name="Erklärender Text 2 12" xfId="26099" hidden="1"/>
    <cellStyle name="Erklärender Text 2 12" xfId="26065" hidden="1"/>
    <cellStyle name="Erklärender Text 2 12" xfId="26157" hidden="1"/>
    <cellStyle name="Erklärender Text 2 12" xfId="26192" hidden="1"/>
    <cellStyle name="Erklärender Text 2 12" xfId="26309" hidden="1"/>
    <cellStyle name="Erklärender Text 2 12" xfId="26463" hidden="1"/>
    <cellStyle name="Erklärender Text 2 12" xfId="26429" hidden="1"/>
    <cellStyle name="Erklärender Text 2 12" xfId="26521" hidden="1"/>
    <cellStyle name="Erklärender Text 2 12" xfId="26556" hidden="1"/>
    <cellStyle name="Erklärender Text 2 12" xfId="26343" hidden="1"/>
    <cellStyle name="Erklärender Text 2 12" xfId="26610" hidden="1"/>
    <cellStyle name="Erklärender Text 2 12" xfId="26576" hidden="1"/>
    <cellStyle name="Erklärender Text 2 12" xfId="26668" hidden="1"/>
    <cellStyle name="Erklärender Text 2 12" xfId="26703" hidden="1"/>
    <cellStyle name="Erklärender Text 2 12" xfId="26427" hidden="1"/>
    <cellStyle name="Erklärender Text 2 12" xfId="26751" hidden="1"/>
    <cellStyle name="Erklärender Text 2 12" xfId="26717" hidden="1"/>
    <cellStyle name="Erklärender Text 2 12" xfId="26809" hidden="1"/>
    <cellStyle name="Erklärender Text 2 12" xfId="26844" hidden="1"/>
    <cellStyle name="Erklärender Text 2 12" xfId="26903" hidden="1"/>
    <cellStyle name="Erklärender Text 2 12" xfId="26968" hidden="1"/>
    <cellStyle name="Erklärender Text 2 12" xfId="26934" hidden="1"/>
    <cellStyle name="Erklärender Text 2 12" xfId="27026" hidden="1"/>
    <cellStyle name="Erklärender Text 2 12" xfId="27061" hidden="1"/>
    <cellStyle name="Erklärender Text 2 12" xfId="27140" hidden="1"/>
    <cellStyle name="Erklärender Text 2 12" xfId="27260" hidden="1"/>
    <cellStyle name="Erklärender Text 2 12" xfId="27226" hidden="1"/>
    <cellStyle name="Erklärender Text 2 12" xfId="27318" hidden="1"/>
    <cellStyle name="Erklärender Text 2 12" xfId="27353" hidden="1"/>
    <cellStyle name="Erklärender Text 2 12" xfId="27169" hidden="1"/>
    <cellStyle name="Erklärender Text 2 12" xfId="27402" hidden="1"/>
    <cellStyle name="Erklärender Text 2 12" xfId="27368" hidden="1"/>
    <cellStyle name="Erklärender Text 2 12" xfId="27460" hidden="1"/>
    <cellStyle name="Erklärender Text 2 12" xfId="27495" hidden="1"/>
    <cellStyle name="Erklärender Text 2 12" xfId="25994" hidden="1"/>
    <cellStyle name="Erklärender Text 2 12" xfId="27542" hidden="1"/>
    <cellStyle name="Erklärender Text 2 12" xfId="27508" hidden="1"/>
    <cellStyle name="Erklärender Text 2 12" xfId="27600" hidden="1"/>
    <cellStyle name="Erklärender Text 2 12" xfId="27635" hidden="1"/>
    <cellStyle name="Erklärender Text 2 12" xfId="27751" hidden="1"/>
    <cellStyle name="Erklärender Text 2 12" xfId="27905" hidden="1"/>
    <cellStyle name="Erklärender Text 2 12" xfId="27871" hidden="1"/>
    <cellStyle name="Erklärender Text 2 12" xfId="27963" hidden="1"/>
    <cellStyle name="Erklärender Text 2 12" xfId="27998" hidden="1"/>
    <cellStyle name="Erklärender Text 2 12" xfId="27785" hidden="1"/>
    <cellStyle name="Erklärender Text 2 12" xfId="28052" hidden="1"/>
    <cellStyle name="Erklärender Text 2 12" xfId="28018" hidden="1"/>
    <cellStyle name="Erklärender Text 2 12" xfId="28110" hidden="1"/>
    <cellStyle name="Erklärender Text 2 12" xfId="28145" hidden="1"/>
    <cellStyle name="Erklärender Text 2 12" xfId="27869" hidden="1"/>
    <cellStyle name="Erklärender Text 2 12" xfId="28193" hidden="1"/>
    <cellStyle name="Erklärender Text 2 12" xfId="28159" hidden="1"/>
    <cellStyle name="Erklärender Text 2 12" xfId="28251" hidden="1"/>
    <cellStyle name="Erklärender Text 2 12" xfId="28286" hidden="1"/>
    <cellStyle name="Erklärender Text 2 12" xfId="28345" hidden="1"/>
    <cellStyle name="Erklärender Text 2 12" xfId="28410" hidden="1"/>
    <cellStyle name="Erklärender Text 2 12" xfId="28376" hidden="1"/>
    <cellStyle name="Erklärender Text 2 12" xfId="28468" hidden="1"/>
    <cellStyle name="Erklärender Text 2 12" xfId="28503" hidden="1"/>
    <cellStyle name="Erklärender Text 2 12" xfId="28582" hidden="1"/>
    <cellStyle name="Erklärender Text 2 12" xfId="28702" hidden="1"/>
    <cellStyle name="Erklärender Text 2 12" xfId="28668" hidden="1"/>
    <cellStyle name="Erklärender Text 2 12" xfId="28760" hidden="1"/>
    <cellStyle name="Erklärender Text 2 12" xfId="28795" hidden="1"/>
    <cellStyle name="Erklärender Text 2 12" xfId="28611" hidden="1"/>
    <cellStyle name="Erklärender Text 2 12" xfId="28844" hidden="1"/>
    <cellStyle name="Erklärender Text 2 12" xfId="28810" hidden="1"/>
    <cellStyle name="Erklärender Text 2 12" xfId="28902" hidden="1"/>
    <cellStyle name="Erklärender Text 2 12" xfId="28937" hidden="1"/>
    <cellStyle name="Erklärender Text 2 12" xfId="28997" hidden="1"/>
    <cellStyle name="Erklärender Text 2 12" xfId="29062" hidden="1"/>
    <cellStyle name="Erklärender Text 2 12" xfId="29028" hidden="1"/>
    <cellStyle name="Erklärender Text 2 12" xfId="29120" hidden="1"/>
    <cellStyle name="Erklärender Text 2 12" xfId="29155" hidden="1"/>
    <cellStyle name="Erklärender Text 2 12" xfId="29271" hidden="1"/>
    <cellStyle name="Erklärender Text 2 12" xfId="29425" hidden="1"/>
    <cellStyle name="Erklärender Text 2 12" xfId="29391" hidden="1"/>
    <cellStyle name="Erklärender Text 2 12" xfId="29483" hidden="1"/>
    <cellStyle name="Erklärender Text 2 12" xfId="29518" hidden="1"/>
    <cellStyle name="Erklärender Text 2 12" xfId="29305" hidden="1"/>
    <cellStyle name="Erklärender Text 2 12" xfId="29572" hidden="1"/>
    <cellStyle name="Erklärender Text 2 12" xfId="29538" hidden="1"/>
    <cellStyle name="Erklärender Text 2 12" xfId="29630" hidden="1"/>
    <cellStyle name="Erklärender Text 2 12" xfId="29665" hidden="1"/>
    <cellStyle name="Erklärender Text 2 12" xfId="29389" hidden="1"/>
    <cellStyle name="Erklärender Text 2 12" xfId="29713" hidden="1"/>
    <cellStyle name="Erklärender Text 2 12" xfId="29679" hidden="1"/>
    <cellStyle name="Erklärender Text 2 12" xfId="29771" hidden="1"/>
    <cellStyle name="Erklärender Text 2 12" xfId="29806" hidden="1"/>
    <cellStyle name="Erklärender Text 2 12" xfId="29865" hidden="1"/>
    <cellStyle name="Erklärender Text 2 12" xfId="29930" hidden="1"/>
    <cellStyle name="Erklärender Text 2 12" xfId="29896" hidden="1"/>
    <cellStyle name="Erklärender Text 2 12" xfId="29988" hidden="1"/>
    <cellStyle name="Erklärender Text 2 12" xfId="30023" hidden="1"/>
    <cellStyle name="Erklärender Text 2 12" xfId="30102" hidden="1"/>
    <cellStyle name="Erklärender Text 2 12" xfId="30222" hidden="1"/>
    <cellStyle name="Erklärender Text 2 12" xfId="30188" hidden="1"/>
    <cellStyle name="Erklärender Text 2 12" xfId="30280" hidden="1"/>
    <cellStyle name="Erklärender Text 2 12" xfId="30315" hidden="1"/>
    <cellStyle name="Erklärender Text 2 12" xfId="30131" hidden="1"/>
    <cellStyle name="Erklärender Text 2 12" xfId="30364" hidden="1"/>
    <cellStyle name="Erklärender Text 2 12" xfId="30330" hidden="1"/>
    <cellStyle name="Erklärender Text 2 12" xfId="30422" hidden="1"/>
    <cellStyle name="Erklärender Text 2 12" xfId="30457" hidden="1"/>
    <cellStyle name="Erklärender Text 2 12" xfId="30516" hidden="1"/>
    <cellStyle name="Erklärender Text 2 12" xfId="30581" hidden="1"/>
    <cellStyle name="Erklärender Text 2 12" xfId="30547" hidden="1"/>
    <cellStyle name="Erklärender Text 2 12" xfId="30639" hidden="1"/>
    <cellStyle name="Erklärender Text 2 12" xfId="30674" hidden="1"/>
    <cellStyle name="Erklärender Text 2 12" xfId="30771" hidden="1"/>
    <cellStyle name="Erklärender Text 2 12" xfId="30972" hidden="1"/>
    <cellStyle name="Erklärender Text 2 12" xfId="30938" hidden="1"/>
    <cellStyle name="Erklärender Text 2 12" xfId="31030" hidden="1"/>
    <cellStyle name="Erklärender Text 2 12" xfId="31065" hidden="1"/>
    <cellStyle name="Erklärender Text 2 12" xfId="31161" hidden="1"/>
    <cellStyle name="Erklärender Text 2 12" xfId="31281" hidden="1"/>
    <cellStyle name="Erklärender Text 2 12" xfId="31247" hidden="1"/>
    <cellStyle name="Erklärender Text 2 12" xfId="31339" hidden="1"/>
    <cellStyle name="Erklärender Text 2 12" xfId="31374" hidden="1"/>
    <cellStyle name="Erklärender Text 2 12" xfId="31190" hidden="1"/>
    <cellStyle name="Erklärender Text 2 12" xfId="31425" hidden="1"/>
    <cellStyle name="Erklärender Text 2 12" xfId="31391" hidden="1"/>
    <cellStyle name="Erklärender Text 2 12" xfId="31483" hidden="1"/>
    <cellStyle name="Erklärender Text 2 12" xfId="31518" hidden="1"/>
    <cellStyle name="Erklärender Text 2 12" xfId="30826" hidden="1"/>
    <cellStyle name="Erklärender Text 2 12" xfId="31582" hidden="1"/>
    <cellStyle name="Erklärender Text 2 12" xfId="31548" hidden="1"/>
    <cellStyle name="Erklärender Text 2 12" xfId="31640" hidden="1"/>
    <cellStyle name="Erklärender Text 2 12" xfId="31675" hidden="1"/>
    <cellStyle name="Erklärender Text 2 12" xfId="31797" hidden="1"/>
    <cellStyle name="Erklärender Text 2 12" xfId="31952" hidden="1"/>
    <cellStyle name="Erklärender Text 2 12" xfId="31918" hidden="1"/>
    <cellStyle name="Erklärender Text 2 12" xfId="32010" hidden="1"/>
    <cellStyle name="Erklärender Text 2 12" xfId="32045" hidden="1"/>
    <cellStyle name="Erklärender Text 2 12" xfId="31831" hidden="1"/>
    <cellStyle name="Erklärender Text 2 12" xfId="32101" hidden="1"/>
    <cellStyle name="Erklärender Text 2 12" xfId="32067" hidden="1"/>
    <cellStyle name="Erklärender Text 2 12" xfId="32159" hidden="1"/>
    <cellStyle name="Erklärender Text 2 12" xfId="32194" hidden="1"/>
    <cellStyle name="Erklärender Text 2 12" xfId="31916" hidden="1"/>
    <cellStyle name="Erklärender Text 2 12" xfId="32244" hidden="1"/>
    <cellStyle name="Erklärender Text 2 12" xfId="32210" hidden="1"/>
    <cellStyle name="Erklärender Text 2 12" xfId="32302" hidden="1"/>
    <cellStyle name="Erklärender Text 2 12" xfId="32337" hidden="1"/>
    <cellStyle name="Erklärender Text 2 12" xfId="32398" hidden="1"/>
    <cellStyle name="Erklärender Text 2 12" xfId="32463" hidden="1"/>
    <cellStyle name="Erklärender Text 2 12" xfId="32429" hidden="1"/>
    <cellStyle name="Erklärender Text 2 12" xfId="32521" hidden="1"/>
    <cellStyle name="Erklärender Text 2 12" xfId="32556" hidden="1"/>
    <cellStyle name="Erklärender Text 2 12" xfId="32635" hidden="1"/>
    <cellStyle name="Erklärender Text 2 12" xfId="32755" hidden="1"/>
    <cellStyle name="Erklärender Text 2 12" xfId="32721" hidden="1"/>
    <cellStyle name="Erklärender Text 2 12" xfId="32813" hidden="1"/>
    <cellStyle name="Erklärender Text 2 12" xfId="32848" hidden="1"/>
    <cellStyle name="Erklärender Text 2 12" xfId="32664" hidden="1"/>
    <cellStyle name="Erklärender Text 2 12" xfId="32897" hidden="1"/>
    <cellStyle name="Erklärender Text 2 12" xfId="32863" hidden="1"/>
    <cellStyle name="Erklärender Text 2 12" xfId="32955" hidden="1"/>
    <cellStyle name="Erklärender Text 2 12" xfId="32990" hidden="1"/>
    <cellStyle name="Erklärender Text 2 12" xfId="30782" hidden="1"/>
    <cellStyle name="Erklärender Text 2 12" xfId="33037" hidden="1"/>
    <cellStyle name="Erklärender Text 2 12" xfId="33003" hidden="1"/>
    <cellStyle name="Erklärender Text 2 12" xfId="33095" hidden="1"/>
    <cellStyle name="Erklärender Text 2 12" xfId="33130" hidden="1"/>
    <cellStyle name="Erklärender Text 2 12" xfId="33249" hidden="1"/>
    <cellStyle name="Erklärender Text 2 12" xfId="33403" hidden="1"/>
    <cellStyle name="Erklärender Text 2 12" xfId="33369" hidden="1"/>
    <cellStyle name="Erklärender Text 2 12" xfId="33461" hidden="1"/>
    <cellStyle name="Erklärender Text 2 12" xfId="33496" hidden="1"/>
    <cellStyle name="Erklärender Text 2 12" xfId="33283" hidden="1"/>
    <cellStyle name="Erklärender Text 2 12" xfId="33552" hidden="1"/>
    <cellStyle name="Erklärender Text 2 12" xfId="33518" hidden="1"/>
    <cellStyle name="Erklärender Text 2 12" xfId="33610" hidden="1"/>
    <cellStyle name="Erklärender Text 2 12" xfId="33645" hidden="1"/>
    <cellStyle name="Erklärender Text 2 12" xfId="33367" hidden="1"/>
    <cellStyle name="Erklärender Text 2 12" xfId="33695" hidden="1"/>
    <cellStyle name="Erklärender Text 2 12" xfId="33661" hidden="1"/>
    <cellStyle name="Erklärender Text 2 12" xfId="33753" hidden="1"/>
    <cellStyle name="Erklärender Text 2 12" xfId="33788" hidden="1"/>
    <cellStyle name="Erklärender Text 2 12" xfId="33848" hidden="1"/>
    <cellStyle name="Erklärender Text 2 12" xfId="33913" hidden="1"/>
    <cellStyle name="Erklärender Text 2 12" xfId="33879" hidden="1"/>
    <cellStyle name="Erklärender Text 2 12" xfId="33971" hidden="1"/>
    <cellStyle name="Erklärender Text 2 12" xfId="34006" hidden="1"/>
    <cellStyle name="Erklärender Text 2 12" xfId="34085" hidden="1"/>
    <cellStyle name="Erklärender Text 2 12" xfId="34205" hidden="1"/>
    <cellStyle name="Erklärender Text 2 12" xfId="34171" hidden="1"/>
    <cellStyle name="Erklärender Text 2 12" xfId="34263" hidden="1"/>
    <cellStyle name="Erklärender Text 2 12" xfId="34298" hidden="1"/>
    <cellStyle name="Erklärender Text 2 12" xfId="34114" hidden="1"/>
    <cellStyle name="Erklärender Text 2 12" xfId="34347" hidden="1"/>
    <cellStyle name="Erklärender Text 2 12" xfId="34313" hidden="1"/>
    <cellStyle name="Erklärender Text 2 12" xfId="34405" hidden="1"/>
    <cellStyle name="Erklärender Text 2 12" xfId="34440" hidden="1"/>
    <cellStyle name="Erklärender Text 2 12" xfId="30807" hidden="1"/>
    <cellStyle name="Erklärender Text 2 12" xfId="34487" hidden="1"/>
    <cellStyle name="Erklärender Text 2 12" xfId="34453" hidden="1"/>
    <cellStyle name="Erklärender Text 2 12" xfId="34545" hidden="1"/>
    <cellStyle name="Erklärender Text 2 12" xfId="34580" hidden="1"/>
    <cellStyle name="Erklärender Text 2 12" xfId="34696" hidden="1"/>
    <cellStyle name="Erklärender Text 2 12" xfId="34850" hidden="1"/>
    <cellStyle name="Erklärender Text 2 12" xfId="34816" hidden="1"/>
    <cellStyle name="Erklärender Text 2 12" xfId="34908" hidden="1"/>
    <cellStyle name="Erklärender Text 2 12" xfId="34943" hidden="1"/>
    <cellStyle name="Erklärender Text 2 12" xfId="34730" hidden="1"/>
    <cellStyle name="Erklärender Text 2 12" xfId="34997" hidden="1"/>
    <cellStyle name="Erklärender Text 2 12" xfId="34963" hidden="1"/>
    <cellStyle name="Erklärender Text 2 12" xfId="35055" hidden="1"/>
    <cellStyle name="Erklärender Text 2 12" xfId="35090" hidden="1"/>
    <cellStyle name="Erklärender Text 2 12" xfId="34814" hidden="1"/>
    <cellStyle name="Erklärender Text 2 12" xfId="35138" hidden="1"/>
    <cellStyle name="Erklärender Text 2 12" xfId="35104" hidden="1"/>
    <cellStyle name="Erklärender Text 2 12" xfId="35196" hidden="1"/>
    <cellStyle name="Erklärender Text 2 12" xfId="35231" hidden="1"/>
    <cellStyle name="Erklärender Text 2 12" xfId="35290" hidden="1"/>
    <cellStyle name="Erklärender Text 2 12" xfId="35355" hidden="1"/>
    <cellStyle name="Erklärender Text 2 12" xfId="35321" hidden="1"/>
    <cellStyle name="Erklärender Text 2 12" xfId="35413" hidden="1"/>
    <cellStyle name="Erklärender Text 2 12" xfId="35448" hidden="1"/>
    <cellStyle name="Erklärender Text 2 12" xfId="35527" hidden="1"/>
    <cellStyle name="Erklärender Text 2 12" xfId="35647" hidden="1"/>
    <cellStyle name="Erklärender Text 2 12" xfId="35613" hidden="1"/>
    <cellStyle name="Erklärender Text 2 12" xfId="35705" hidden="1"/>
    <cellStyle name="Erklärender Text 2 12" xfId="35740" hidden="1"/>
    <cellStyle name="Erklärender Text 2 12" xfId="35556" hidden="1"/>
    <cellStyle name="Erklärender Text 2 12" xfId="35789" hidden="1"/>
    <cellStyle name="Erklärender Text 2 12" xfId="35755" hidden="1"/>
    <cellStyle name="Erklärender Text 2 12" xfId="35847" hidden="1"/>
    <cellStyle name="Erklärender Text 2 12" xfId="35882" hidden="1"/>
    <cellStyle name="Erklärender Text 2 12" xfId="35943" hidden="1"/>
    <cellStyle name="Erklärender Text 2 12" xfId="36082" hidden="1"/>
    <cellStyle name="Erklärender Text 2 12" xfId="36048" hidden="1"/>
    <cellStyle name="Erklärender Text 2 12" xfId="36140" hidden="1"/>
    <cellStyle name="Erklärender Text 2 12" xfId="36175" hidden="1"/>
    <cellStyle name="Erklärender Text 2 12" xfId="36292" hidden="1"/>
    <cellStyle name="Erklärender Text 2 12" xfId="36446" hidden="1"/>
    <cellStyle name="Erklärender Text 2 12" xfId="36412" hidden="1"/>
    <cellStyle name="Erklärender Text 2 12" xfId="36504" hidden="1"/>
    <cellStyle name="Erklärender Text 2 12" xfId="36539" hidden="1"/>
    <cellStyle name="Erklärender Text 2 12" xfId="36326" hidden="1"/>
    <cellStyle name="Erklärender Text 2 12" xfId="36593" hidden="1"/>
    <cellStyle name="Erklärender Text 2 12" xfId="36559" hidden="1"/>
    <cellStyle name="Erklärender Text 2 12" xfId="36651" hidden="1"/>
    <cellStyle name="Erklärender Text 2 12" xfId="36686" hidden="1"/>
    <cellStyle name="Erklärender Text 2 12" xfId="36410" hidden="1"/>
    <cellStyle name="Erklärender Text 2 12" xfId="36734" hidden="1"/>
    <cellStyle name="Erklärender Text 2 12" xfId="36700" hidden="1"/>
    <cellStyle name="Erklärender Text 2 12" xfId="36792" hidden="1"/>
    <cellStyle name="Erklärender Text 2 12" xfId="36827" hidden="1"/>
    <cellStyle name="Erklärender Text 2 12" xfId="36886" hidden="1"/>
    <cellStyle name="Erklärender Text 2 12" xfId="36951" hidden="1"/>
    <cellStyle name="Erklärender Text 2 12" xfId="36917" hidden="1"/>
    <cellStyle name="Erklärender Text 2 12" xfId="37009" hidden="1"/>
    <cellStyle name="Erklärender Text 2 12" xfId="37044" hidden="1"/>
    <cellStyle name="Erklärender Text 2 12" xfId="37123" hidden="1"/>
    <cellStyle name="Erklärender Text 2 12" xfId="37243" hidden="1"/>
    <cellStyle name="Erklärender Text 2 12" xfId="37209" hidden="1"/>
    <cellStyle name="Erklärender Text 2 12" xfId="37301" hidden="1"/>
    <cellStyle name="Erklärender Text 2 12" xfId="37336" hidden="1"/>
    <cellStyle name="Erklärender Text 2 12" xfId="37152" hidden="1"/>
    <cellStyle name="Erklärender Text 2 12" xfId="37385" hidden="1"/>
    <cellStyle name="Erklärender Text 2 12" xfId="37351" hidden="1"/>
    <cellStyle name="Erklärender Text 2 12" xfId="37443" hidden="1"/>
    <cellStyle name="Erklärender Text 2 12" xfId="37478" hidden="1"/>
    <cellStyle name="Erklärender Text 2 12" xfId="35977" hidden="1"/>
    <cellStyle name="Erklärender Text 2 12" xfId="37525" hidden="1"/>
    <cellStyle name="Erklärender Text 2 12" xfId="37491" hidden="1"/>
    <cellStyle name="Erklärender Text 2 12" xfId="37583" hidden="1"/>
    <cellStyle name="Erklärender Text 2 12" xfId="37618" hidden="1"/>
    <cellStyle name="Erklärender Text 2 12" xfId="37734" hidden="1"/>
    <cellStyle name="Erklärender Text 2 12" xfId="37888" hidden="1"/>
    <cellStyle name="Erklärender Text 2 12" xfId="37854" hidden="1"/>
    <cellStyle name="Erklärender Text 2 12" xfId="37946" hidden="1"/>
    <cellStyle name="Erklärender Text 2 12" xfId="37981" hidden="1"/>
    <cellStyle name="Erklärender Text 2 12" xfId="37768" hidden="1"/>
    <cellStyle name="Erklärender Text 2 12" xfId="38035" hidden="1"/>
    <cellStyle name="Erklärender Text 2 12" xfId="38001" hidden="1"/>
    <cellStyle name="Erklärender Text 2 12" xfId="38093" hidden="1"/>
    <cellStyle name="Erklärender Text 2 12" xfId="38128" hidden="1"/>
    <cellStyle name="Erklärender Text 2 12" xfId="37852" hidden="1"/>
    <cellStyle name="Erklärender Text 2 12" xfId="38176" hidden="1"/>
    <cellStyle name="Erklärender Text 2 12" xfId="38142" hidden="1"/>
    <cellStyle name="Erklärender Text 2 12" xfId="38234" hidden="1"/>
    <cellStyle name="Erklärender Text 2 12" xfId="38269" hidden="1"/>
    <cellStyle name="Erklärender Text 2 12" xfId="38328" hidden="1"/>
    <cellStyle name="Erklärender Text 2 12" xfId="38393" hidden="1"/>
    <cellStyle name="Erklärender Text 2 12" xfId="38359" hidden="1"/>
    <cellStyle name="Erklärender Text 2 12" xfId="38451" hidden="1"/>
    <cellStyle name="Erklärender Text 2 12" xfId="38486" hidden="1"/>
    <cellStyle name="Erklärender Text 2 12" xfId="38565" hidden="1"/>
    <cellStyle name="Erklärender Text 2 12" xfId="38685" hidden="1"/>
    <cellStyle name="Erklärender Text 2 12" xfId="38651" hidden="1"/>
    <cellStyle name="Erklärender Text 2 12" xfId="38743" hidden="1"/>
    <cellStyle name="Erklärender Text 2 12" xfId="38778" hidden="1"/>
    <cellStyle name="Erklärender Text 2 12" xfId="38594" hidden="1"/>
    <cellStyle name="Erklärender Text 2 12" xfId="38827" hidden="1"/>
    <cellStyle name="Erklärender Text 2 12" xfId="38793" hidden="1"/>
    <cellStyle name="Erklärender Text 2 12" xfId="38885" hidden="1"/>
    <cellStyle name="Erklärender Text 2 12" xfId="38920" hidden="1"/>
    <cellStyle name="Erklärender Text 2 12" xfId="38992" hidden="1"/>
    <cellStyle name="Erklärender Text 2 12" xfId="39065" hidden="1"/>
    <cellStyle name="Erklärender Text 2 12" xfId="39031" hidden="1"/>
    <cellStyle name="Erklärender Text 2 12" xfId="39123" hidden="1"/>
    <cellStyle name="Erklärender Text 2 12" xfId="39158" hidden="1"/>
    <cellStyle name="Erklärender Text 2 12" xfId="39274" hidden="1"/>
    <cellStyle name="Erklärender Text 2 12" xfId="39428" hidden="1"/>
    <cellStyle name="Erklärender Text 2 12" xfId="39394" hidden="1"/>
    <cellStyle name="Erklärender Text 2 12" xfId="39486" hidden="1"/>
    <cellStyle name="Erklärender Text 2 12" xfId="39521" hidden="1"/>
    <cellStyle name="Erklärender Text 2 12" xfId="39308" hidden="1"/>
    <cellStyle name="Erklärender Text 2 12" xfId="39575" hidden="1"/>
    <cellStyle name="Erklärender Text 2 12" xfId="39541" hidden="1"/>
    <cellStyle name="Erklärender Text 2 12" xfId="39633" hidden="1"/>
    <cellStyle name="Erklärender Text 2 12" xfId="39668" hidden="1"/>
    <cellStyle name="Erklärender Text 2 12" xfId="39392" hidden="1"/>
    <cellStyle name="Erklärender Text 2 12" xfId="39716" hidden="1"/>
    <cellStyle name="Erklärender Text 2 12" xfId="39682" hidden="1"/>
    <cellStyle name="Erklärender Text 2 12" xfId="39774" hidden="1"/>
    <cellStyle name="Erklärender Text 2 12" xfId="39809" hidden="1"/>
    <cellStyle name="Erklärender Text 2 12" xfId="39868" hidden="1"/>
    <cellStyle name="Erklärender Text 2 12" xfId="39933" hidden="1"/>
    <cellStyle name="Erklärender Text 2 12" xfId="39899" hidden="1"/>
    <cellStyle name="Erklärender Text 2 12" xfId="39991" hidden="1"/>
    <cellStyle name="Erklärender Text 2 12" xfId="40026" hidden="1"/>
    <cellStyle name="Erklärender Text 2 12" xfId="40105" hidden="1"/>
    <cellStyle name="Erklärender Text 2 12" xfId="40225" hidden="1"/>
    <cellStyle name="Erklärender Text 2 12" xfId="40191" hidden="1"/>
    <cellStyle name="Erklärender Text 2 12" xfId="40283" hidden="1"/>
    <cellStyle name="Erklärender Text 2 12" xfId="40318" hidden="1"/>
    <cellStyle name="Erklärender Text 2 12" xfId="40134" hidden="1"/>
    <cellStyle name="Erklärender Text 2 12" xfId="40367" hidden="1"/>
    <cellStyle name="Erklärender Text 2 12" xfId="40333" hidden="1"/>
    <cellStyle name="Erklärender Text 2 12" xfId="40425" hidden="1"/>
    <cellStyle name="Erklärender Text 2 12" xfId="40460" hidden="1"/>
    <cellStyle name="Erklärender Text 2 12" xfId="40519" hidden="1"/>
    <cellStyle name="Erklärender Text 2 12" xfId="40584" hidden="1"/>
    <cellStyle name="Erklärender Text 2 12" xfId="40550" hidden="1"/>
    <cellStyle name="Erklärender Text 2 12" xfId="40642" hidden="1"/>
    <cellStyle name="Erklärender Text 2 12" xfId="40677" hidden="1"/>
    <cellStyle name="Erklärender Text 2 12" xfId="40774" hidden="1"/>
    <cellStyle name="Erklärender Text 2 12" xfId="40975" hidden="1"/>
    <cellStyle name="Erklärender Text 2 12" xfId="40941" hidden="1"/>
    <cellStyle name="Erklärender Text 2 12" xfId="41033" hidden="1"/>
    <cellStyle name="Erklärender Text 2 12" xfId="41068" hidden="1"/>
    <cellStyle name="Erklärender Text 2 12" xfId="41164" hidden="1"/>
    <cellStyle name="Erklärender Text 2 12" xfId="41284" hidden="1"/>
    <cellStyle name="Erklärender Text 2 12" xfId="41250" hidden="1"/>
    <cellStyle name="Erklärender Text 2 12" xfId="41342" hidden="1"/>
    <cellStyle name="Erklärender Text 2 12" xfId="41377" hidden="1"/>
    <cellStyle name="Erklärender Text 2 12" xfId="41193" hidden="1"/>
    <cellStyle name="Erklärender Text 2 12" xfId="41428" hidden="1"/>
    <cellStyle name="Erklärender Text 2 12" xfId="41394" hidden="1"/>
    <cellStyle name="Erklärender Text 2 12" xfId="41486" hidden="1"/>
    <cellStyle name="Erklärender Text 2 12" xfId="41521" hidden="1"/>
    <cellStyle name="Erklärender Text 2 12" xfId="40829" hidden="1"/>
    <cellStyle name="Erklärender Text 2 12" xfId="41585" hidden="1"/>
    <cellStyle name="Erklärender Text 2 12" xfId="41551" hidden="1"/>
    <cellStyle name="Erklärender Text 2 12" xfId="41643" hidden="1"/>
    <cellStyle name="Erklärender Text 2 12" xfId="41678" hidden="1"/>
    <cellStyle name="Erklärender Text 2 12" xfId="41800" hidden="1"/>
    <cellStyle name="Erklärender Text 2 12" xfId="41955" hidden="1"/>
    <cellStyle name="Erklärender Text 2 12" xfId="41921" hidden="1"/>
    <cellStyle name="Erklärender Text 2 12" xfId="42013" hidden="1"/>
    <cellStyle name="Erklärender Text 2 12" xfId="42048" hidden="1"/>
    <cellStyle name="Erklärender Text 2 12" xfId="41834" hidden="1"/>
    <cellStyle name="Erklärender Text 2 12" xfId="42104" hidden="1"/>
    <cellStyle name="Erklärender Text 2 12" xfId="42070" hidden="1"/>
    <cellStyle name="Erklärender Text 2 12" xfId="42162" hidden="1"/>
    <cellStyle name="Erklärender Text 2 12" xfId="42197" hidden="1"/>
    <cellStyle name="Erklärender Text 2 12" xfId="41919" hidden="1"/>
    <cellStyle name="Erklärender Text 2 12" xfId="42247" hidden="1"/>
    <cellStyle name="Erklärender Text 2 12" xfId="42213" hidden="1"/>
    <cellStyle name="Erklärender Text 2 12" xfId="42305" hidden="1"/>
    <cellStyle name="Erklärender Text 2 12" xfId="42340" hidden="1"/>
    <cellStyle name="Erklärender Text 2 12" xfId="42401" hidden="1"/>
    <cellStyle name="Erklärender Text 2 12" xfId="42466" hidden="1"/>
    <cellStyle name="Erklärender Text 2 12" xfId="42432" hidden="1"/>
    <cellStyle name="Erklärender Text 2 12" xfId="42524" hidden="1"/>
    <cellStyle name="Erklärender Text 2 12" xfId="42559" hidden="1"/>
    <cellStyle name="Erklärender Text 2 12" xfId="42638" hidden="1"/>
    <cellStyle name="Erklärender Text 2 12" xfId="42758" hidden="1"/>
    <cellStyle name="Erklärender Text 2 12" xfId="42724" hidden="1"/>
    <cellStyle name="Erklärender Text 2 12" xfId="42816" hidden="1"/>
    <cellStyle name="Erklärender Text 2 12" xfId="42851" hidden="1"/>
    <cellStyle name="Erklärender Text 2 12" xfId="42667" hidden="1"/>
    <cellStyle name="Erklärender Text 2 12" xfId="42900" hidden="1"/>
    <cellStyle name="Erklärender Text 2 12" xfId="42866" hidden="1"/>
    <cellStyle name="Erklärender Text 2 12" xfId="42958" hidden="1"/>
    <cellStyle name="Erklärender Text 2 12" xfId="42993" hidden="1"/>
    <cellStyle name="Erklärender Text 2 12" xfId="40785" hidden="1"/>
    <cellStyle name="Erklärender Text 2 12" xfId="43040" hidden="1"/>
    <cellStyle name="Erklärender Text 2 12" xfId="43006" hidden="1"/>
    <cellStyle name="Erklärender Text 2 12" xfId="43098" hidden="1"/>
    <cellStyle name="Erklärender Text 2 12" xfId="43133" hidden="1"/>
    <cellStyle name="Erklärender Text 2 12" xfId="43252" hidden="1"/>
    <cellStyle name="Erklärender Text 2 12" xfId="43406" hidden="1"/>
    <cellStyle name="Erklärender Text 2 12" xfId="43372" hidden="1"/>
    <cellStyle name="Erklärender Text 2 12" xfId="43464" hidden="1"/>
    <cellStyle name="Erklärender Text 2 12" xfId="43499" hidden="1"/>
    <cellStyle name="Erklärender Text 2 12" xfId="43286" hidden="1"/>
    <cellStyle name="Erklärender Text 2 12" xfId="43555" hidden="1"/>
    <cellStyle name="Erklärender Text 2 12" xfId="43521" hidden="1"/>
    <cellStyle name="Erklärender Text 2 12" xfId="43613" hidden="1"/>
    <cellStyle name="Erklärender Text 2 12" xfId="43648" hidden="1"/>
    <cellStyle name="Erklärender Text 2 12" xfId="43370" hidden="1"/>
    <cellStyle name="Erklärender Text 2 12" xfId="43698" hidden="1"/>
    <cellStyle name="Erklärender Text 2 12" xfId="43664" hidden="1"/>
    <cellStyle name="Erklärender Text 2 12" xfId="43756" hidden="1"/>
    <cellStyle name="Erklärender Text 2 12" xfId="43791" hidden="1"/>
    <cellStyle name="Erklärender Text 2 12" xfId="43851" hidden="1"/>
    <cellStyle name="Erklärender Text 2 12" xfId="43916" hidden="1"/>
    <cellStyle name="Erklärender Text 2 12" xfId="43882" hidden="1"/>
    <cellStyle name="Erklärender Text 2 12" xfId="43974" hidden="1"/>
    <cellStyle name="Erklärender Text 2 12" xfId="44009" hidden="1"/>
    <cellStyle name="Erklärender Text 2 12" xfId="44088" hidden="1"/>
    <cellStyle name="Erklärender Text 2 12" xfId="44208" hidden="1"/>
    <cellStyle name="Erklärender Text 2 12" xfId="44174" hidden="1"/>
    <cellStyle name="Erklärender Text 2 12" xfId="44266" hidden="1"/>
    <cellStyle name="Erklärender Text 2 12" xfId="44301" hidden="1"/>
    <cellStyle name="Erklärender Text 2 12" xfId="44117" hidden="1"/>
    <cellStyle name="Erklärender Text 2 12" xfId="44350" hidden="1"/>
    <cellStyle name="Erklärender Text 2 12" xfId="44316" hidden="1"/>
    <cellStyle name="Erklärender Text 2 12" xfId="44408" hidden="1"/>
    <cellStyle name="Erklärender Text 2 12" xfId="44443" hidden="1"/>
    <cellStyle name="Erklärender Text 2 12" xfId="40810" hidden="1"/>
    <cellStyle name="Erklärender Text 2 12" xfId="44490" hidden="1"/>
    <cellStyle name="Erklärender Text 2 12" xfId="44456" hidden="1"/>
    <cellStyle name="Erklärender Text 2 12" xfId="44548" hidden="1"/>
    <cellStyle name="Erklärender Text 2 12" xfId="44583" hidden="1"/>
    <cellStyle name="Erklärender Text 2 12" xfId="44699" hidden="1"/>
    <cellStyle name="Erklärender Text 2 12" xfId="44853" hidden="1"/>
    <cellStyle name="Erklärender Text 2 12" xfId="44819" hidden="1"/>
    <cellStyle name="Erklärender Text 2 12" xfId="44911" hidden="1"/>
    <cellStyle name="Erklärender Text 2 12" xfId="44946" hidden="1"/>
    <cellStyle name="Erklärender Text 2 12" xfId="44733" hidden="1"/>
    <cellStyle name="Erklärender Text 2 12" xfId="45000" hidden="1"/>
    <cellStyle name="Erklärender Text 2 12" xfId="44966" hidden="1"/>
    <cellStyle name="Erklärender Text 2 12" xfId="45058" hidden="1"/>
    <cellStyle name="Erklärender Text 2 12" xfId="45093" hidden="1"/>
    <cellStyle name="Erklärender Text 2 12" xfId="44817" hidden="1"/>
    <cellStyle name="Erklärender Text 2 12" xfId="45141" hidden="1"/>
    <cellStyle name="Erklärender Text 2 12" xfId="45107" hidden="1"/>
    <cellStyle name="Erklärender Text 2 12" xfId="45199" hidden="1"/>
    <cellStyle name="Erklärender Text 2 12" xfId="45234" hidden="1"/>
    <cellStyle name="Erklärender Text 2 12" xfId="45293" hidden="1"/>
    <cellStyle name="Erklärender Text 2 12" xfId="45358" hidden="1"/>
    <cellStyle name="Erklärender Text 2 12" xfId="45324" hidden="1"/>
    <cellStyle name="Erklärender Text 2 12" xfId="45416" hidden="1"/>
    <cellStyle name="Erklärender Text 2 12" xfId="45451" hidden="1"/>
    <cellStyle name="Erklärender Text 2 12" xfId="45530" hidden="1"/>
    <cellStyle name="Erklärender Text 2 12" xfId="45650" hidden="1"/>
    <cellStyle name="Erklärender Text 2 12" xfId="45616" hidden="1"/>
    <cellStyle name="Erklärender Text 2 12" xfId="45708" hidden="1"/>
    <cellStyle name="Erklärender Text 2 12" xfId="45743" hidden="1"/>
    <cellStyle name="Erklärender Text 2 12" xfId="45559" hidden="1"/>
    <cellStyle name="Erklärender Text 2 12" xfId="45792" hidden="1"/>
    <cellStyle name="Erklärender Text 2 12" xfId="45758" hidden="1"/>
    <cellStyle name="Erklärender Text 2 12" xfId="45850" hidden="1"/>
    <cellStyle name="Erklärender Text 2 12" xfId="45885" hidden="1"/>
    <cellStyle name="Erklärender Text 2 12" xfId="45946" hidden="1"/>
    <cellStyle name="Erklärender Text 2 12" xfId="46085" hidden="1"/>
    <cellStyle name="Erklärender Text 2 12" xfId="46051" hidden="1"/>
    <cellStyle name="Erklärender Text 2 12" xfId="46143" hidden="1"/>
    <cellStyle name="Erklärender Text 2 12" xfId="46178" hidden="1"/>
    <cellStyle name="Erklärender Text 2 12" xfId="46295" hidden="1"/>
    <cellStyle name="Erklärender Text 2 12" xfId="46449" hidden="1"/>
    <cellStyle name="Erklärender Text 2 12" xfId="46415" hidden="1"/>
    <cellStyle name="Erklärender Text 2 12" xfId="46507" hidden="1"/>
    <cellStyle name="Erklärender Text 2 12" xfId="46542" hidden="1"/>
    <cellStyle name="Erklärender Text 2 12" xfId="46329" hidden="1"/>
    <cellStyle name="Erklärender Text 2 12" xfId="46596" hidden="1"/>
    <cellStyle name="Erklärender Text 2 12" xfId="46562" hidden="1"/>
    <cellStyle name="Erklärender Text 2 12" xfId="46654" hidden="1"/>
    <cellStyle name="Erklärender Text 2 12" xfId="46689" hidden="1"/>
    <cellStyle name="Erklärender Text 2 12" xfId="46413" hidden="1"/>
    <cellStyle name="Erklärender Text 2 12" xfId="46737" hidden="1"/>
    <cellStyle name="Erklärender Text 2 12" xfId="46703" hidden="1"/>
    <cellStyle name="Erklärender Text 2 12" xfId="46795" hidden="1"/>
    <cellStyle name="Erklärender Text 2 12" xfId="46830" hidden="1"/>
    <cellStyle name="Erklärender Text 2 12" xfId="46889" hidden="1"/>
    <cellStyle name="Erklärender Text 2 12" xfId="46954" hidden="1"/>
    <cellStyle name="Erklärender Text 2 12" xfId="46920" hidden="1"/>
    <cellStyle name="Erklärender Text 2 12" xfId="47012" hidden="1"/>
    <cellStyle name="Erklärender Text 2 12" xfId="47047" hidden="1"/>
    <cellStyle name="Erklärender Text 2 12" xfId="47126" hidden="1"/>
    <cellStyle name="Erklärender Text 2 12" xfId="47246" hidden="1"/>
    <cellStyle name="Erklärender Text 2 12" xfId="47212" hidden="1"/>
    <cellStyle name="Erklärender Text 2 12" xfId="47304" hidden="1"/>
    <cellStyle name="Erklärender Text 2 12" xfId="47339" hidden="1"/>
    <cellStyle name="Erklärender Text 2 12" xfId="47155" hidden="1"/>
    <cellStyle name="Erklärender Text 2 12" xfId="47388" hidden="1"/>
    <cellStyle name="Erklärender Text 2 12" xfId="47354" hidden="1"/>
    <cellStyle name="Erklärender Text 2 12" xfId="47446" hidden="1"/>
    <cellStyle name="Erklärender Text 2 12" xfId="47481" hidden="1"/>
    <cellStyle name="Erklärender Text 2 12" xfId="45980" hidden="1"/>
    <cellStyle name="Erklärender Text 2 12" xfId="47528" hidden="1"/>
    <cellStyle name="Erklärender Text 2 12" xfId="47494" hidden="1"/>
    <cellStyle name="Erklärender Text 2 12" xfId="47586" hidden="1"/>
    <cellStyle name="Erklärender Text 2 12" xfId="47621" hidden="1"/>
    <cellStyle name="Erklärender Text 2 12" xfId="47737" hidden="1"/>
    <cellStyle name="Erklärender Text 2 12" xfId="47891" hidden="1"/>
    <cellStyle name="Erklärender Text 2 12" xfId="47857" hidden="1"/>
    <cellStyle name="Erklärender Text 2 12" xfId="47949" hidden="1"/>
    <cellStyle name="Erklärender Text 2 12" xfId="47984" hidden="1"/>
    <cellStyle name="Erklärender Text 2 12" xfId="47771" hidden="1"/>
    <cellStyle name="Erklärender Text 2 12" xfId="48038" hidden="1"/>
    <cellStyle name="Erklärender Text 2 12" xfId="48004" hidden="1"/>
    <cellStyle name="Erklärender Text 2 12" xfId="48096" hidden="1"/>
    <cellStyle name="Erklärender Text 2 12" xfId="48131" hidden="1"/>
    <cellStyle name="Erklärender Text 2 12" xfId="47855" hidden="1"/>
    <cellStyle name="Erklärender Text 2 12" xfId="48179" hidden="1"/>
    <cellStyle name="Erklärender Text 2 12" xfId="48145" hidden="1"/>
    <cellStyle name="Erklärender Text 2 12" xfId="48237" hidden="1"/>
    <cellStyle name="Erklärender Text 2 12" xfId="48272" hidden="1"/>
    <cellStyle name="Erklärender Text 2 12" xfId="48331" hidden="1"/>
    <cellStyle name="Erklärender Text 2 12" xfId="48396" hidden="1"/>
    <cellStyle name="Erklärender Text 2 12" xfId="48362" hidden="1"/>
    <cellStyle name="Erklärender Text 2 12" xfId="48454" hidden="1"/>
    <cellStyle name="Erklärender Text 2 12" xfId="48489" hidden="1"/>
    <cellStyle name="Erklärender Text 2 12" xfId="48568" hidden="1"/>
    <cellStyle name="Erklärender Text 2 12" xfId="48688" hidden="1"/>
    <cellStyle name="Erklärender Text 2 12" xfId="48654" hidden="1"/>
    <cellStyle name="Erklärender Text 2 12" xfId="48746" hidden="1"/>
    <cellStyle name="Erklärender Text 2 12" xfId="48781" hidden="1"/>
    <cellStyle name="Erklärender Text 2 12" xfId="48597" hidden="1"/>
    <cellStyle name="Erklärender Text 2 12" xfId="48830" hidden="1"/>
    <cellStyle name="Erklärender Text 2 12" xfId="48796" hidden="1"/>
    <cellStyle name="Erklärender Text 2 12" xfId="48888" hidden="1"/>
    <cellStyle name="Erklärender Text 2 12" xfId="48923" hidden="1"/>
    <cellStyle name="Erklärender Text 2 12" xfId="48982" hidden="1"/>
    <cellStyle name="Erklärender Text 2 12" xfId="49047" hidden="1"/>
    <cellStyle name="Erklärender Text 2 12" xfId="49013" hidden="1"/>
    <cellStyle name="Erklärender Text 2 12" xfId="49105" hidden="1"/>
    <cellStyle name="Erklärender Text 2 12" xfId="49140" hidden="1"/>
    <cellStyle name="Erklärender Text 2 12" xfId="49256" hidden="1"/>
    <cellStyle name="Erklärender Text 2 12" xfId="49410" hidden="1"/>
    <cellStyle name="Erklärender Text 2 12" xfId="49376" hidden="1"/>
    <cellStyle name="Erklärender Text 2 12" xfId="49468" hidden="1"/>
    <cellStyle name="Erklärender Text 2 12" xfId="49503" hidden="1"/>
    <cellStyle name="Erklärender Text 2 12" xfId="49290" hidden="1"/>
    <cellStyle name="Erklärender Text 2 12" xfId="49557" hidden="1"/>
    <cellStyle name="Erklärender Text 2 12" xfId="49523" hidden="1"/>
    <cellStyle name="Erklärender Text 2 12" xfId="49615" hidden="1"/>
    <cellStyle name="Erklärender Text 2 12" xfId="49650" hidden="1"/>
    <cellStyle name="Erklärender Text 2 12" xfId="49374" hidden="1"/>
    <cellStyle name="Erklärender Text 2 12" xfId="49698" hidden="1"/>
    <cellStyle name="Erklärender Text 2 12" xfId="49664" hidden="1"/>
    <cellStyle name="Erklärender Text 2 12" xfId="49756" hidden="1"/>
    <cellStyle name="Erklärender Text 2 12" xfId="49791" hidden="1"/>
    <cellStyle name="Erklärender Text 2 12" xfId="49850" hidden="1"/>
    <cellStyle name="Erklärender Text 2 12" xfId="49915" hidden="1"/>
    <cellStyle name="Erklärender Text 2 12" xfId="49881" hidden="1"/>
    <cellStyle name="Erklärender Text 2 12" xfId="49973" hidden="1"/>
    <cellStyle name="Erklärender Text 2 12" xfId="50008" hidden="1"/>
    <cellStyle name="Erklärender Text 2 12" xfId="50087" hidden="1"/>
    <cellStyle name="Erklärender Text 2 12" xfId="50207" hidden="1"/>
    <cellStyle name="Erklärender Text 2 12" xfId="50173" hidden="1"/>
    <cellStyle name="Erklärender Text 2 12" xfId="50265" hidden="1"/>
    <cellStyle name="Erklärender Text 2 12" xfId="50300" hidden="1"/>
    <cellStyle name="Erklärender Text 2 12" xfId="50116" hidden="1"/>
    <cellStyle name="Erklärender Text 2 12" xfId="50349" hidden="1"/>
    <cellStyle name="Erklärender Text 2 12" xfId="50315" hidden="1"/>
    <cellStyle name="Erklärender Text 2 12" xfId="50407" hidden="1"/>
    <cellStyle name="Erklärender Text 2 12" xfId="50442" hidden="1"/>
    <cellStyle name="Erklärender Text 2 12" xfId="50501" hidden="1"/>
    <cellStyle name="Erklärender Text 2 12" xfId="50566" hidden="1"/>
    <cellStyle name="Erklärender Text 2 12" xfId="50532" hidden="1"/>
    <cellStyle name="Erklärender Text 2 12" xfId="50624" hidden="1"/>
    <cellStyle name="Erklärender Text 2 12" xfId="50659" hidden="1"/>
    <cellStyle name="Erklärender Text 2 12" xfId="50756" hidden="1"/>
    <cellStyle name="Erklärender Text 2 12" xfId="50957" hidden="1"/>
    <cellStyle name="Erklärender Text 2 12" xfId="50923" hidden="1"/>
    <cellStyle name="Erklärender Text 2 12" xfId="51015" hidden="1"/>
    <cellStyle name="Erklärender Text 2 12" xfId="51050" hidden="1"/>
    <cellStyle name="Erklärender Text 2 12" xfId="51146" hidden="1"/>
    <cellStyle name="Erklärender Text 2 12" xfId="51266" hidden="1"/>
    <cellStyle name="Erklärender Text 2 12" xfId="51232" hidden="1"/>
    <cellStyle name="Erklärender Text 2 12" xfId="51324" hidden="1"/>
    <cellStyle name="Erklärender Text 2 12" xfId="51359" hidden="1"/>
    <cellStyle name="Erklärender Text 2 12" xfId="51175" hidden="1"/>
    <cellStyle name="Erklärender Text 2 12" xfId="51410" hidden="1"/>
    <cellStyle name="Erklärender Text 2 12" xfId="51376" hidden="1"/>
    <cellStyle name="Erklärender Text 2 12" xfId="51468" hidden="1"/>
    <cellStyle name="Erklärender Text 2 12" xfId="51503" hidden="1"/>
    <cellStyle name="Erklärender Text 2 12" xfId="50811" hidden="1"/>
    <cellStyle name="Erklärender Text 2 12" xfId="51567" hidden="1"/>
    <cellStyle name="Erklärender Text 2 12" xfId="51533" hidden="1"/>
    <cellStyle name="Erklärender Text 2 12" xfId="51625" hidden="1"/>
    <cellStyle name="Erklärender Text 2 12" xfId="51660" hidden="1"/>
    <cellStyle name="Erklärender Text 2 12" xfId="51782" hidden="1"/>
    <cellStyle name="Erklärender Text 2 12" xfId="51937" hidden="1"/>
    <cellStyle name="Erklärender Text 2 12" xfId="51903" hidden="1"/>
    <cellStyle name="Erklärender Text 2 12" xfId="51995" hidden="1"/>
    <cellStyle name="Erklärender Text 2 12" xfId="52030" hidden="1"/>
    <cellStyle name="Erklärender Text 2 12" xfId="51816" hidden="1"/>
    <cellStyle name="Erklärender Text 2 12" xfId="52086" hidden="1"/>
    <cellStyle name="Erklärender Text 2 12" xfId="52052" hidden="1"/>
    <cellStyle name="Erklärender Text 2 12" xfId="52144" hidden="1"/>
    <cellStyle name="Erklärender Text 2 12" xfId="52179" hidden="1"/>
    <cellStyle name="Erklärender Text 2 12" xfId="51901" hidden="1"/>
    <cellStyle name="Erklärender Text 2 12" xfId="52229" hidden="1"/>
    <cellStyle name="Erklärender Text 2 12" xfId="52195" hidden="1"/>
    <cellStyle name="Erklärender Text 2 12" xfId="52287" hidden="1"/>
    <cellStyle name="Erklärender Text 2 12" xfId="52322" hidden="1"/>
    <cellStyle name="Erklärender Text 2 12" xfId="52383" hidden="1"/>
    <cellStyle name="Erklärender Text 2 12" xfId="52448" hidden="1"/>
    <cellStyle name="Erklärender Text 2 12" xfId="52414" hidden="1"/>
    <cellStyle name="Erklärender Text 2 12" xfId="52506" hidden="1"/>
    <cellStyle name="Erklärender Text 2 12" xfId="52541" hidden="1"/>
    <cellStyle name="Erklärender Text 2 12" xfId="52620" hidden="1"/>
    <cellStyle name="Erklärender Text 2 12" xfId="52740" hidden="1"/>
    <cellStyle name="Erklärender Text 2 12" xfId="52706" hidden="1"/>
    <cellStyle name="Erklärender Text 2 12" xfId="52798" hidden="1"/>
    <cellStyle name="Erklärender Text 2 12" xfId="52833" hidden="1"/>
    <cellStyle name="Erklärender Text 2 12" xfId="52649" hidden="1"/>
    <cellStyle name="Erklärender Text 2 12" xfId="52882" hidden="1"/>
    <cellStyle name="Erklärender Text 2 12" xfId="52848" hidden="1"/>
    <cellStyle name="Erklärender Text 2 12" xfId="52940" hidden="1"/>
    <cellStyle name="Erklärender Text 2 12" xfId="52975" hidden="1"/>
    <cellStyle name="Erklärender Text 2 12" xfId="50767" hidden="1"/>
    <cellStyle name="Erklärender Text 2 12" xfId="53022" hidden="1"/>
    <cellStyle name="Erklärender Text 2 12" xfId="52988" hidden="1"/>
    <cellStyle name="Erklärender Text 2 12" xfId="53080" hidden="1"/>
    <cellStyle name="Erklärender Text 2 12" xfId="53115" hidden="1"/>
    <cellStyle name="Erklärender Text 2 12" xfId="53234" hidden="1"/>
    <cellStyle name="Erklärender Text 2 12" xfId="53388" hidden="1"/>
    <cellStyle name="Erklärender Text 2 12" xfId="53354" hidden="1"/>
    <cellStyle name="Erklärender Text 2 12" xfId="53446" hidden="1"/>
    <cellStyle name="Erklärender Text 2 12" xfId="53481" hidden="1"/>
    <cellStyle name="Erklärender Text 2 12" xfId="53268" hidden="1"/>
    <cellStyle name="Erklärender Text 2 12" xfId="53537" hidden="1"/>
    <cellStyle name="Erklärender Text 2 12" xfId="53503" hidden="1"/>
    <cellStyle name="Erklärender Text 2 12" xfId="53595" hidden="1"/>
    <cellStyle name="Erklärender Text 2 12" xfId="53630" hidden="1"/>
    <cellStyle name="Erklärender Text 2 12" xfId="53352" hidden="1"/>
    <cellStyle name="Erklärender Text 2 12" xfId="53680" hidden="1"/>
    <cellStyle name="Erklärender Text 2 12" xfId="53646" hidden="1"/>
    <cellStyle name="Erklärender Text 2 12" xfId="53738" hidden="1"/>
    <cellStyle name="Erklärender Text 2 12" xfId="53773" hidden="1"/>
    <cellStyle name="Erklärender Text 2 12" xfId="53833" hidden="1"/>
    <cellStyle name="Erklärender Text 2 12" xfId="53898" hidden="1"/>
    <cellStyle name="Erklärender Text 2 12" xfId="53864" hidden="1"/>
    <cellStyle name="Erklärender Text 2 12" xfId="53956" hidden="1"/>
    <cellStyle name="Erklärender Text 2 12" xfId="53991" hidden="1"/>
    <cellStyle name="Erklärender Text 2 12" xfId="54070" hidden="1"/>
    <cellStyle name="Erklärender Text 2 12" xfId="54190" hidden="1"/>
    <cellStyle name="Erklärender Text 2 12" xfId="54156" hidden="1"/>
    <cellStyle name="Erklärender Text 2 12" xfId="54248" hidden="1"/>
    <cellStyle name="Erklärender Text 2 12" xfId="54283" hidden="1"/>
    <cellStyle name="Erklärender Text 2 12" xfId="54099" hidden="1"/>
    <cellStyle name="Erklärender Text 2 12" xfId="54332" hidden="1"/>
    <cellStyle name="Erklärender Text 2 12" xfId="54298" hidden="1"/>
    <cellStyle name="Erklärender Text 2 12" xfId="54390" hidden="1"/>
    <cellStyle name="Erklärender Text 2 12" xfId="54425" hidden="1"/>
    <cellStyle name="Erklärender Text 2 12" xfId="50792" hidden="1"/>
    <cellStyle name="Erklärender Text 2 12" xfId="54472" hidden="1"/>
    <cellStyle name="Erklärender Text 2 12" xfId="54438" hidden="1"/>
    <cellStyle name="Erklärender Text 2 12" xfId="54530" hidden="1"/>
    <cellStyle name="Erklärender Text 2 12" xfId="54565" hidden="1"/>
    <cellStyle name="Erklärender Text 2 12" xfId="54681" hidden="1"/>
    <cellStyle name="Erklärender Text 2 12" xfId="54835" hidden="1"/>
    <cellStyle name="Erklärender Text 2 12" xfId="54801" hidden="1"/>
    <cellStyle name="Erklärender Text 2 12" xfId="54893" hidden="1"/>
    <cellStyle name="Erklärender Text 2 12" xfId="54928" hidden="1"/>
    <cellStyle name="Erklärender Text 2 12" xfId="54715" hidden="1"/>
    <cellStyle name="Erklärender Text 2 12" xfId="54982" hidden="1"/>
    <cellStyle name="Erklärender Text 2 12" xfId="54948" hidden="1"/>
    <cellStyle name="Erklärender Text 2 12" xfId="55040" hidden="1"/>
    <cellStyle name="Erklärender Text 2 12" xfId="55075" hidden="1"/>
    <cellStyle name="Erklärender Text 2 12" xfId="54799" hidden="1"/>
    <cellStyle name="Erklärender Text 2 12" xfId="55123" hidden="1"/>
    <cellStyle name="Erklärender Text 2 12" xfId="55089" hidden="1"/>
    <cellStyle name="Erklärender Text 2 12" xfId="55181" hidden="1"/>
    <cellStyle name="Erklärender Text 2 12" xfId="55216" hidden="1"/>
    <cellStyle name="Erklärender Text 2 12" xfId="55275" hidden="1"/>
    <cellStyle name="Erklärender Text 2 12" xfId="55340" hidden="1"/>
    <cellStyle name="Erklärender Text 2 12" xfId="55306" hidden="1"/>
    <cellStyle name="Erklärender Text 2 12" xfId="55398" hidden="1"/>
    <cellStyle name="Erklärender Text 2 12" xfId="55433" hidden="1"/>
    <cellStyle name="Erklärender Text 2 12" xfId="55512" hidden="1"/>
    <cellStyle name="Erklärender Text 2 12" xfId="55632" hidden="1"/>
    <cellStyle name="Erklärender Text 2 12" xfId="55598" hidden="1"/>
    <cellStyle name="Erklärender Text 2 12" xfId="55690" hidden="1"/>
    <cellStyle name="Erklärender Text 2 12" xfId="55725" hidden="1"/>
    <cellStyle name="Erklärender Text 2 12" xfId="55541" hidden="1"/>
    <cellStyle name="Erklärender Text 2 12" xfId="55774" hidden="1"/>
    <cellStyle name="Erklärender Text 2 12" xfId="55740" hidden="1"/>
    <cellStyle name="Erklärender Text 2 12" xfId="55832" hidden="1"/>
    <cellStyle name="Erklärender Text 2 12" xfId="55867" hidden="1"/>
    <cellStyle name="Erklärender Text 2 12" xfId="55928" hidden="1"/>
    <cellStyle name="Erklärender Text 2 12" xfId="56067" hidden="1"/>
    <cellStyle name="Erklärender Text 2 12" xfId="56033" hidden="1"/>
    <cellStyle name="Erklärender Text 2 12" xfId="56125" hidden="1"/>
    <cellStyle name="Erklärender Text 2 12" xfId="56160" hidden="1"/>
    <cellStyle name="Erklärender Text 2 12" xfId="56277" hidden="1"/>
    <cellStyle name="Erklärender Text 2 12" xfId="56431" hidden="1"/>
    <cellStyle name="Erklärender Text 2 12" xfId="56397" hidden="1"/>
    <cellStyle name="Erklärender Text 2 12" xfId="56489" hidden="1"/>
    <cellStyle name="Erklärender Text 2 12" xfId="56524" hidden="1"/>
    <cellStyle name="Erklärender Text 2 12" xfId="56311" hidden="1"/>
    <cellStyle name="Erklärender Text 2 12" xfId="56578" hidden="1"/>
    <cellStyle name="Erklärender Text 2 12" xfId="56544" hidden="1"/>
    <cellStyle name="Erklärender Text 2 12" xfId="56636" hidden="1"/>
    <cellStyle name="Erklärender Text 2 12" xfId="56671" hidden="1"/>
    <cellStyle name="Erklärender Text 2 12" xfId="56395" hidden="1"/>
    <cellStyle name="Erklärender Text 2 12" xfId="56719" hidden="1"/>
    <cellStyle name="Erklärender Text 2 12" xfId="56685" hidden="1"/>
    <cellStyle name="Erklärender Text 2 12" xfId="56777" hidden="1"/>
    <cellStyle name="Erklärender Text 2 12" xfId="56812" hidden="1"/>
    <cellStyle name="Erklärender Text 2 12" xfId="56871" hidden="1"/>
    <cellStyle name="Erklärender Text 2 12" xfId="56936" hidden="1"/>
    <cellStyle name="Erklärender Text 2 12" xfId="56902" hidden="1"/>
    <cellStyle name="Erklärender Text 2 12" xfId="56994" hidden="1"/>
    <cellStyle name="Erklärender Text 2 12" xfId="57029" hidden="1"/>
    <cellStyle name="Erklärender Text 2 12" xfId="57108" hidden="1"/>
    <cellStyle name="Erklärender Text 2 12" xfId="57228" hidden="1"/>
    <cellStyle name="Erklärender Text 2 12" xfId="57194" hidden="1"/>
    <cellStyle name="Erklärender Text 2 12" xfId="57286" hidden="1"/>
    <cellStyle name="Erklärender Text 2 12" xfId="57321" hidden="1"/>
    <cellStyle name="Erklärender Text 2 12" xfId="57137" hidden="1"/>
    <cellStyle name="Erklärender Text 2 12" xfId="57370" hidden="1"/>
    <cellStyle name="Erklärender Text 2 12" xfId="57336" hidden="1"/>
    <cellStyle name="Erklärender Text 2 12" xfId="57428" hidden="1"/>
    <cellStyle name="Erklärender Text 2 12" xfId="57463" hidden="1"/>
    <cellStyle name="Erklärender Text 2 12" xfId="55962" hidden="1"/>
    <cellStyle name="Erklärender Text 2 12" xfId="57510" hidden="1"/>
    <cellStyle name="Erklärender Text 2 12" xfId="57476" hidden="1"/>
    <cellStyle name="Erklärender Text 2 12" xfId="57568" hidden="1"/>
    <cellStyle name="Erklärender Text 2 12" xfId="57603" hidden="1"/>
    <cellStyle name="Erklärender Text 2 12" xfId="57719" hidden="1"/>
    <cellStyle name="Erklärender Text 2 12" xfId="57873" hidden="1"/>
    <cellStyle name="Erklärender Text 2 12" xfId="57839" hidden="1"/>
    <cellStyle name="Erklärender Text 2 12" xfId="57931" hidden="1"/>
    <cellStyle name="Erklärender Text 2 12" xfId="57966" hidden="1"/>
    <cellStyle name="Erklärender Text 2 12" xfId="57753" hidden="1"/>
    <cellStyle name="Erklärender Text 2 12" xfId="58020" hidden="1"/>
    <cellStyle name="Erklärender Text 2 12" xfId="57986" hidden="1"/>
    <cellStyle name="Erklärender Text 2 12" xfId="58078" hidden="1"/>
    <cellStyle name="Erklärender Text 2 12" xfId="58113" hidden="1"/>
    <cellStyle name="Erklärender Text 2 12" xfId="57837" hidden="1"/>
    <cellStyle name="Erklärender Text 2 12" xfId="58161" hidden="1"/>
    <cellStyle name="Erklärender Text 2 12" xfId="58127" hidden="1"/>
    <cellStyle name="Erklärender Text 2 12" xfId="58219" hidden="1"/>
    <cellStyle name="Erklärender Text 2 12" xfId="58254" hidden="1"/>
    <cellStyle name="Erklärender Text 2 12" xfId="58313" hidden="1"/>
    <cellStyle name="Erklärender Text 2 12" xfId="58378" hidden="1"/>
    <cellStyle name="Erklärender Text 2 12" xfId="58344" hidden="1"/>
    <cellStyle name="Erklärender Text 2 12" xfId="58436" hidden="1"/>
    <cellStyle name="Erklärender Text 2 12" xfId="58471" hidden="1"/>
    <cellStyle name="Erklärender Text 2 12" xfId="58550" hidden="1"/>
    <cellStyle name="Erklärender Text 2 12" xfId="58670" hidden="1"/>
    <cellStyle name="Erklärender Text 2 12" xfId="58636" hidden="1"/>
    <cellStyle name="Erklärender Text 2 12" xfId="58728" hidden="1"/>
    <cellStyle name="Erklärender Text 2 12" xfId="58763" hidden="1"/>
    <cellStyle name="Erklärender Text 2 12" xfId="58579" hidden="1"/>
    <cellStyle name="Erklärender Text 2 12" xfId="58812" hidden="1"/>
    <cellStyle name="Erklärender Text 2 12" xfId="58778" hidden="1"/>
    <cellStyle name="Erklärender Text 2 12" xfId="58870" hidden="1"/>
    <cellStyle name="Erklärender Text 2 12" xfId="58905" hidden="1"/>
    <cellStyle name="Erklärender Text 2 13" xfId="222" hidden="1"/>
    <cellStyle name="Erklärender Text 2 13" xfId="559" hidden="1"/>
    <cellStyle name="Erklärender Text 2 13" xfId="562" hidden="1"/>
    <cellStyle name="Erklärender Text 2 13" xfId="617" hidden="1"/>
    <cellStyle name="Erklärender Text 2 13" xfId="652" hidden="1"/>
    <cellStyle name="Erklärender Text 2 13" xfId="813" hidden="1"/>
    <cellStyle name="Erklärender Text 2 13" xfId="967" hidden="1"/>
    <cellStyle name="Erklärender Text 2 13" xfId="970" hidden="1"/>
    <cellStyle name="Erklärender Text 2 13" xfId="1025" hidden="1"/>
    <cellStyle name="Erklärender Text 2 13" xfId="1060" hidden="1"/>
    <cellStyle name="Erklärender Text 2 13" xfId="845" hidden="1"/>
    <cellStyle name="Erklärender Text 2 13" xfId="1114" hidden="1"/>
    <cellStyle name="Erklärender Text 2 13" xfId="1117" hidden="1"/>
    <cellStyle name="Erklärender Text 2 13" xfId="1172" hidden="1"/>
    <cellStyle name="Erklärender Text 2 13" xfId="1207" hidden="1"/>
    <cellStyle name="Erklärender Text 2 13" xfId="911" hidden="1"/>
    <cellStyle name="Erklärender Text 2 13" xfId="1255" hidden="1"/>
    <cellStyle name="Erklärender Text 2 13" xfId="1258" hidden="1"/>
    <cellStyle name="Erklärender Text 2 13" xfId="1313" hidden="1"/>
    <cellStyle name="Erklärender Text 2 13" xfId="1348" hidden="1"/>
    <cellStyle name="Erklärender Text 2 13" xfId="1407" hidden="1"/>
    <cellStyle name="Erklärender Text 2 13" xfId="1472" hidden="1"/>
    <cellStyle name="Erklärender Text 2 13" xfId="1475" hidden="1"/>
    <cellStyle name="Erklärender Text 2 13" xfId="1530" hidden="1"/>
    <cellStyle name="Erklärender Text 2 13" xfId="1565" hidden="1"/>
    <cellStyle name="Erklärender Text 2 13" xfId="1644" hidden="1"/>
    <cellStyle name="Erklärender Text 2 13" xfId="1764" hidden="1"/>
    <cellStyle name="Erklärender Text 2 13" xfId="1767" hidden="1"/>
    <cellStyle name="Erklärender Text 2 13" xfId="1822" hidden="1"/>
    <cellStyle name="Erklärender Text 2 13" xfId="1857" hidden="1"/>
    <cellStyle name="Erklärender Text 2 13" xfId="1671" hidden="1"/>
    <cellStyle name="Erklärender Text 2 13" xfId="1906" hidden="1"/>
    <cellStyle name="Erklärender Text 2 13" xfId="1909" hidden="1"/>
    <cellStyle name="Erklärender Text 2 13" xfId="1964" hidden="1"/>
    <cellStyle name="Erklärender Text 2 13" xfId="1999" hidden="1"/>
    <cellStyle name="Erklärender Text 2 13" xfId="2135" hidden="1"/>
    <cellStyle name="Erklärender Text 2 13" xfId="2437" hidden="1"/>
    <cellStyle name="Erklärender Text 2 13" xfId="2440" hidden="1"/>
    <cellStyle name="Erklärender Text 2 13" xfId="2495" hidden="1"/>
    <cellStyle name="Erklärender Text 2 13" xfId="2530" hidden="1"/>
    <cellStyle name="Erklärender Text 2 13" xfId="2683" hidden="1"/>
    <cellStyle name="Erklärender Text 2 13" xfId="2837" hidden="1"/>
    <cellStyle name="Erklärender Text 2 13" xfId="2840" hidden="1"/>
    <cellStyle name="Erklärender Text 2 13" xfId="2895" hidden="1"/>
    <cellStyle name="Erklärender Text 2 13" xfId="2930" hidden="1"/>
    <cellStyle name="Erklärender Text 2 13" xfId="2715" hidden="1"/>
    <cellStyle name="Erklärender Text 2 13" xfId="2984" hidden="1"/>
    <cellStyle name="Erklärender Text 2 13" xfId="2987" hidden="1"/>
    <cellStyle name="Erklärender Text 2 13" xfId="3042" hidden="1"/>
    <cellStyle name="Erklärender Text 2 13" xfId="3077" hidden="1"/>
    <cellStyle name="Erklärender Text 2 13" xfId="2781" hidden="1"/>
    <cellStyle name="Erklärender Text 2 13" xfId="3125" hidden="1"/>
    <cellStyle name="Erklärender Text 2 13" xfId="3128" hidden="1"/>
    <cellStyle name="Erklärender Text 2 13" xfId="3183" hidden="1"/>
    <cellStyle name="Erklärender Text 2 13" xfId="3218" hidden="1"/>
    <cellStyle name="Erklärender Text 2 13" xfId="3277" hidden="1"/>
    <cellStyle name="Erklärender Text 2 13" xfId="3342" hidden="1"/>
    <cellStyle name="Erklärender Text 2 13" xfId="3345" hidden="1"/>
    <cellStyle name="Erklärender Text 2 13" xfId="3400" hidden="1"/>
    <cellStyle name="Erklärender Text 2 13" xfId="3435" hidden="1"/>
    <cellStyle name="Erklärender Text 2 13" xfId="3514" hidden="1"/>
    <cellStyle name="Erklärender Text 2 13" xfId="3634" hidden="1"/>
    <cellStyle name="Erklärender Text 2 13" xfId="3637" hidden="1"/>
    <cellStyle name="Erklärender Text 2 13" xfId="3692" hidden="1"/>
    <cellStyle name="Erklärender Text 2 13" xfId="3727" hidden="1"/>
    <cellStyle name="Erklärender Text 2 13" xfId="3541" hidden="1"/>
    <cellStyle name="Erklärender Text 2 13" xfId="3776" hidden="1"/>
    <cellStyle name="Erklärender Text 2 13" xfId="3779" hidden="1"/>
    <cellStyle name="Erklärender Text 2 13" xfId="3834" hidden="1"/>
    <cellStyle name="Erklärender Text 2 13" xfId="3869" hidden="1"/>
    <cellStyle name="Erklärender Text 2 13" xfId="2192" hidden="1"/>
    <cellStyle name="Erklärender Text 2 13" xfId="3943" hidden="1"/>
    <cellStyle name="Erklärender Text 2 13" xfId="3946" hidden="1"/>
    <cellStyle name="Erklärender Text 2 13" xfId="4001" hidden="1"/>
    <cellStyle name="Erklärender Text 2 13" xfId="4036" hidden="1"/>
    <cellStyle name="Erklärender Text 2 13" xfId="4189" hidden="1"/>
    <cellStyle name="Erklärender Text 2 13" xfId="4343" hidden="1"/>
    <cellStyle name="Erklärender Text 2 13" xfId="4346" hidden="1"/>
    <cellStyle name="Erklärender Text 2 13" xfId="4401" hidden="1"/>
    <cellStyle name="Erklärender Text 2 13" xfId="4436" hidden="1"/>
    <cellStyle name="Erklärender Text 2 13" xfId="4221" hidden="1"/>
    <cellStyle name="Erklärender Text 2 13" xfId="4490" hidden="1"/>
    <cellStyle name="Erklärender Text 2 13" xfId="4493" hidden="1"/>
    <cellStyle name="Erklärender Text 2 13" xfId="4548" hidden="1"/>
    <cellStyle name="Erklärender Text 2 13" xfId="4583" hidden="1"/>
    <cellStyle name="Erklärender Text 2 13" xfId="4287" hidden="1"/>
    <cellStyle name="Erklärender Text 2 13" xfId="4631" hidden="1"/>
    <cellStyle name="Erklärender Text 2 13" xfId="4634" hidden="1"/>
    <cellStyle name="Erklärender Text 2 13" xfId="4689" hidden="1"/>
    <cellStyle name="Erklärender Text 2 13" xfId="4724" hidden="1"/>
    <cellStyle name="Erklärender Text 2 13" xfId="4783" hidden="1"/>
    <cellStyle name="Erklärender Text 2 13" xfId="4848" hidden="1"/>
    <cellStyle name="Erklärender Text 2 13" xfId="4851" hidden="1"/>
    <cellStyle name="Erklärender Text 2 13" xfId="4906" hidden="1"/>
    <cellStyle name="Erklärender Text 2 13" xfId="4941" hidden="1"/>
    <cellStyle name="Erklärender Text 2 13" xfId="5020" hidden="1"/>
    <cellStyle name="Erklärender Text 2 13" xfId="5140" hidden="1"/>
    <cellStyle name="Erklärender Text 2 13" xfId="5143" hidden="1"/>
    <cellStyle name="Erklärender Text 2 13" xfId="5198" hidden="1"/>
    <cellStyle name="Erklärender Text 2 13" xfId="5233" hidden="1"/>
    <cellStyle name="Erklärender Text 2 13" xfId="5047" hidden="1"/>
    <cellStyle name="Erklärender Text 2 13" xfId="5282" hidden="1"/>
    <cellStyle name="Erklärender Text 2 13" xfId="5285" hidden="1"/>
    <cellStyle name="Erklärender Text 2 13" xfId="5340" hidden="1"/>
    <cellStyle name="Erklärender Text 2 13" xfId="5375" hidden="1"/>
    <cellStyle name="Erklärender Text 2 13" xfId="2143" hidden="1"/>
    <cellStyle name="Erklärender Text 2 13" xfId="5448" hidden="1"/>
    <cellStyle name="Erklärender Text 2 13" xfId="5451" hidden="1"/>
    <cellStyle name="Erklärender Text 2 13" xfId="5506" hidden="1"/>
    <cellStyle name="Erklärender Text 2 13" xfId="5541" hidden="1"/>
    <cellStyle name="Erklärender Text 2 13" xfId="5693" hidden="1"/>
    <cellStyle name="Erklärender Text 2 13" xfId="5847" hidden="1"/>
    <cellStyle name="Erklärender Text 2 13" xfId="5850" hidden="1"/>
    <cellStyle name="Erklärender Text 2 13" xfId="5905" hidden="1"/>
    <cellStyle name="Erklärender Text 2 13" xfId="5940" hidden="1"/>
    <cellStyle name="Erklärender Text 2 13" xfId="5725" hidden="1"/>
    <cellStyle name="Erklärender Text 2 13" xfId="5994" hidden="1"/>
    <cellStyle name="Erklärender Text 2 13" xfId="5997" hidden="1"/>
    <cellStyle name="Erklärender Text 2 13" xfId="6052" hidden="1"/>
    <cellStyle name="Erklärender Text 2 13" xfId="6087" hidden="1"/>
    <cellStyle name="Erklärender Text 2 13" xfId="5791" hidden="1"/>
    <cellStyle name="Erklärender Text 2 13" xfId="6135" hidden="1"/>
    <cellStyle name="Erklärender Text 2 13" xfId="6138" hidden="1"/>
    <cellStyle name="Erklärender Text 2 13" xfId="6193" hidden="1"/>
    <cellStyle name="Erklärender Text 2 13" xfId="6228" hidden="1"/>
    <cellStyle name="Erklärender Text 2 13" xfId="6287" hidden="1"/>
    <cellStyle name="Erklärender Text 2 13" xfId="6352" hidden="1"/>
    <cellStyle name="Erklärender Text 2 13" xfId="6355" hidden="1"/>
    <cellStyle name="Erklärender Text 2 13" xfId="6410" hidden="1"/>
    <cellStyle name="Erklärender Text 2 13" xfId="6445" hidden="1"/>
    <cellStyle name="Erklärender Text 2 13" xfId="6524" hidden="1"/>
    <cellStyle name="Erklärender Text 2 13" xfId="6644" hidden="1"/>
    <cellStyle name="Erklärender Text 2 13" xfId="6647" hidden="1"/>
    <cellStyle name="Erklärender Text 2 13" xfId="6702" hidden="1"/>
    <cellStyle name="Erklärender Text 2 13" xfId="6737" hidden="1"/>
    <cellStyle name="Erklärender Text 2 13" xfId="6551" hidden="1"/>
    <cellStyle name="Erklärender Text 2 13" xfId="6786" hidden="1"/>
    <cellStyle name="Erklärender Text 2 13" xfId="6789" hidden="1"/>
    <cellStyle name="Erklärender Text 2 13" xfId="6844" hidden="1"/>
    <cellStyle name="Erklärender Text 2 13" xfId="6879" hidden="1"/>
    <cellStyle name="Erklärender Text 2 13" xfId="2184" hidden="1"/>
    <cellStyle name="Erklärender Text 2 13" xfId="6950" hidden="1"/>
    <cellStyle name="Erklärender Text 2 13" xfId="6953" hidden="1"/>
    <cellStyle name="Erklärender Text 2 13" xfId="7008" hidden="1"/>
    <cellStyle name="Erklärender Text 2 13" xfId="7043" hidden="1"/>
    <cellStyle name="Erklärender Text 2 13" xfId="7191" hidden="1"/>
    <cellStyle name="Erklärender Text 2 13" xfId="7345" hidden="1"/>
    <cellStyle name="Erklärender Text 2 13" xfId="7348" hidden="1"/>
    <cellStyle name="Erklärender Text 2 13" xfId="7403" hidden="1"/>
    <cellStyle name="Erklärender Text 2 13" xfId="7438" hidden="1"/>
    <cellStyle name="Erklärender Text 2 13" xfId="7223" hidden="1"/>
    <cellStyle name="Erklärender Text 2 13" xfId="7492" hidden="1"/>
    <cellStyle name="Erklärender Text 2 13" xfId="7495" hidden="1"/>
    <cellStyle name="Erklärender Text 2 13" xfId="7550" hidden="1"/>
    <cellStyle name="Erklärender Text 2 13" xfId="7585" hidden="1"/>
    <cellStyle name="Erklärender Text 2 13" xfId="7289" hidden="1"/>
    <cellStyle name="Erklärender Text 2 13" xfId="7633" hidden="1"/>
    <cellStyle name="Erklärender Text 2 13" xfId="7636" hidden="1"/>
    <cellStyle name="Erklärender Text 2 13" xfId="7691" hidden="1"/>
    <cellStyle name="Erklärender Text 2 13" xfId="7726" hidden="1"/>
    <cellStyle name="Erklärender Text 2 13" xfId="7785" hidden="1"/>
    <cellStyle name="Erklärender Text 2 13" xfId="7850" hidden="1"/>
    <cellStyle name="Erklärender Text 2 13" xfId="7853" hidden="1"/>
    <cellStyle name="Erklärender Text 2 13" xfId="7908" hidden="1"/>
    <cellStyle name="Erklärender Text 2 13" xfId="7943" hidden="1"/>
    <cellStyle name="Erklärender Text 2 13" xfId="8022" hidden="1"/>
    <cellStyle name="Erklärender Text 2 13" xfId="8142" hidden="1"/>
    <cellStyle name="Erklärender Text 2 13" xfId="8145" hidden="1"/>
    <cellStyle name="Erklärender Text 2 13" xfId="8200" hidden="1"/>
    <cellStyle name="Erklärender Text 2 13" xfId="8235" hidden="1"/>
    <cellStyle name="Erklärender Text 2 13" xfId="8049" hidden="1"/>
    <cellStyle name="Erklärender Text 2 13" xfId="8284" hidden="1"/>
    <cellStyle name="Erklärender Text 2 13" xfId="8287" hidden="1"/>
    <cellStyle name="Erklärender Text 2 13" xfId="8342" hidden="1"/>
    <cellStyle name="Erklärender Text 2 13" xfId="8377" hidden="1"/>
    <cellStyle name="Erklärender Text 2 13" xfId="2151" hidden="1"/>
    <cellStyle name="Erklärender Text 2 13" xfId="8445" hidden="1"/>
    <cellStyle name="Erklärender Text 2 13" xfId="8448" hidden="1"/>
    <cellStyle name="Erklärender Text 2 13" xfId="8503" hidden="1"/>
    <cellStyle name="Erklärender Text 2 13" xfId="8538" hidden="1"/>
    <cellStyle name="Erklärender Text 2 13" xfId="8684" hidden="1"/>
    <cellStyle name="Erklärender Text 2 13" xfId="8838" hidden="1"/>
    <cellStyle name="Erklärender Text 2 13" xfId="8841" hidden="1"/>
    <cellStyle name="Erklärender Text 2 13" xfId="8896" hidden="1"/>
    <cellStyle name="Erklärender Text 2 13" xfId="8931" hidden="1"/>
    <cellStyle name="Erklärender Text 2 13" xfId="8716" hidden="1"/>
    <cellStyle name="Erklärender Text 2 13" xfId="8985" hidden="1"/>
    <cellStyle name="Erklärender Text 2 13" xfId="8988" hidden="1"/>
    <cellStyle name="Erklärender Text 2 13" xfId="9043" hidden="1"/>
    <cellStyle name="Erklärender Text 2 13" xfId="9078" hidden="1"/>
    <cellStyle name="Erklärender Text 2 13" xfId="8782" hidden="1"/>
    <cellStyle name="Erklärender Text 2 13" xfId="9126" hidden="1"/>
    <cellStyle name="Erklärender Text 2 13" xfId="9129" hidden="1"/>
    <cellStyle name="Erklärender Text 2 13" xfId="9184" hidden="1"/>
    <cellStyle name="Erklärender Text 2 13" xfId="9219" hidden="1"/>
    <cellStyle name="Erklärender Text 2 13" xfId="9278" hidden="1"/>
    <cellStyle name="Erklärender Text 2 13" xfId="9343" hidden="1"/>
    <cellStyle name="Erklärender Text 2 13" xfId="9346" hidden="1"/>
    <cellStyle name="Erklärender Text 2 13" xfId="9401" hidden="1"/>
    <cellStyle name="Erklärender Text 2 13" xfId="9436" hidden="1"/>
    <cellStyle name="Erklärender Text 2 13" xfId="9515" hidden="1"/>
    <cellStyle name="Erklärender Text 2 13" xfId="9635" hidden="1"/>
    <cellStyle name="Erklärender Text 2 13" xfId="9638" hidden="1"/>
    <cellStyle name="Erklärender Text 2 13" xfId="9693" hidden="1"/>
    <cellStyle name="Erklärender Text 2 13" xfId="9728" hidden="1"/>
    <cellStyle name="Erklärender Text 2 13" xfId="9542" hidden="1"/>
    <cellStyle name="Erklärender Text 2 13" xfId="9777" hidden="1"/>
    <cellStyle name="Erklärender Text 2 13" xfId="9780" hidden="1"/>
    <cellStyle name="Erklärender Text 2 13" xfId="9835" hidden="1"/>
    <cellStyle name="Erklärender Text 2 13" xfId="9870" hidden="1"/>
    <cellStyle name="Erklärender Text 2 13" xfId="2176" hidden="1"/>
    <cellStyle name="Erklärender Text 2 13" xfId="9936" hidden="1"/>
    <cellStyle name="Erklärender Text 2 13" xfId="9939" hidden="1"/>
    <cellStyle name="Erklärender Text 2 13" xfId="9994" hidden="1"/>
    <cellStyle name="Erklärender Text 2 13" xfId="10029" hidden="1"/>
    <cellStyle name="Erklärender Text 2 13" xfId="10170" hidden="1"/>
    <cellStyle name="Erklärender Text 2 13" xfId="10324" hidden="1"/>
    <cellStyle name="Erklärender Text 2 13" xfId="10327" hidden="1"/>
    <cellStyle name="Erklärender Text 2 13" xfId="10382" hidden="1"/>
    <cellStyle name="Erklärender Text 2 13" xfId="10417" hidden="1"/>
    <cellStyle name="Erklärender Text 2 13" xfId="10202" hidden="1"/>
    <cellStyle name="Erklärender Text 2 13" xfId="10471" hidden="1"/>
    <cellStyle name="Erklärender Text 2 13" xfId="10474" hidden="1"/>
    <cellStyle name="Erklärender Text 2 13" xfId="10529" hidden="1"/>
    <cellStyle name="Erklärender Text 2 13" xfId="10564" hidden="1"/>
    <cellStyle name="Erklärender Text 2 13" xfId="10268" hidden="1"/>
    <cellStyle name="Erklärender Text 2 13" xfId="10612" hidden="1"/>
    <cellStyle name="Erklärender Text 2 13" xfId="10615" hidden="1"/>
    <cellStyle name="Erklärender Text 2 13" xfId="10670" hidden="1"/>
    <cellStyle name="Erklärender Text 2 13" xfId="10705" hidden="1"/>
    <cellStyle name="Erklärender Text 2 13" xfId="10764" hidden="1"/>
    <cellStyle name="Erklärender Text 2 13" xfId="10829" hidden="1"/>
    <cellStyle name="Erklärender Text 2 13" xfId="10832" hidden="1"/>
    <cellStyle name="Erklärender Text 2 13" xfId="10887" hidden="1"/>
    <cellStyle name="Erklärender Text 2 13" xfId="10922" hidden="1"/>
    <cellStyle name="Erklärender Text 2 13" xfId="11001" hidden="1"/>
    <cellStyle name="Erklärender Text 2 13" xfId="11121" hidden="1"/>
    <cellStyle name="Erklärender Text 2 13" xfId="11124" hidden="1"/>
    <cellStyle name="Erklärender Text 2 13" xfId="11179" hidden="1"/>
    <cellStyle name="Erklärender Text 2 13" xfId="11214" hidden="1"/>
    <cellStyle name="Erklärender Text 2 13" xfId="11028" hidden="1"/>
    <cellStyle name="Erklärender Text 2 13" xfId="11263" hidden="1"/>
    <cellStyle name="Erklärender Text 2 13" xfId="11266" hidden="1"/>
    <cellStyle name="Erklärender Text 2 13" xfId="11321" hidden="1"/>
    <cellStyle name="Erklärender Text 2 13" xfId="11356" hidden="1"/>
    <cellStyle name="Erklärender Text 2 13" xfId="2361" hidden="1"/>
    <cellStyle name="Erklärender Text 2 13" xfId="11419" hidden="1"/>
    <cellStyle name="Erklärender Text 2 13" xfId="11422" hidden="1"/>
    <cellStyle name="Erklärender Text 2 13" xfId="11477" hidden="1"/>
    <cellStyle name="Erklärender Text 2 13" xfId="11512" hidden="1"/>
    <cellStyle name="Erklärender Text 2 13" xfId="11650" hidden="1"/>
    <cellStyle name="Erklärender Text 2 13" xfId="11804" hidden="1"/>
    <cellStyle name="Erklärender Text 2 13" xfId="11807" hidden="1"/>
    <cellStyle name="Erklärender Text 2 13" xfId="11862" hidden="1"/>
    <cellStyle name="Erklärender Text 2 13" xfId="11897" hidden="1"/>
    <cellStyle name="Erklärender Text 2 13" xfId="11682" hidden="1"/>
    <cellStyle name="Erklärender Text 2 13" xfId="11951" hidden="1"/>
    <cellStyle name="Erklärender Text 2 13" xfId="11954" hidden="1"/>
    <cellStyle name="Erklärender Text 2 13" xfId="12009" hidden="1"/>
    <cellStyle name="Erklärender Text 2 13" xfId="12044" hidden="1"/>
    <cellStyle name="Erklärender Text 2 13" xfId="11748" hidden="1"/>
    <cellStyle name="Erklärender Text 2 13" xfId="12092" hidden="1"/>
    <cellStyle name="Erklärender Text 2 13" xfId="12095" hidden="1"/>
    <cellStyle name="Erklärender Text 2 13" xfId="12150" hidden="1"/>
    <cellStyle name="Erklärender Text 2 13" xfId="12185" hidden="1"/>
    <cellStyle name="Erklärender Text 2 13" xfId="12244" hidden="1"/>
    <cellStyle name="Erklärender Text 2 13" xfId="12309" hidden="1"/>
    <cellStyle name="Erklärender Text 2 13" xfId="12312" hidden="1"/>
    <cellStyle name="Erklärender Text 2 13" xfId="12367" hidden="1"/>
    <cellStyle name="Erklärender Text 2 13" xfId="12402" hidden="1"/>
    <cellStyle name="Erklärender Text 2 13" xfId="12481" hidden="1"/>
    <cellStyle name="Erklärender Text 2 13" xfId="12601" hidden="1"/>
    <cellStyle name="Erklärender Text 2 13" xfId="12604" hidden="1"/>
    <cellStyle name="Erklärender Text 2 13" xfId="12659" hidden="1"/>
    <cellStyle name="Erklärender Text 2 13" xfId="12694" hidden="1"/>
    <cellStyle name="Erklärender Text 2 13" xfId="12508" hidden="1"/>
    <cellStyle name="Erklärender Text 2 13" xfId="12743" hidden="1"/>
    <cellStyle name="Erklärender Text 2 13" xfId="12746" hidden="1"/>
    <cellStyle name="Erklärender Text 2 13" xfId="12801" hidden="1"/>
    <cellStyle name="Erklärender Text 2 13" xfId="12836" hidden="1"/>
    <cellStyle name="Erklärender Text 2 13" xfId="404" hidden="1"/>
    <cellStyle name="Erklärender Text 2 13" xfId="12898" hidden="1"/>
    <cellStyle name="Erklärender Text 2 13" xfId="12901" hidden="1"/>
    <cellStyle name="Erklärender Text 2 13" xfId="12956" hidden="1"/>
    <cellStyle name="Erklärender Text 2 13" xfId="12991" hidden="1"/>
    <cellStyle name="Erklärender Text 2 13" xfId="13121" hidden="1"/>
    <cellStyle name="Erklärender Text 2 13" xfId="13275" hidden="1"/>
    <cellStyle name="Erklärender Text 2 13" xfId="13278" hidden="1"/>
    <cellStyle name="Erklärender Text 2 13" xfId="13333" hidden="1"/>
    <cellStyle name="Erklärender Text 2 13" xfId="13368" hidden="1"/>
    <cellStyle name="Erklärender Text 2 13" xfId="13153" hidden="1"/>
    <cellStyle name="Erklärender Text 2 13" xfId="13422" hidden="1"/>
    <cellStyle name="Erklärender Text 2 13" xfId="13425" hidden="1"/>
    <cellStyle name="Erklärender Text 2 13" xfId="13480" hidden="1"/>
    <cellStyle name="Erklärender Text 2 13" xfId="13515" hidden="1"/>
    <cellStyle name="Erklärender Text 2 13" xfId="13219" hidden="1"/>
    <cellStyle name="Erklärender Text 2 13" xfId="13563" hidden="1"/>
    <cellStyle name="Erklärender Text 2 13" xfId="13566" hidden="1"/>
    <cellStyle name="Erklärender Text 2 13" xfId="13621" hidden="1"/>
    <cellStyle name="Erklärender Text 2 13" xfId="13656" hidden="1"/>
    <cellStyle name="Erklärender Text 2 13" xfId="13715" hidden="1"/>
    <cellStyle name="Erklärender Text 2 13" xfId="13780" hidden="1"/>
    <cellStyle name="Erklärender Text 2 13" xfId="13783" hidden="1"/>
    <cellStyle name="Erklärender Text 2 13" xfId="13838" hidden="1"/>
    <cellStyle name="Erklärender Text 2 13" xfId="13873" hidden="1"/>
    <cellStyle name="Erklärender Text 2 13" xfId="13952" hidden="1"/>
    <cellStyle name="Erklärender Text 2 13" xfId="14072" hidden="1"/>
    <cellStyle name="Erklärender Text 2 13" xfId="14075" hidden="1"/>
    <cellStyle name="Erklärender Text 2 13" xfId="14130" hidden="1"/>
    <cellStyle name="Erklärender Text 2 13" xfId="14165" hidden="1"/>
    <cellStyle name="Erklärender Text 2 13" xfId="13979" hidden="1"/>
    <cellStyle name="Erklärender Text 2 13" xfId="14214" hidden="1"/>
    <cellStyle name="Erklärender Text 2 13" xfId="14217" hidden="1"/>
    <cellStyle name="Erklärender Text 2 13" xfId="14272" hidden="1"/>
    <cellStyle name="Erklärender Text 2 13" xfId="14307" hidden="1"/>
    <cellStyle name="Erklärender Text 2 13" xfId="2287" hidden="1"/>
    <cellStyle name="Erklärender Text 2 13" xfId="14365" hidden="1"/>
    <cellStyle name="Erklärender Text 2 13" xfId="14368" hidden="1"/>
    <cellStyle name="Erklärender Text 2 13" xfId="14423" hidden="1"/>
    <cellStyle name="Erklärender Text 2 13" xfId="14458" hidden="1"/>
    <cellStyle name="Erklärender Text 2 13" xfId="14583" hidden="1"/>
    <cellStyle name="Erklärender Text 2 13" xfId="14737" hidden="1"/>
    <cellStyle name="Erklärender Text 2 13" xfId="14740" hidden="1"/>
    <cellStyle name="Erklärender Text 2 13" xfId="14795" hidden="1"/>
    <cellStyle name="Erklärender Text 2 13" xfId="14830" hidden="1"/>
    <cellStyle name="Erklärender Text 2 13" xfId="14615" hidden="1"/>
    <cellStyle name="Erklärender Text 2 13" xfId="14884" hidden="1"/>
    <cellStyle name="Erklärender Text 2 13" xfId="14887" hidden="1"/>
    <cellStyle name="Erklärender Text 2 13" xfId="14942" hidden="1"/>
    <cellStyle name="Erklärender Text 2 13" xfId="14977" hidden="1"/>
    <cellStyle name="Erklärender Text 2 13" xfId="14681" hidden="1"/>
    <cellStyle name="Erklärender Text 2 13" xfId="15025" hidden="1"/>
    <cellStyle name="Erklärender Text 2 13" xfId="15028" hidden="1"/>
    <cellStyle name="Erklärender Text 2 13" xfId="15083" hidden="1"/>
    <cellStyle name="Erklärender Text 2 13" xfId="15118" hidden="1"/>
    <cellStyle name="Erklärender Text 2 13" xfId="15177" hidden="1"/>
    <cellStyle name="Erklärender Text 2 13" xfId="15242" hidden="1"/>
    <cellStyle name="Erklärender Text 2 13" xfId="15245" hidden="1"/>
    <cellStyle name="Erklärender Text 2 13" xfId="15300" hidden="1"/>
    <cellStyle name="Erklärender Text 2 13" xfId="15335" hidden="1"/>
    <cellStyle name="Erklärender Text 2 13" xfId="15414" hidden="1"/>
    <cellStyle name="Erklärender Text 2 13" xfId="15534" hidden="1"/>
    <cellStyle name="Erklärender Text 2 13" xfId="15537" hidden="1"/>
    <cellStyle name="Erklärender Text 2 13" xfId="15592" hidden="1"/>
    <cellStyle name="Erklärender Text 2 13" xfId="15627" hidden="1"/>
    <cellStyle name="Erklärender Text 2 13" xfId="15441" hidden="1"/>
    <cellStyle name="Erklärender Text 2 13" xfId="15676" hidden="1"/>
    <cellStyle name="Erklärender Text 2 13" xfId="15679" hidden="1"/>
    <cellStyle name="Erklärender Text 2 13" xfId="15734" hidden="1"/>
    <cellStyle name="Erklärender Text 2 13" xfId="15769" hidden="1"/>
    <cellStyle name="Erklärender Text 2 13" xfId="2344" hidden="1"/>
    <cellStyle name="Erklärender Text 2 13" xfId="15827" hidden="1"/>
    <cellStyle name="Erklärender Text 2 13" xfId="15830" hidden="1"/>
    <cellStyle name="Erklärender Text 2 13" xfId="15885" hidden="1"/>
    <cellStyle name="Erklärender Text 2 13" xfId="15920" hidden="1"/>
    <cellStyle name="Erklärender Text 2 13" xfId="16039" hidden="1"/>
    <cellStyle name="Erklärender Text 2 13" xfId="16193" hidden="1"/>
    <cellStyle name="Erklärender Text 2 13" xfId="16196" hidden="1"/>
    <cellStyle name="Erklärender Text 2 13" xfId="16251" hidden="1"/>
    <cellStyle name="Erklärender Text 2 13" xfId="16286" hidden="1"/>
    <cellStyle name="Erklärender Text 2 13" xfId="16071" hidden="1"/>
    <cellStyle name="Erklärender Text 2 13" xfId="16340" hidden="1"/>
    <cellStyle name="Erklärender Text 2 13" xfId="16343" hidden="1"/>
    <cellStyle name="Erklärender Text 2 13" xfId="16398" hidden="1"/>
    <cellStyle name="Erklärender Text 2 13" xfId="16433" hidden="1"/>
    <cellStyle name="Erklärender Text 2 13" xfId="16137" hidden="1"/>
    <cellStyle name="Erklärender Text 2 13" xfId="16481" hidden="1"/>
    <cellStyle name="Erklärender Text 2 13" xfId="16484" hidden="1"/>
    <cellStyle name="Erklärender Text 2 13" xfId="16539" hidden="1"/>
    <cellStyle name="Erklärender Text 2 13" xfId="16574" hidden="1"/>
    <cellStyle name="Erklärender Text 2 13" xfId="16633" hidden="1"/>
    <cellStyle name="Erklärender Text 2 13" xfId="16698" hidden="1"/>
    <cellStyle name="Erklärender Text 2 13" xfId="16701" hidden="1"/>
    <cellStyle name="Erklärender Text 2 13" xfId="16756" hidden="1"/>
    <cellStyle name="Erklärender Text 2 13" xfId="16791" hidden="1"/>
    <cellStyle name="Erklärender Text 2 13" xfId="16870" hidden="1"/>
    <cellStyle name="Erklärender Text 2 13" xfId="16990" hidden="1"/>
    <cellStyle name="Erklärender Text 2 13" xfId="16993" hidden="1"/>
    <cellStyle name="Erklärender Text 2 13" xfId="17048" hidden="1"/>
    <cellStyle name="Erklärender Text 2 13" xfId="17083" hidden="1"/>
    <cellStyle name="Erklärender Text 2 13" xfId="16897" hidden="1"/>
    <cellStyle name="Erklärender Text 2 13" xfId="17132" hidden="1"/>
    <cellStyle name="Erklärender Text 2 13" xfId="17135" hidden="1"/>
    <cellStyle name="Erklärender Text 2 13" xfId="17190" hidden="1"/>
    <cellStyle name="Erklärender Text 2 13" xfId="17225" hidden="1"/>
    <cellStyle name="Erklärender Text 2 13" xfId="43" hidden="1"/>
    <cellStyle name="Erklärender Text 2 13" xfId="17272" hidden="1"/>
    <cellStyle name="Erklärender Text 2 13" xfId="17275" hidden="1"/>
    <cellStyle name="Erklärender Text 2 13" xfId="17330" hidden="1"/>
    <cellStyle name="Erklärender Text 2 13" xfId="17365" hidden="1"/>
    <cellStyle name="Erklärender Text 2 13" xfId="17481" hidden="1"/>
    <cellStyle name="Erklärender Text 2 13" xfId="17635" hidden="1"/>
    <cellStyle name="Erklärender Text 2 13" xfId="17638" hidden="1"/>
    <cellStyle name="Erklärender Text 2 13" xfId="17693" hidden="1"/>
    <cellStyle name="Erklärender Text 2 13" xfId="17728" hidden="1"/>
    <cellStyle name="Erklärender Text 2 13" xfId="17513" hidden="1"/>
    <cellStyle name="Erklärender Text 2 13" xfId="17782" hidden="1"/>
    <cellStyle name="Erklärender Text 2 13" xfId="17785" hidden="1"/>
    <cellStyle name="Erklärender Text 2 13" xfId="17840" hidden="1"/>
    <cellStyle name="Erklärender Text 2 13" xfId="17875" hidden="1"/>
    <cellStyle name="Erklärender Text 2 13" xfId="17579" hidden="1"/>
    <cellStyle name="Erklärender Text 2 13" xfId="17923" hidden="1"/>
    <cellStyle name="Erklärender Text 2 13" xfId="17926" hidden="1"/>
    <cellStyle name="Erklärender Text 2 13" xfId="17981" hidden="1"/>
    <cellStyle name="Erklärender Text 2 13" xfId="18016" hidden="1"/>
    <cellStyle name="Erklärender Text 2 13" xfId="18075" hidden="1"/>
    <cellStyle name="Erklärender Text 2 13" xfId="18140" hidden="1"/>
    <cellStyle name="Erklärender Text 2 13" xfId="18143" hidden="1"/>
    <cellStyle name="Erklärender Text 2 13" xfId="18198" hidden="1"/>
    <cellStyle name="Erklärender Text 2 13" xfId="18233" hidden="1"/>
    <cellStyle name="Erklärender Text 2 13" xfId="18312" hidden="1"/>
    <cellStyle name="Erklärender Text 2 13" xfId="18432" hidden="1"/>
    <cellStyle name="Erklärender Text 2 13" xfId="18435" hidden="1"/>
    <cellStyle name="Erklärender Text 2 13" xfId="18490" hidden="1"/>
    <cellStyle name="Erklärender Text 2 13" xfId="18525" hidden="1"/>
    <cellStyle name="Erklärender Text 2 13" xfId="18339" hidden="1"/>
    <cellStyle name="Erklärender Text 2 13" xfId="18574" hidden="1"/>
    <cellStyle name="Erklärender Text 2 13" xfId="18577" hidden="1"/>
    <cellStyle name="Erklärender Text 2 13" xfId="18632" hidden="1"/>
    <cellStyle name="Erklärender Text 2 13" xfId="18667" hidden="1"/>
    <cellStyle name="Erklärender Text 2 13" xfId="18956" hidden="1"/>
    <cellStyle name="Erklärender Text 2 13" xfId="19072" hidden="1"/>
    <cellStyle name="Erklärender Text 2 13" xfId="19075" hidden="1"/>
    <cellStyle name="Erklärender Text 2 13" xfId="19130" hidden="1"/>
    <cellStyle name="Erklärender Text 2 13" xfId="19165" hidden="1"/>
    <cellStyle name="Erklärender Text 2 13" xfId="19288" hidden="1"/>
    <cellStyle name="Erklärender Text 2 13" xfId="19442" hidden="1"/>
    <cellStyle name="Erklärender Text 2 13" xfId="19445" hidden="1"/>
    <cellStyle name="Erklärender Text 2 13" xfId="19500" hidden="1"/>
    <cellStyle name="Erklärender Text 2 13" xfId="19535" hidden="1"/>
    <cellStyle name="Erklärender Text 2 13" xfId="19320" hidden="1"/>
    <cellStyle name="Erklärender Text 2 13" xfId="19589" hidden="1"/>
    <cellStyle name="Erklärender Text 2 13" xfId="19592" hidden="1"/>
    <cellStyle name="Erklärender Text 2 13" xfId="19647" hidden="1"/>
    <cellStyle name="Erklärender Text 2 13" xfId="19682" hidden="1"/>
    <cellStyle name="Erklärender Text 2 13" xfId="19386" hidden="1"/>
    <cellStyle name="Erklärender Text 2 13" xfId="19730" hidden="1"/>
    <cellStyle name="Erklärender Text 2 13" xfId="19733" hidden="1"/>
    <cellStyle name="Erklärender Text 2 13" xfId="19788" hidden="1"/>
    <cellStyle name="Erklärender Text 2 13" xfId="19823" hidden="1"/>
    <cellStyle name="Erklärender Text 2 13" xfId="19882" hidden="1"/>
    <cellStyle name="Erklärender Text 2 13" xfId="19947" hidden="1"/>
    <cellStyle name="Erklärender Text 2 13" xfId="19950" hidden="1"/>
    <cellStyle name="Erklärender Text 2 13" xfId="20005" hidden="1"/>
    <cellStyle name="Erklärender Text 2 13" xfId="20040" hidden="1"/>
    <cellStyle name="Erklärender Text 2 13" xfId="20119" hidden="1"/>
    <cellStyle name="Erklärender Text 2 13" xfId="20239" hidden="1"/>
    <cellStyle name="Erklärender Text 2 13" xfId="20242" hidden="1"/>
    <cellStyle name="Erklärender Text 2 13" xfId="20297" hidden="1"/>
    <cellStyle name="Erklärender Text 2 13" xfId="20332" hidden="1"/>
    <cellStyle name="Erklärender Text 2 13" xfId="20146" hidden="1"/>
    <cellStyle name="Erklärender Text 2 13" xfId="20381" hidden="1"/>
    <cellStyle name="Erklärender Text 2 13" xfId="20384" hidden="1"/>
    <cellStyle name="Erklärender Text 2 13" xfId="20439" hidden="1"/>
    <cellStyle name="Erklärender Text 2 13" xfId="20474" hidden="1"/>
    <cellStyle name="Erklärender Text 2 13" xfId="20533" hidden="1"/>
    <cellStyle name="Erklärender Text 2 13" xfId="20598" hidden="1"/>
    <cellStyle name="Erklärender Text 2 13" xfId="20601" hidden="1"/>
    <cellStyle name="Erklärender Text 2 13" xfId="20656" hidden="1"/>
    <cellStyle name="Erklärender Text 2 13" xfId="20691" hidden="1"/>
    <cellStyle name="Erklärender Text 2 13" xfId="20788" hidden="1"/>
    <cellStyle name="Erklärender Text 2 13" xfId="20989" hidden="1"/>
    <cellStyle name="Erklärender Text 2 13" xfId="20992" hidden="1"/>
    <cellStyle name="Erklärender Text 2 13" xfId="21047" hidden="1"/>
    <cellStyle name="Erklärender Text 2 13" xfId="21082" hidden="1"/>
    <cellStyle name="Erklärender Text 2 13" xfId="21178" hidden="1"/>
    <cellStyle name="Erklärender Text 2 13" xfId="21298" hidden="1"/>
    <cellStyle name="Erklärender Text 2 13" xfId="21301" hidden="1"/>
    <cellStyle name="Erklärender Text 2 13" xfId="21356" hidden="1"/>
    <cellStyle name="Erklärender Text 2 13" xfId="21391" hidden="1"/>
    <cellStyle name="Erklärender Text 2 13" xfId="21205" hidden="1"/>
    <cellStyle name="Erklärender Text 2 13" xfId="21442" hidden="1"/>
    <cellStyle name="Erklärender Text 2 13" xfId="21445" hidden="1"/>
    <cellStyle name="Erklärender Text 2 13" xfId="21500" hidden="1"/>
    <cellStyle name="Erklärender Text 2 13" xfId="21535" hidden="1"/>
    <cellStyle name="Erklärender Text 2 13" xfId="20841" hidden="1"/>
    <cellStyle name="Erklärender Text 2 13" xfId="21599" hidden="1"/>
    <cellStyle name="Erklärender Text 2 13" xfId="21602" hidden="1"/>
    <cellStyle name="Erklärender Text 2 13" xfId="21657" hidden="1"/>
    <cellStyle name="Erklärender Text 2 13" xfId="21692" hidden="1"/>
    <cellStyle name="Erklärender Text 2 13" xfId="21814" hidden="1"/>
    <cellStyle name="Erklärender Text 2 13" xfId="21969" hidden="1"/>
    <cellStyle name="Erklärender Text 2 13" xfId="21972" hidden="1"/>
    <cellStyle name="Erklärender Text 2 13" xfId="22027" hidden="1"/>
    <cellStyle name="Erklärender Text 2 13" xfId="22062" hidden="1"/>
    <cellStyle name="Erklärender Text 2 13" xfId="21846" hidden="1"/>
    <cellStyle name="Erklärender Text 2 13" xfId="22118" hidden="1"/>
    <cellStyle name="Erklärender Text 2 13" xfId="22121" hidden="1"/>
    <cellStyle name="Erklärender Text 2 13" xfId="22176" hidden="1"/>
    <cellStyle name="Erklärender Text 2 13" xfId="22211" hidden="1"/>
    <cellStyle name="Erklärender Text 2 13" xfId="21912" hidden="1"/>
    <cellStyle name="Erklärender Text 2 13" xfId="22261" hidden="1"/>
    <cellStyle name="Erklärender Text 2 13" xfId="22264" hidden="1"/>
    <cellStyle name="Erklärender Text 2 13" xfId="22319" hidden="1"/>
    <cellStyle name="Erklärender Text 2 13" xfId="22354" hidden="1"/>
    <cellStyle name="Erklärender Text 2 13" xfId="22415" hidden="1"/>
    <cellStyle name="Erklärender Text 2 13" xfId="22480" hidden="1"/>
    <cellStyle name="Erklärender Text 2 13" xfId="22483" hidden="1"/>
    <cellStyle name="Erklärender Text 2 13" xfId="22538" hidden="1"/>
    <cellStyle name="Erklärender Text 2 13" xfId="22573" hidden="1"/>
    <cellStyle name="Erklärender Text 2 13" xfId="22652" hidden="1"/>
    <cellStyle name="Erklärender Text 2 13" xfId="22772" hidden="1"/>
    <cellStyle name="Erklärender Text 2 13" xfId="22775" hidden="1"/>
    <cellStyle name="Erklärender Text 2 13" xfId="22830" hidden="1"/>
    <cellStyle name="Erklärender Text 2 13" xfId="22865" hidden="1"/>
    <cellStyle name="Erklärender Text 2 13" xfId="22679" hidden="1"/>
    <cellStyle name="Erklärender Text 2 13" xfId="22914" hidden="1"/>
    <cellStyle name="Erklärender Text 2 13" xfId="22917" hidden="1"/>
    <cellStyle name="Erklärender Text 2 13" xfId="22972" hidden="1"/>
    <cellStyle name="Erklärender Text 2 13" xfId="23007" hidden="1"/>
    <cellStyle name="Erklärender Text 2 13" xfId="20799" hidden="1"/>
    <cellStyle name="Erklärender Text 2 13" xfId="23054" hidden="1"/>
    <cellStyle name="Erklärender Text 2 13" xfId="23057" hidden="1"/>
    <cellStyle name="Erklärender Text 2 13" xfId="23112" hidden="1"/>
    <cellStyle name="Erklärender Text 2 13" xfId="23147" hidden="1"/>
    <cellStyle name="Erklärender Text 2 13" xfId="23267" hidden="1"/>
    <cellStyle name="Erklärender Text 2 13" xfId="23421" hidden="1"/>
    <cellStyle name="Erklärender Text 2 13" xfId="23424" hidden="1"/>
    <cellStyle name="Erklärender Text 2 13" xfId="23479" hidden="1"/>
    <cellStyle name="Erklärender Text 2 13" xfId="23514" hidden="1"/>
    <cellStyle name="Erklärender Text 2 13" xfId="23299" hidden="1"/>
    <cellStyle name="Erklärender Text 2 13" xfId="23570" hidden="1"/>
    <cellStyle name="Erklärender Text 2 13" xfId="23573" hidden="1"/>
    <cellStyle name="Erklärender Text 2 13" xfId="23628" hidden="1"/>
    <cellStyle name="Erklärender Text 2 13" xfId="23663" hidden="1"/>
    <cellStyle name="Erklärender Text 2 13" xfId="23365" hidden="1"/>
    <cellStyle name="Erklärender Text 2 13" xfId="23713" hidden="1"/>
    <cellStyle name="Erklärender Text 2 13" xfId="23716" hidden="1"/>
    <cellStyle name="Erklärender Text 2 13" xfId="23771" hidden="1"/>
    <cellStyle name="Erklärender Text 2 13" xfId="23806" hidden="1"/>
    <cellStyle name="Erklärender Text 2 13" xfId="23866" hidden="1"/>
    <cellStyle name="Erklärender Text 2 13" xfId="23931" hidden="1"/>
    <cellStyle name="Erklärender Text 2 13" xfId="23934" hidden="1"/>
    <cellStyle name="Erklärender Text 2 13" xfId="23989" hidden="1"/>
    <cellStyle name="Erklärender Text 2 13" xfId="24024" hidden="1"/>
    <cellStyle name="Erklärender Text 2 13" xfId="24103" hidden="1"/>
    <cellStyle name="Erklärender Text 2 13" xfId="24223" hidden="1"/>
    <cellStyle name="Erklärender Text 2 13" xfId="24226" hidden="1"/>
    <cellStyle name="Erklärender Text 2 13" xfId="24281" hidden="1"/>
    <cellStyle name="Erklärender Text 2 13" xfId="24316" hidden="1"/>
    <cellStyle name="Erklärender Text 2 13" xfId="24130" hidden="1"/>
    <cellStyle name="Erklärender Text 2 13" xfId="24365" hidden="1"/>
    <cellStyle name="Erklärender Text 2 13" xfId="24368" hidden="1"/>
    <cellStyle name="Erklärender Text 2 13" xfId="24423" hidden="1"/>
    <cellStyle name="Erklärender Text 2 13" xfId="24458" hidden="1"/>
    <cellStyle name="Erklärender Text 2 13" xfId="23159" hidden="1"/>
    <cellStyle name="Erklärender Text 2 13" xfId="24505" hidden="1"/>
    <cellStyle name="Erklärender Text 2 13" xfId="24508" hidden="1"/>
    <cellStyle name="Erklärender Text 2 13" xfId="24563" hidden="1"/>
    <cellStyle name="Erklärender Text 2 13" xfId="24598" hidden="1"/>
    <cellStyle name="Erklärender Text 2 13" xfId="24714" hidden="1"/>
    <cellStyle name="Erklärender Text 2 13" xfId="24868" hidden="1"/>
    <cellStyle name="Erklärender Text 2 13" xfId="24871" hidden="1"/>
    <cellStyle name="Erklärender Text 2 13" xfId="24926" hidden="1"/>
    <cellStyle name="Erklärender Text 2 13" xfId="24961" hidden="1"/>
    <cellStyle name="Erklärender Text 2 13" xfId="24746" hidden="1"/>
    <cellStyle name="Erklärender Text 2 13" xfId="25015" hidden="1"/>
    <cellStyle name="Erklärender Text 2 13" xfId="25018" hidden="1"/>
    <cellStyle name="Erklärender Text 2 13" xfId="25073" hidden="1"/>
    <cellStyle name="Erklärender Text 2 13" xfId="25108" hidden="1"/>
    <cellStyle name="Erklärender Text 2 13" xfId="24812" hidden="1"/>
    <cellStyle name="Erklärender Text 2 13" xfId="25156" hidden="1"/>
    <cellStyle name="Erklärender Text 2 13" xfId="25159" hidden="1"/>
    <cellStyle name="Erklärender Text 2 13" xfId="25214" hidden="1"/>
    <cellStyle name="Erklärender Text 2 13" xfId="25249" hidden="1"/>
    <cellStyle name="Erklärender Text 2 13" xfId="25308" hidden="1"/>
    <cellStyle name="Erklärender Text 2 13" xfId="25373" hidden="1"/>
    <cellStyle name="Erklärender Text 2 13" xfId="25376" hidden="1"/>
    <cellStyle name="Erklärender Text 2 13" xfId="25431" hidden="1"/>
    <cellStyle name="Erklärender Text 2 13" xfId="25466" hidden="1"/>
    <cellStyle name="Erklärender Text 2 13" xfId="25545" hidden="1"/>
    <cellStyle name="Erklärender Text 2 13" xfId="25665" hidden="1"/>
    <cellStyle name="Erklärender Text 2 13" xfId="25668" hidden="1"/>
    <cellStyle name="Erklärender Text 2 13" xfId="25723" hidden="1"/>
    <cellStyle name="Erklärender Text 2 13" xfId="25758" hidden="1"/>
    <cellStyle name="Erklärender Text 2 13" xfId="25572" hidden="1"/>
    <cellStyle name="Erklärender Text 2 13" xfId="25807" hidden="1"/>
    <cellStyle name="Erklärender Text 2 13" xfId="25810" hidden="1"/>
    <cellStyle name="Erklärender Text 2 13" xfId="25865" hidden="1"/>
    <cellStyle name="Erklärender Text 2 13" xfId="25900" hidden="1"/>
    <cellStyle name="Erklärender Text 2 13" xfId="25961" hidden="1"/>
    <cellStyle name="Erklärender Text 2 13" xfId="26100" hidden="1"/>
    <cellStyle name="Erklärender Text 2 13" xfId="26103" hidden="1"/>
    <cellStyle name="Erklärender Text 2 13" xfId="26158" hidden="1"/>
    <cellStyle name="Erklärender Text 2 13" xfId="26193" hidden="1"/>
    <cellStyle name="Erklärender Text 2 13" xfId="26310" hidden="1"/>
    <cellStyle name="Erklärender Text 2 13" xfId="26464" hidden="1"/>
    <cellStyle name="Erklärender Text 2 13" xfId="26467" hidden="1"/>
    <cellStyle name="Erklärender Text 2 13" xfId="26522" hidden="1"/>
    <cellStyle name="Erklärender Text 2 13" xfId="26557" hidden="1"/>
    <cellStyle name="Erklärender Text 2 13" xfId="26342" hidden="1"/>
    <cellStyle name="Erklärender Text 2 13" xfId="26611" hidden="1"/>
    <cellStyle name="Erklärender Text 2 13" xfId="26614" hidden="1"/>
    <cellStyle name="Erklärender Text 2 13" xfId="26669" hidden="1"/>
    <cellStyle name="Erklärender Text 2 13" xfId="26704" hidden="1"/>
    <cellStyle name="Erklärender Text 2 13" xfId="26408" hidden="1"/>
    <cellStyle name="Erklärender Text 2 13" xfId="26752" hidden="1"/>
    <cellStyle name="Erklärender Text 2 13" xfId="26755" hidden="1"/>
    <cellStyle name="Erklärender Text 2 13" xfId="26810" hidden="1"/>
    <cellStyle name="Erklärender Text 2 13" xfId="26845" hidden="1"/>
    <cellStyle name="Erklärender Text 2 13" xfId="26904" hidden="1"/>
    <cellStyle name="Erklärender Text 2 13" xfId="26969" hidden="1"/>
    <cellStyle name="Erklärender Text 2 13" xfId="26972" hidden="1"/>
    <cellStyle name="Erklärender Text 2 13" xfId="27027" hidden="1"/>
    <cellStyle name="Erklärender Text 2 13" xfId="27062" hidden="1"/>
    <cellStyle name="Erklärender Text 2 13" xfId="27141" hidden="1"/>
    <cellStyle name="Erklärender Text 2 13" xfId="27261" hidden="1"/>
    <cellStyle name="Erklärender Text 2 13" xfId="27264" hidden="1"/>
    <cellStyle name="Erklärender Text 2 13" xfId="27319" hidden="1"/>
    <cellStyle name="Erklärender Text 2 13" xfId="27354" hidden="1"/>
    <cellStyle name="Erklärender Text 2 13" xfId="27168" hidden="1"/>
    <cellStyle name="Erklärender Text 2 13" xfId="27403" hidden="1"/>
    <cellStyle name="Erklärender Text 2 13" xfId="27406" hidden="1"/>
    <cellStyle name="Erklärender Text 2 13" xfId="27461" hidden="1"/>
    <cellStyle name="Erklärender Text 2 13" xfId="27496" hidden="1"/>
    <cellStyle name="Erklärender Text 2 13" xfId="25993" hidden="1"/>
    <cellStyle name="Erklärender Text 2 13" xfId="27543" hidden="1"/>
    <cellStyle name="Erklärender Text 2 13" xfId="27546" hidden="1"/>
    <cellStyle name="Erklärender Text 2 13" xfId="27601" hidden="1"/>
    <cellStyle name="Erklärender Text 2 13" xfId="27636" hidden="1"/>
    <cellStyle name="Erklärender Text 2 13" xfId="27752" hidden="1"/>
    <cellStyle name="Erklärender Text 2 13" xfId="27906" hidden="1"/>
    <cellStyle name="Erklärender Text 2 13" xfId="27909" hidden="1"/>
    <cellStyle name="Erklärender Text 2 13" xfId="27964" hidden="1"/>
    <cellStyle name="Erklärender Text 2 13" xfId="27999" hidden="1"/>
    <cellStyle name="Erklärender Text 2 13" xfId="27784" hidden="1"/>
    <cellStyle name="Erklärender Text 2 13" xfId="28053" hidden="1"/>
    <cellStyle name="Erklärender Text 2 13" xfId="28056" hidden="1"/>
    <cellStyle name="Erklärender Text 2 13" xfId="28111" hidden="1"/>
    <cellStyle name="Erklärender Text 2 13" xfId="28146" hidden="1"/>
    <cellStyle name="Erklärender Text 2 13" xfId="27850" hidden="1"/>
    <cellStyle name="Erklärender Text 2 13" xfId="28194" hidden="1"/>
    <cellStyle name="Erklärender Text 2 13" xfId="28197" hidden="1"/>
    <cellStyle name="Erklärender Text 2 13" xfId="28252" hidden="1"/>
    <cellStyle name="Erklärender Text 2 13" xfId="28287" hidden="1"/>
    <cellStyle name="Erklärender Text 2 13" xfId="28346" hidden="1"/>
    <cellStyle name="Erklärender Text 2 13" xfId="28411" hidden="1"/>
    <cellStyle name="Erklärender Text 2 13" xfId="28414" hidden="1"/>
    <cellStyle name="Erklärender Text 2 13" xfId="28469" hidden="1"/>
    <cellStyle name="Erklärender Text 2 13" xfId="28504" hidden="1"/>
    <cellStyle name="Erklärender Text 2 13" xfId="28583" hidden="1"/>
    <cellStyle name="Erklärender Text 2 13" xfId="28703" hidden="1"/>
    <cellStyle name="Erklärender Text 2 13" xfId="28706" hidden="1"/>
    <cellStyle name="Erklärender Text 2 13" xfId="28761" hidden="1"/>
    <cellStyle name="Erklärender Text 2 13" xfId="28796" hidden="1"/>
    <cellStyle name="Erklärender Text 2 13" xfId="28610" hidden="1"/>
    <cellStyle name="Erklärender Text 2 13" xfId="28845" hidden="1"/>
    <cellStyle name="Erklärender Text 2 13" xfId="28848" hidden="1"/>
    <cellStyle name="Erklärender Text 2 13" xfId="28903" hidden="1"/>
    <cellStyle name="Erklärender Text 2 13" xfId="28938" hidden="1"/>
    <cellStyle name="Erklärender Text 2 13" xfId="28998" hidden="1"/>
    <cellStyle name="Erklärender Text 2 13" xfId="29063" hidden="1"/>
    <cellStyle name="Erklärender Text 2 13" xfId="29066" hidden="1"/>
    <cellStyle name="Erklärender Text 2 13" xfId="29121" hidden="1"/>
    <cellStyle name="Erklärender Text 2 13" xfId="29156" hidden="1"/>
    <cellStyle name="Erklärender Text 2 13" xfId="29272" hidden="1"/>
    <cellStyle name="Erklärender Text 2 13" xfId="29426" hidden="1"/>
    <cellStyle name="Erklärender Text 2 13" xfId="29429" hidden="1"/>
    <cellStyle name="Erklärender Text 2 13" xfId="29484" hidden="1"/>
    <cellStyle name="Erklärender Text 2 13" xfId="29519" hidden="1"/>
    <cellStyle name="Erklärender Text 2 13" xfId="29304" hidden="1"/>
    <cellStyle name="Erklärender Text 2 13" xfId="29573" hidden="1"/>
    <cellStyle name="Erklärender Text 2 13" xfId="29576" hidden="1"/>
    <cellStyle name="Erklärender Text 2 13" xfId="29631" hidden="1"/>
    <cellStyle name="Erklärender Text 2 13" xfId="29666" hidden="1"/>
    <cellStyle name="Erklärender Text 2 13" xfId="29370" hidden="1"/>
    <cellStyle name="Erklärender Text 2 13" xfId="29714" hidden="1"/>
    <cellStyle name="Erklärender Text 2 13" xfId="29717" hidden="1"/>
    <cellStyle name="Erklärender Text 2 13" xfId="29772" hidden="1"/>
    <cellStyle name="Erklärender Text 2 13" xfId="29807" hidden="1"/>
    <cellStyle name="Erklärender Text 2 13" xfId="29866" hidden="1"/>
    <cellStyle name="Erklärender Text 2 13" xfId="29931" hidden="1"/>
    <cellStyle name="Erklärender Text 2 13" xfId="29934" hidden="1"/>
    <cellStyle name="Erklärender Text 2 13" xfId="29989" hidden="1"/>
    <cellStyle name="Erklärender Text 2 13" xfId="30024" hidden="1"/>
    <cellStyle name="Erklärender Text 2 13" xfId="30103" hidden="1"/>
    <cellStyle name="Erklärender Text 2 13" xfId="30223" hidden="1"/>
    <cellStyle name="Erklärender Text 2 13" xfId="30226" hidden="1"/>
    <cellStyle name="Erklärender Text 2 13" xfId="30281" hidden="1"/>
    <cellStyle name="Erklärender Text 2 13" xfId="30316" hidden="1"/>
    <cellStyle name="Erklärender Text 2 13" xfId="30130" hidden="1"/>
    <cellStyle name="Erklärender Text 2 13" xfId="30365" hidden="1"/>
    <cellStyle name="Erklärender Text 2 13" xfId="30368" hidden="1"/>
    <cellStyle name="Erklärender Text 2 13" xfId="30423" hidden="1"/>
    <cellStyle name="Erklärender Text 2 13" xfId="30458" hidden="1"/>
    <cellStyle name="Erklärender Text 2 13" xfId="30517" hidden="1"/>
    <cellStyle name="Erklärender Text 2 13" xfId="30582" hidden="1"/>
    <cellStyle name="Erklärender Text 2 13" xfId="30585" hidden="1"/>
    <cellStyle name="Erklärender Text 2 13" xfId="30640" hidden="1"/>
    <cellStyle name="Erklärender Text 2 13" xfId="30675" hidden="1"/>
    <cellStyle name="Erklärender Text 2 13" xfId="30772" hidden="1"/>
    <cellStyle name="Erklärender Text 2 13" xfId="30973" hidden="1"/>
    <cellStyle name="Erklärender Text 2 13" xfId="30976" hidden="1"/>
    <cellStyle name="Erklärender Text 2 13" xfId="31031" hidden="1"/>
    <cellStyle name="Erklärender Text 2 13" xfId="31066" hidden="1"/>
    <cellStyle name="Erklärender Text 2 13" xfId="31162" hidden="1"/>
    <cellStyle name="Erklärender Text 2 13" xfId="31282" hidden="1"/>
    <cellStyle name="Erklärender Text 2 13" xfId="31285" hidden="1"/>
    <cellStyle name="Erklärender Text 2 13" xfId="31340" hidden="1"/>
    <cellStyle name="Erklärender Text 2 13" xfId="31375" hidden="1"/>
    <cellStyle name="Erklärender Text 2 13" xfId="31189" hidden="1"/>
    <cellStyle name="Erklärender Text 2 13" xfId="31426" hidden="1"/>
    <cellStyle name="Erklärender Text 2 13" xfId="31429" hidden="1"/>
    <cellStyle name="Erklärender Text 2 13" xfId="31484" hidden="1"/>
    <cellStyle name="Erklärender Text 2 13" xfId="31519" hidden="1"/>
    <cellStyle name="Erklärender Text 2 13" xfId="30825" hidden="1"/>
    <cellStyle name="Erklärender Text 2 13" xfId="31583" hidden="1"/>
    <cellStyle name="Erklärender Text 2 13" xfId="31586" hidden="1"/>
    <cellStyle name="Erklärender Text 2 13" xfId="31641" hidden="1"/>
    <cellStyle name="Erklärender Text 2 13" xfId="31676" hidden="1"/>
    <cellStyle name="Erklärender Text 2 13" xfId="31798" hidden="1"/>
    <cellStyle name="Erklärender Text 2 13" xfId="31953" hidden="1"/>
    <cellStyle name="Erklärender Text 2 13" xfId="31956" hidden="1"/>
    <cellStyle name="Erklärender Text 2 13" xfId="32011" hidden="1"/>
    <cellStyle name="Erklärender Text 2 13" xfId="32046" hidden="1"/>
    <cellStyle name="Erklärender Text 2 13" xfId="31830" hidden="1"/>
    <cellStyle name="Erklärender Text 2 13" xfId="32102" hidden="1"/>
    <cellStyle name="Erklärender Text 2 13" xfId="32105" hidden="1"/>
    <cellStyle name="Erklärender Text 2 13" xfId="32160" hidden="1"/>
    <cellStyle name="Erklärender Text 2 13" xfId="32195" hidden="1"/>
    <cellStyle name="Erklärender Text 2 13" xfId="31896" hidden="1"/>
    <cellStyle name="Erklärender Text 2 13" xfId="32245" hidden="1"/>
    <cellStyle name="Erklärender Text 2 13" xfId="32248" hidden="1"/>
    <cellStyle name="Erklärender Text 2 13" xfId="32303" hidden="1"/>
    <cellStyle name="Erklärender Text 2 13" xfId="32338" hidden="1"/>
    <cellStyle name="Erklärender Text 2 13" xfId="32399" hidden="1"/>
    <cellStyle name="Erklärender Text 2 13" xfId="32464" hidden="1"/>
    <cellStyle name="Erklärender Text 2 13" xfId="32467" hidden="1"/>
    <cellStyle name="Erklärender Text 2 13" xfId="32522" hidden="1"/>
    <cellStyle name="Erklärender Text 2 13" xfId="32557" hidden="1"/>
    <cellStyle name="Erklärender Text 2 13" xfId="32636" hidden="1"/>
    <cellStyle name="Erklärender Text 2 13" xfId="32756" hidden="1"/>
    <cellStyle name="Erklärender Text 2 13" xfId="32759" hidden="1"/>
    <cellStyle name="Erklärender Text 2 13" xfId="32814" hidden="1"/>
    <cellStyle name="Erklärender Text 2 13" xfId="32849" hidden="1"/>
    <cellStyle name="Erklärender Text 2 13" xfId="32663" hidden="1"/>
    <cellStyle name="Erklärender Text 2 13" xfId="32898" hidden="1"/>
    <cellStyle name="Erklärender Text 2 13" xfId="32901" hidden="1"/>
    <cellStyle name="Erklärender Text 2 13" xfId="32956" hidden="1"/>
    <cellStyle name="Erklärender Text 2 13" xfId="32991" hidden="1"/>
    <cellStyle name="Erklärender Text 2 13" xfId="30783" hidden="1"/>
    <cellStyle name="Erklärender Text 2 13" xfId="33038" hidden="1"/>
    <cellStyle name="Erklärender Text 2 13" xfId="33041" hidden="1"/>
    <cellStyle name="Erklärender Text 2 13" xfId="33096" hidden="1"/>
    <cellStyle name="Erklärender Text 2 13" xfId="33131" hidden="1"/>
    <cellStyle name="Erklärender Text 2 13" xfId="33250" hidden="1"/>
    <cellStyle name="Erklärender Text 2 13" xfId="33404" hidden="1"/>
    <cellStyle name="Erklärender Text 2 13" xfId="33407" hidden="1"/>
    <cellStyle name="Erklärender Text 2 13" xfId="33462" hidden="1"/>
    <cellStyle name="Erklärender Text 2 13" xfId="33497" hidden="1"/>
    <cellStyle name="Erklärender Text 2 13" xfId="33282" hidden="1"/>
    <cellStyle name="Erklärender Text 2 13" xfId="33553" hidden="1"/>
    <cellStyle name="Erklärender Text 2 13" xfId="33556" hidden="1"/>
    <cellStyle name="Erklärender Text 2 13" xfId="33611" hidden="1"/>
    <cellStyle name="Erklärender Text 2 13" xfId="33646" hidden="1"/>
    <cellStyle name="Erklärender Text 2 13" xfId="33348" hidden="1"/>
    <cellStyle name="Erklärender Text 2 13" xfId="33696" hidden="1"/>
    <cellStyle name="Erklärender Text 2 13" xfId="33699" hidden="1"/>
    <cellStyle name="Erklärender Text 2 13" xfId="33754" hidden="1"/>
    <cellStyle name="Erklärender Text 2 13" xfId="33789" hidden="1"/>
    <cellStyle name="Erklärender Text 2 13" xfId="33849" hidden="1"/>
    <cellStyle name="Erklärender Text 2 13" xfId="33914" hidden="1"/>
    <cellStyle name="Erklärender Text 2 13" xfId="33917" hidden="1"/>
    <cellStyle name="Erklärender Text 2 13" xfId="33972" hidden="1"/>
    <cellStyle name="Erklärender Text 2 13" xfId="34007" hidden="1"/>
    <cellStyle name="Erklärender Text 2 13" xfId="34086" hidden="1"/>
    <cellStyle name="Erklärender Text 2 13" xfId="34206" hidden="1"/>
    <cellStyle name="Erklärender Text 2 13" xfId="34209" hidden="1"/>
    <cellStyle name="Erklärender Text 2 13" xfId="34264" hidden="1"/>
    <cellStyle name="Erklärender Text 2 13" xfId="34299" hidden="1"/>
    <cellStyle name="Erklärender Text 2 13" xfId="34113" hidden="1"/>
    <cellStyle name="Erklärender Text 2 13" xfId="34348" hidden="1"/>
    <cellStyle name="Erklärender Text 2 13" xfId="34351" hidden="1"/>
    <cellStyle name="Erklärender Text 2 13" xfId="34406" hidden="1"/>
    <cellStyle name="Erklärender Text 2 13" xfId="34441" hidden="1"/>
    <cellStyle name="Erklärender Text 2 13" xfId="33143" hidden="1"/>
    <cellStyle name="Erklärender Text 2 13" xfId="34488" hidden="1"/>
    <cellStyle name="Erklärender Text 2 13" xfId="34491" hidden="1"/>
    <cellStyle name="Erklärender Text 2 13" xfId="34546" hidden="1"/>
    <cellStyle name="Erklärender Text 2 13" xfId="34581" hidden="1"/>
    <cellStyle name="Erklärender Text 2 13" xfId="34697" hidden="1"/>
    <cellStyle name="Erklärender Text 2 13" xfId="34851" hidden="1"/>
    <cellStyle name="Erklärender Text 2 13" xfId="34854" hidden="1"/>
    <cellStyle name="Erklärender Text 2 13" xfId="34909" hidden="1"/>
    <cellStyle name="Erklärender Text 2 13" xfId="34944" hidden="1"/>
    <cellStyle name="Erklärender Text 2 13" xfId="34729" hidden="1"/>
    <cellStyle name="Erklärender Text 2 13" xfId="34998" hidden="1"/>
    <cellStyle name="Erklärender Text 2 13" xfId="35001" hidden="1"/>
    <cellStyle name="Erklärender Text 2 13" xfId="35056" hidden="1"/>
    <cellStyle name="Erklärender Text 2 13" xfId="35091" hidden="1"/>
    <cellStyle name="Erklärender Text 2 13" xfId="34795" hidden="1"/>
    <cellStyle name="Erklärender Text 2 13" xfId="35139" hidden="1"/>
    <cellStyle name="Erklärender Text 2 13" xfId="35142" hidden="1"/>
    <cellStyle name="Erklärender Text 2 13" xfId="35197" hidden="1"/>
    <cellStyle name="Erklärender Text 2 13" xfId="35232" hidden="1"/>
    <cellStyle name="Erklärender Text 2 13" xfId="35291" hidden="1"/>
    <cellStyle name="Erklärender Text 2 13" xfId="35356" hidden="1"/>
    <cellStyle name="Erklärender Text 2 13" xfId="35359" hidden="1"/>
    <cellStyle name="Erklärender Text 2 13" xfId="35414" hidden="1"/>
    <cellStyle name="Erklärender Text 2 13" xfId="35449" hidden="1"/>
    <cellStyle name="Erklärender Text 2 13" xfId="35528" hidden="1"/>
    <cellStyle name="Erklärender Text 2 13" xfId="35648" hidden="1"/>
    <cellStyle name="Erklärender Text 2 13" xfId="35651" hidden="1"/>
    <cellStyle name="Erklärender Text 2 13" xfId="35706" hidden="1"/>
    <cellStyle name="Erklärender Text 2 13" xfId="35741" hidden="1"/>
    <cellStyle name="Erklärender Text 2 13" xfId="35555" hidden="1"/>
    <cellStyle name="Erklärender Text 2 13" xfId="35790" hidden="1"/>
    <cellStyle name="Erklärender Text 2 13" xfId="35793" hidden="1"/>
    <cellStyle name="Erklärender Text 2 13" xfId="35848" hidden="1"/>
    <cellStyle name="Erklärender Text 2 13" xfId="35883" hidden="1"/>
    <cellStyle name="Erklärender Text 2 13" xfId="35944" hidden="1"/>
    <cellStyle name="Erklärender Text 2 13" xfId="36083" hidden="1"/>
    <cellStyle name="Erklärender Text 2 13" xfId="36086" hidden="1"/>
    <cellStyle name="Erklärender Text 2 13" xfId="36141" hidden="1"/>
    <cellStyle name="Erklärender Text 2 13" xfId="36176" hidden="1"/>
    <cellStyle name="Erklärender Text 2 13" xfId="36293" hidden="1"/>
    <cellStyle name="Erklärender Text 2 13" xfId="36447" hidden="1"/>
    <cellStyle name="Erklärender Text 2 13" xfId="36450" hidden="1"/>
    <cellStyle name="Erklärender Text 2 13" xfId="36505" hidden="1"/>
    <cellStyle name="Erklärender Text 2 13" xfId="36540" hidden="1"/>
    <cellStyle name="Erklärender Text 2 13" xfId="36325" hidden="1"/>
    <cellStyle name="Erklärender Text 2 13" xfId="36594" hidden="1"/>
    <cellStyle name="Erklärender Text 2 13" xfId="36597" hidden="1"/>
    <cellStyle name="Erklärender Text 2 13" xfId="36652" hidden="1"/>
    <cellStyle name="Erklärender Text 2 13" xfId="36687" hidden="1"/>
    <cellStyle name="Erklärender Text 2 13" xfId="36391" hidden="1"/>
    <cellStyle name="Erklärender Text 2 13" xfId="36735" hidden="1"/>
    <cellStyle name="Erklärender Text 2 13" xfId="36738" hidden="1"/>
    <cellStyle name="Erklärender Text 2 13" xfId="36793" hidden="1"/>
    <cellStyle name="Erklärender Text 2 13" xfId="36828" hidden="1"/>
    <cellStyle name="Erklärender Text 2 13" xfId="36887" hidden="1"/>
    <cellStyle name="Erklärender Text 2 13" xfId="36952" hidden="1"/>
    <cellStyle name="Erklärender Text 2 13" xfId="36955" hidden="1"/>
    <cellStyle name="Erklärender Text 2 13" xfId="37010" hidden="1"/>
    <cellStyle name="Erklärender Text 2 13" xfId="37045" hidden="1"/>
    <cellStyle name="Erklärender Text 2 13" xfId="37124" hidden="1"/>
    <cellStyle name="Erklärender Text 2 13" xfId="37244" hidden="1"/>
    <cellStyle name="Erklärender Text 2 13" xfId="37247" hidden="1"/>
    <cellStyle name="Erklärender Text 2 13" xfId="37302" hidden="1"/>
    <cellStyle name="Erklärender Text 2 13" xfId="37337" hidden="1"/>
    <cellStyle name="Erklärender Text 2 13" xfId="37151" hidden="1"/>
    <cellStyle name="Erklärender Text 2 13" xfId="37386" hidden="1"/>
    <cellStyle name="Erklärender Text 2 13" xfId="37389" hidden="1"/>
    <cellStyle name="Erklärender Text 2 13" xfId="37444" hidden="1"/>
    <cellStyle name="Erklärender Text 2 13" xfId="37479" hidden="1"/>
    <cellStyle name="Erklärender Text 2 13" xfId="35976" hidden="1"/>
    <cellStyle name="Erklärender Text 2 13" xfId="37526" hidden="1"/>
    <cellStyle name="Erklärender Text 2 13" xfId="37529" hidden="1"/>
    <cellStyle name="Erklärender Text 2 13" xfId="37584" hidden="1"/>
    <cellStyle name="Erklärender Text 2 13" xfId="37619" hidden="1"/>
    <cellStyle name="Erklärender Text 2 13" xfId="37735" hidden="1"/>
    <cellStyle name="Erklärender Text 2 13" xfId="37889" hidden="1"/>
    <cellStyle name="Erklärender Text 2 13" xfId="37892" hidden="1"/>
    <cellStyle name="Erklärender Text 2 13" xfId="37947" hidden="1"/>
    <cellStyle name="Erklärender Text 2 13" xfId="37982" hidden="1"/>
    <cellStyle name="Erklärender Text 2 13" xfId="37767" hidden="1"/>
    <cellStyle name="Erklärender Text 2 13" xfId="38036" hidden="1"/>
    <cellStyle name="Erklärender Text 2 13" xfId="38039" hidden="1"/>
    <cellStyle name="Erklärender Text 2 13" xfId="38094" hidden="1"/>
    <cellStyle name="Erklärender Text 2 13" xfId="38129" hidden="1"/>
    <cellStyle name="Erklärender Text 2 13" xfId="37833" hidden="1"/>
    <cellStyle name="Erklärender Text 2 13" xfId="38177" hidden="1"/>
    <cellStyle name="Erklärender Text 2 13" xfId="38180" hidden="1"/>
    <cellStyle name="Erklärender Text 2 13" xfId="38235" hidden="1"/>
    <cellStyle name="Erklärender Text 2 13" xfId="38270" hidden="1"/>
    <cellStyle name="Erklärender Text 2 13" xfId="38329" hidden="1"/>
    <cellStyle name="Erklärender Text 2 13" xfId="38394" hidden="1"/>
    <cellStyle name="Erklärender Text 2 13" xfId="38397" hidden="1"/>
    <cellStyle name="Erklärender Text 2 13" xfId="38452" hidden="1"/>
    <cellStyle name="Erklärender Text 2 13" xfId="38487" hidden="1"/>
    <cellStyle name="Erklärender Text 2 13" xfId="38566" hidden="1"/>
    <cellStyle name="Erklärender Text 2 13" xfId="38686" hidden="1"/>
    <cellStyle name="Erklärender Text 2 13" xfId="38689" hidden="1"/>
    <cellStyle name="Erklärender Text 2 13" xfId="38744" hidden="1"/>
    <cellStyle name="Erklärender Text 2 13" xfId="38779" hidden="1"/>
    <cellStyle name="Erklärender Text 2 13" xfId="38593" hidden="1"/>
    <cellStyle name="Erklärender Text 2 13" xfId="38828" hidden="1"/>
    <cellStyle name="Erklärender Text 2 13" xfId="38831" hidden="1"/>
    <cellStyle name="Erklärender Text 2 13" xfId="38886" hidden="1"/>
    <cellStyle name="Erklärender Text 2 13" xfId="38921" hidden="1"/>
    <cellStyle name="Erklärender Text 2 13" xfId="38993" hidden="1"/>
    <cellStyle name="Erklärender Text 2 13" xfId="39066" hidden="1"/>
    <cellStyle name="Erklärender Text 2 13" xfId="39069" hidden="1"/>
    <cellStyle name="Erklärender Text 2 13" xfId="39124" hidden="1"/>
    <cellStyle name="Erklärender Text 2 13" xfId="39159" hidden="1"/>
    <cellStyle name="Erklärender Text 2 13" xfId="39275" hidden="1"/>
    <cellStyle name="Erklärender Text 2 13" xfId="39429" hidden="1"/>
    <cellStyle name="Erklärender Text 2 13" xfId="39432" hidden="1"/>
    <cellStyle name="Erklärender Text 2 13" xfId="39487" hidden="1"/>
    <cellStyle name="Erklärender Text 2 13" xfId="39522" hidden="1"/>
    <cellStyle name="Erklärender Text 2 13" xfId="39307" hidden="1"/>
    <cellStyle name="Erklärender Text 2 13" xfId="39576" hidden="1"/>
    <cellStyle name="Erklärender Text 2 13" xfId="39579" hidden="1"/>
    <cellStyle name="Erklärender Text 2 13" xfId="39634" hidden="1"/>
    <cellStyle name="Erklärender Text 2 13" xfId="39669" hidden="1"/>
    <cellStyle name="Erklärender Text 2 13" xfId="39373" hidden="1"/>
    <cellStyle name="Erklärender Text 2 13" xfId="39717" hidden="1"/>
    <cellStyle name="Erklärender Text 2 13" xfId="39720" hidden="1"/>
    <cellStyle name="Erklärender Text 2 13" xfId="39775" hidden="1"/>
    <cellStyle name="Erklärender Text 2 13" xfId="39810" hidden="1"/>
    <cellStyle name="Erklärender Text 2 13" xfId="39869" hidden="1"/>
    <cellStyle name="Erklärender Text 2 13" xfId="39934" hidden="1"/>
    <cellStyle name="Erklärender Text 2 13" xfId="39937" hidden="1"/>
    <cellStyle name="Erklärender Text 2 13" xfId="39992" hidden="1"/>
    <cellStyle name="Erklärender Text 2 13" xfId="40027" hidden="1"/>
    <cellStyle name="Erklärender Text 2 13" xfId="40106" hidden="1"/>
    <cellStyle name="Erklärender Text 2 13" xfId="40226" hidden="1"/>
    <cellStyle name="Erklärender Text 2 13" xfId="40229" hidden="1"/>
    <cellStyle name="Erklärender Text 2 13" xfId="40284" hidden="1"/>
    <cellStyle name="Erklärender Text 2 13" xfId="40319" hidden="1"/>
    <cellStyle name="Erklärender Text 2 13" xfId="40133" hidden="1"/>
    <cellStyle name="Erklärender Text 2 13" xfId="40368" hidden="1"/>
    <cellStyle name="Erklärender Text 2 13" xfId="40371" hidden="1"/>
    <cellStyle name="Erklärender Text 2 13" xfId="40426" hidden="1"/>
    <cellStyle name="Erklärender Text 2 13" xfId="40461" hidden="1"/>
    <cellStyle name="Erklärender Text 2 13" xfId="40520" hidden="1"/>
    <cellStyle name="Erklärender Text 2 13" xfId="40585" hidden="1"/>
    <cellStyle name="Erklärender Text 2 13" xfId="40588" hidden="1"/>
    <cellStyle name="Erklärender Text 2 13" xfId="40643" hidden="1"/>
    <cellStyle name="Erklärender Text 2 13" xfId="40678" hidden="1"/>
    <cellStyle name="Erklärender Text 2 13" xfId="40775" hidden="1"/>
    <cellStyle name="Erklärender Text 2 13" xfId="40976" hidden="1"/>
    <cellStyle name="Erklärender Text 2 13" xfId="40979" hidden="1"/>
    <cellStyle name="Erklärender Text 2 13" xfId="41034" hidden="1"/>
    <cellStyle name="Erklärender Text 2 13" xfId="41069" hidden="1"/>
    <cellStyle name="Erklärender Text 2 13" xfId="41165" hidden="1"/>
    <cellStyle name="Erklärender Text 2 13" xfId="41285" hidden="1"/>
    <cellStyle name="Erklärender Text 2 13" xfId="41288" hidden="1"/>
    <cellStyle name="Erklärender Text 2 13" xfId="41343" hidden="1"/>
    <cellStyle name="Erklärender Text 2 13" xfId="41378" hidden="1"/>
    <cellStyle name="Erklärender Text 2 13" xfId="41192" hidden="1"/>
    <cellStyle name="Erklärender Text 2 13" xfId="41429" hidden="1"/>
    <cellStyle name="Erklärender Text 2 13" xfId="41432" hidden="1"/>
    <cellStyle name="Erklärender Text 2 13" xfId="41487" hidden="1"/>
    <cellStyle name="Erklärender Text 2 13" xfId="41522" hidden="1"/>
    <cellStyle name="Erklärender Text 2 13" xfId="40828" hidden="1"/>
    <cellStyle name="Erklärender Text 2 13" xfId="41586" hidden="1"/>
    <cellStyle name="Erklärender Text 2 13" xfId="41589" hidden="1"/>
    <cellStyle name="Erklärender Text 2 13" xfId="41644" hidden="1"/>
    <cellStyle name="Erklärender Text 2 13" xfId="41679" hidden="1"/>
    <cellStyle name="Erklärender Text 2 13" xfId="41801" hidden="1"/>
    <cellStyle name="Erklärender Text 2 13" xfId="41956" hidden="1"/>
    <cellStyle name="Erklärender Text 2 13" xfId="41959" hidden="1"/>
    <cellStyle name="Erklärender Text 2 13" xfId="42014" hidden="1"/>
    <cellStyle name="Erklärender Text 2 13" xfId="42049" hidden="1"/>
    <cellStyle name="Erklärender Text 2 13" xfId="41833" hidden="1"/>
    <cellStyle name="Erklärender Text 2 13" xfId="42105" hidden="1"/>
    <cellStyle name="Erklärender Text 2 13" xfId="42108" hidden="1"/>
    <cellStyle name="Erklärender Text 2 13" xfId="42163" hidden="1"/>
    <cellStyle name="Erklärender Text 2 13" xfId="42198" hidden="1"/>
    <cellStyle name="Erklärender Text 2 13" xfId="41899" hidden="1"/>
    <cellStyle name="Erklärender Text 2 13" xfId="42248" hidden="1"/>
    <cellStyle name="Erklärender Text 2 13" xfId="42251" hidden="1"/>
    <cellStyle name="Erklärender Text 2 13" xfId="42306" hidden="1"/>
    <cellStyle name="Erklärender Text 2 13" xfId="42341" hidden="1"/>
    <cellStyle name="Erklärender Text 2 13" xfId="42402" hidden="1"/>
    <cellStyle name="Erklärender Text 2 13" xfId="42467" hidden="1"/>
    <cellStyle name="Erklärender Text 2 13" xfId="42470" hidden="1"/>
    <cellStyle name="Erklärender Text 2 13" xfId="42525" hidden="1"/>
    <cellStyle name="Erklärender Text 2 13" xfId="42560" hidden="1"/>
    <cellStyle name="Erklärender Text 2 13" xfId="42639" hidden="1"/>
    <cellStyle name="Erklärender Text 2 13" xfId="42759" hidden="1"/>
    <cellStyle name="Erklärender Text 2 13" xfId="42762" hidden="1"/>
    <cellStyle name="Erklärender Text 2 13" xfId="42817" hidden="1"/>
    <cellStyle name="Erklärender Text 2 13" xfId="42852" hidden="1"/>
    <cellStyle name="Erklärender Text 2 13" xfId="42666" hidden="1"/>
    <cellStyle name="Erklärender Text 2 13" xfId="42901" hidden="1"/>
    <cellStyle name="Erklärender Text 2 13" xfId="42904" hidden="1"/>
    <cellStyle name="Erklärender Text 2 13" xfId="42959" hidden="1"/>
    <cellStyle name="Erklärender Text 2 13" xfId="42994" hidden="1"/>
    <cellStyle name="Erklärender Text 2 13" xfId="40786" hidden="1"/>
    <cellStyle name="Erklärender Text 2 13" xfId="43041" hidden="1"/>
    <cellStyle name="Erklärender Text 2 13" xfId="43044" hidden="1"/>
    <cellStyle name="Erklärender Text 2 13" xfId="43099" hidden="1"/>
    <cellStyle name="Erklärender Text 2 13" xfId="43134" hidden="1"/>
    <cellStyle name="Erklärender Text 2 13" xfId="43253" hidden="1"/>
    <cellStyle name="Erklärender Text 2 13" xfId="43407" hidden="1"/>
    <cellStyle name="Erklärender Text 2 13" xfId="43410" hidden="1"/>
    <cellStyle name="Erklärender Text 2 13" xfId="43465" hidden="1"/>
    <cellStyle name="Erklärender Text 2 13" xfId="43500" hidden="1"/>
    <cellStyle name="Erklärender Text 2 13" xfId="43285" hidden="1"/>
    <cellStyle name="Erklärender Text 2 13" xfId="43556" hidden="1"/>
    <cellStyle name="Erklärender Text 2 13" xfId="43559" hidden="1"/>
    <cellStyle name="Erklärender Text 2 13" xfId="43614" hidden="1"/>
    <cellStyle name="Erklärender Text 2 13" xfId="43649" hidden="1"/>
    <cellStyle name="Erklärender Text 2 13" xfId="43351" hidden="1"/>
    <cellStyle name="Erklärender Text 2 13" xfId="43699" hidden="1"/>
    <cellStyle name="Erklärender Text 2 13" xfId="43702" hidden="1"/>
    <cellStyle name="Erklärender Text 2 13" xfId="43757" hidden="1"/>
    <cellStyle name="Erklärender Text 2 13" xfId="43792" hidden="1"/>
    <cellStyle name="Erklärender Text 2 13" xfId="43852" hidden="1"/>
    <cellStyle name="Erklärender Text 2 13" xfId="43917" hidden="1"/>
    <cellStyle name="Erklärender Text 2 13" xfId="43920" hidden="1"/>
    <cellStyle name="Erklärender Text 2 13" xfId="43975" hidden="1"/>
    <cellStyle name="Erklärender Text 2 13" xfId="44010" hidden="1"/>
    <cellStyle name="Erklärender Text 2 13" xfId="44089" hidden="1"/>
    <cellStyle name="Erklärender Text 2 13" xfId="44209" hidden="1"/>
    <cellStyle name="Erklärender Text 2 13" xfId="44212" hidden="1"/>
    <cellStyle name="Erklärender Text 2 13" xfId="44267" hidden="1"/>
    <cellStyle name="Erklärender Text 2 13" xfId="44302" hidden="1"/>
    <cellStyle name="Erklärender Text 2 13" xfId="44116" hidden="1"/>
    <cellStyle name="Erklärender Text 2 13" xfId="44351" hidden="1"/>
    <cellStyle name="Erklärender Text 2 13" xfId="44354" hidden="1"/>
    <cellStyle name="Erklärender Text 2 13" xfId="44409" hidden="1"/>
    <cellStyle name="Erklärender Text 2 13" xfId="44444" hidden="1"/>
    <cellStyle name="Erklärender Text 2 13" xfId="43146" hidden="1"/>
    <cellStyle name="Erklärender Text 2 13" xfId="44491" hidden="1"/>
    <cellStyle name="Erklärender Text 2 13" xfId="44494" hidden="1"/>
    <cellStyle name="Erklärender Text 2 13" xfId="44549" hidden="1"/>
    <cellStyle name="Erklärender Text 2 13" xfId="44584" hidden="1"/>
    <cellStyle name="Erklärender Text 2 13" xfId="44700" hidden="1"/>
    <cellStyle name="Erklärender Text 2 13" xfId="44854" hidden="1"/>
    <cellStyle name="Erklärender Text 2 13" xfId="44857" hidden="1"/>
    <cellStyle name="Erklärender Text 2 13" xfId="44912" hidden="1"/>
    <cellStyle name="Erklärender Text 2 13" xfId="44947" hidden="1"/>
    <cellStyle name="Erklärender Text 2 13" xfId="44732" hidden="1"/>
    <cellStyle name="Erklärender Text 2 13" xfId="45001" hidden="1"/>
    <cellStyle name="Erklärender Text 2 13" xfId="45004" hidden="1"/>
    <cellStyle name="Erklärender Text 2 13" xfId="45059" hidden="1"/>
    <cellStyle name="Erklärender Text 2 13" xfId="45094" hidden="1"/>
    <cellStyle name="Erklärender Text 2 13" xfId="44798" hidden="1"/>
    <cellStyle name="Erklärender Text 2 13" xfId="45142" hidden="1"/>
    <cellStyle name="Erklärender Text 2 13" xfId="45145" hidden="1"/>
    <cellStyle name="Erklärender Text 2 13" xfId="45200" hidden="1"/>
    <cellStyle name="Erklärender Text 2 13" xfId="45235" hidden="1"/>
    <cellStyle name="Erklärender Text 2 13" xfId="45294" hidden="1"/>
    <cellStyle name="Erklärender Text 2 13" xfId="45359" hidden="1"/>
    <cellStyle name="Erklärender Text 2 13" xfId="45362" hidden="1"/>
    <cellStyle name="Erklärender Text 2 13" xfId="45417" hidden="1"/>
    <cellStyle name="Erklärender Text 2 13" xfId="45452" hidden="1"/>
    <cellStyle name="Erklärender Text 2 13" xfId="45531" hidden="1"/>
    <cellStyle name="Erklärender Text 2 13" xfId="45651" hidden="1"/>
    <cellStyle name="Erklärender Text 2 13" xfId="45654" hidden="1"/>
    <cellStyle name="Erklärender Text 2 13" xfId="45709" hidden="1"/>
    <cellStyle name="Erklärender Text 2 13" xfId="45744" hidden="1"/>
    <cellStyle name="Erklärender Text 2 13" xfId="45558" hidden="1"/>
    <cellStyle name="Erklärender Text 2 13" xfId="45793" hidden="1"/>
    <cellStyle name="Erklärender Text 2 13" xfId="45796" hidden="1"/>
    <cellStyle name="Erklärender Text 2 13" xfId="45851" hidden="1"/>
    <cellStyle name="Erklärender Text 2 13" xfId="45886" hidden="1"/>
    <cellStyle name="Erklärender Text 2 13" xfId="45947" hidden="1"/>
    <cellStyle name="Erklärender Text 2 13" xfId="46086" hidden="1"/>
    <cellStyle name="Erklärender Text 2 13" xfId="46089" hidden="1"/>
    <cellStyle name="Erklärender Text 2 13" xfId="46144" hidden="1"/>
    <cellStyle name="Erklärender Text 2 13" xfId="46179" hidden="1"/>
    <cellStyle name="Erklärender Text 2 13" xfId="46296" hidden="1"/>
    <cellStyle name="Erklärender Text 2 13" xfId="46450" hidden="1"/>
    <cellStyle name="Erklärender Text 2 13" xfId="46453" hidden="1"/>
    <cellStyle name="Erklärender Text 2 13" xfId="46508" hidden="1"/>
    <cellStyle name="Erklärender Text 2 13" xfId="46543" hidden="1"/>
    <cellStyle name="Erklärender Text 2 13" xfId="46328" hidden="1"/>
    <cellStyle name="Erklärender Text 2 13" xfId="46597" hidden="1"/>
    <cellStyle name="Erklärender Text 2 13" xfId="46600" hidden="1"/>
    <cellStyle name="Erklärender Text 2 13" xfId="46655" hidden="1"/>
    <cellStyle name="Erklärender Text 2 13" xfId="46690" hidden="1"/>
    <cellStyle name="Erklärender Text 2 13" xfId="46394" hidden="1"/>
    <cellStyle name="Erklärender Text 2 13" xfId="46738" hidden="1"/>
    <cellStyle name="Erklärender Text 2 13" xfId="46741" hidden="1"/>
    <cellStyle name="Erklärender Text 2 13" xfId="46796" hidden="1"/>
    <cellStyle name="Erklärender Text 2 13" xfId="46831" hidden="1"/>
    <cellStyle name="Erklärender Text 2 13" xfId="46890" hidden="1"/>
    <cellStyle name="Erklärender Text 2 13" xfId="46955" hidden="1"/>
    <cellStyle name="Erklärender Text 2 13" xfId="46958" hidden="1"/>
    <cellStyle name="Erklärender Text 2 13" xfId="47013" hidden="1"/>
    <cellStyle name="Erklärender Text 2 13" xfId="47048" hidden="1"/>
    <cellStyle name="Erklärender Text 2 13" xfId="47127" hidden="1"/>
    <cellStyle name="Erklärender Text 2 13" xfId="47247" hidden="1"/>
    <cellStyle name="Erklärender Text 2 13" xfId="47250" hidden="1"/>
    <cellStyle name="Erklärender Text 2 13" xfId="47305" hidden="1"/>
    <cellStyle name="Erklärender Text 2 13" xfId="47340" hidden="1"/>
    <cellStyle name="Erklärender Text 2 13" xfId="47154" hidden="1"/>
    <cellStyle name="Erklärender Text 2 13" xfId="47389" hidden="1"/>
    <cellStyle name="Erklärender Text 2 13" xfId="47392" hidden="1"/>
    <cellStyle name="Erklärender Text 2 13" xfId="47447" hidden="1"/>
    <cellStyle name="Erklärender Text 2 13" xfId="47482" hidden="1"/>
    <cellStyle name="Erklärender Text 2 13" xfId="45979" hidden="1"/>
    <cellStyle name="Erklärender Text 2 13" xfId="47529" hidden="1"/>
    <cellStyle name="Erklärender Text 2 13" xfId="47532" hidden="1"/>
    <cellStyle name="Erklärender Text 2 13" xfId="47587" hidden="1"/>
    <cellStyle name="Erklärender Text 2 13" xfId="47622" hidden="1"/>
    <cellStyle name="Erklärender Text 2 13" xfId="47738" hidden="1"/>
    <cellStyle name="Erklärender Text 2 13" xfId="47892" hidden="1"/>
    <cellStyle name="Erklärender Text 2 13" xfId="47895" hidden="1"/>
    <cellStyle name="Erklärender Text 2 13" xfId="47950" hidden="1"/>
    <cellStyle name="Erklärender Text 2 13" xfId="47985" hidden="1"/>
    <cellStyle name="Erklärender Text 2 13" xfId="47770" hidden="1"/>
    <cellStyle name="Erklärender Text 2 13" xfId="48039" hidden="1"/>
    <cellStyle name="Erklärender Text 2 13" xfId="48042" hidden="1"/>
    <cellStyle name="Erklärender Text 2 13" xfId="48097" hidden="1"/>
    <cellStyle name="Erklärender Text 2 13" xfId="48132" hidden="1"/>
    <cellStyle name="Erklärender Text 2 13" xfId="47836" hidden="1"/>
    <cellStyle name="Erklärender Text 2 13" xfId="48180" hidden="1"/>
    <cellStyle name="Erklärender Text 2 13" xfId="48183" hidden="1"/>
    <cellStyle name="Erklärender Text 2 13" xfId="48238" hidden="1"/>
    <cellStyle name="Erklärender Text 2 13" xfId="48273" hidden="1"/>
    <cellStyle name="Erklärender Text 2 13" xfId="48332" hidden="1"/>
    <cellStyle name="Erklärender Text 2 13" xfId="48397" hidden="1"/>
    <cellStyle name="Erklärender Text 2 13" xfId="48400" hidden="1"/>
    <cellStyle name="Erklärender Text 2 13" xfId="48455" hidden="1"/>
    <cellStyle name="Erklärender Text 2 13" xfId="48490" hidden="1"/>
    <cellStyle name="Erklärender Text 2 13" xfId="48569" hidden="1"/>
    <cellStyle name="Erklärender Text 2 13" xfId="48689" hidden="1"/>
    <cellStyle name="Erklärender Text 2 13" xfId="48692" hidden="1"/>
    <cellStyle name="Erklärender Text 2 13" xfId="48747" hidden="1"/>
    <cellStyle name="Erklärender Text 2 13" xfId="48782" hidden="1"/>
    <cellStyle name="Erklärender Text 2 13" xfId="48596" hidden="1"/>
    <cellStyle name="Erklärender Text 2 13" xfId="48831" hidden="1"/>
    <cellStyle name="Erklärender Text 2 13" xfId="48834" hidden="1"/>
    <cellStyle name="Erklärender Text 2 13" xfId="48889" hidden="1"/>
    <cellStyle name="Erklärender Text 2 13" xfId="48924" hidden="1"/>
    <cellStyle name="Erklärender Text 2 13" xfId="48983" hidden="1"/>
    <cellStyle name="Erklärender Text 2 13" xfId="49048" hidden="1"/>
    <cellStyle name="Erklärender Text 2 13" xfId="49051" hidden="1"/>
    <cellStyle name="Erklärender Text 2 13" xfId="49106" hidden="1"/>
    <cellStyle name="Erklärender Text 2 13" xfId="49141" hidden="1"/>
    <cellStyle name="Erklärender Text 2 13" xfId="49257" hidden="1"/>
    <cellStyle name="Erklärender Text 2 13" xfId="49411" hidden="1"/>
    <cellStyle name="Erklärender Text 2 13" xfId="49414" hidden="1"/>
    <cellStyle name="Erklärender Text 2 13" xfId="49469" hidden="1"/>
    <cellStyle name="Erklärender Text 2 13" xfId="49504" hidden="1"/>
    <cellStyle name="Erklärender Text 2 13" xfId="49289" hidden="1"/>
    <cellStyle name="Erklärender Text 2 13" xfId="49558" hidden="1"/>
    <cellStyle name="Erklärender Text 2 13" xfId="49561" hidden="1"/>
    <cellStyle name="Erklärender Text 2 13" xfId="49616" hidden="1"/>
    <cellStyle name="Erklärender Text 2 13" xfId="49651" hidden="1"/>
    <cellStyle name="Erklärender Text 2 13" xfId="49355" hidden="1"/>
    <cellStyle name="Erklärender Text 2 13" xfId="49699" hidden="1"/>
    <cellStyle name="Erklärender Text 2 13" xfId="49702" hidden="1"/>
    <cellStyle name="Erklärender Text 2 13" xfId="49757" hidden="1"/>
    <cellStyle name="Erklärender Text 2 13" xfId="49792" hidden="1"/>
    <cellStyle name="Erklärender Text 2 13" xfId="49851" hidden="1"/>
    <cellStyle name="Erklärender Text 2 13" xfId="49916" hidden="1"/>
    <cellStyle name="Erklärender Text 2 13" xfId="49919" hidden="1"/>
    <cellStyle name="Erklärender Text 2 13" xfId="49974" hidden="1"/>
    <cellStyle name="Erklärender Text 2 13" xfId="50009" hidden="1"/>
    <cellStyle name="Erklärender Text 2 13" xfId="50088" hidden="1"/>
    <cellStyle name="Erklärender Text 2 13" xfId="50208" hidden="1"/>
    <cellStyle name="Erklärender Text 2 13" xfId="50211" hidden="1"/>
    <cellStyle name="Erklärender Text 2 13" xfId="50266" hidden="1"/>
    <cellStyle name="Erklärender Text 2 13" xfId="50301" hidden="1"/>
    <cellStyle name="Erklärender Text 2 13" xfId="50115" hidden="1"/>
    <cellStyle name="Erklärender Text 2 13" xfId="50350" hidden="1"/>
    <cellStyle name="Erklärender Text 2 13" xfId="50353" hidden="1"/>
    <cellStyle name="Erklärender Text 2 13" xfId="50408" hidden="1"/>
    <cellStyle name="Erklärender Text 2 13" xfId="50443" hidden="1"/>
    <cellStyle name="Erklärender Text 2 13" xfId="50502" hidden="1"/>
    <cellStyle name="Erklärender Text 2 13" xfId="50567" hidden="1"/>
    <cellStyle name="Erklärender Text 2 13" xfId="50570" hidden="1"/>
    <cellStyle name="Erklärender Text 2 13" xfId="50625" hidden="1"/>
    <cellStyle name="Erklärender Text 2 13" xfId="50660" hidden="1"/>
    <cellStyle name="Erklärender Text 2 13" xfId="50757" hidden="1"/>
    <cellStyle name="Erklärender Text 2 13" xfId="50958" hidden="1"/>
    <cellStyle name="Erklärender Text 2 13" xfId="50961" hidden="1"/>
    <cellStyle name="Erklärender Text 2 13" xfId="51016" hidden="1"/>
    <cellStyle name="Erklärender Text 2 13" xfId="51051" hidden="1"/>
    <cellStyle name="Erklärender Text 2 13" xfId="51147" hidden="1"/>
    <cellStyle name="Erklärender Text 2 13" xfId="51267" hidden="1"/>
    <cellStyle name="Erklärender Text 2 13" xfId="51270" hidden="1"/>
    <cellStyle name="Erklärender Text 2 13" xfId="51325" hidden="1"/>
    <cellStyle name="Erklärender Text 2 13" xfId="51360" hidden="1"/>
    <cellStyle name="Erklärender Text 2 13" xfId="51174" hidden="1"/>
    <cellStyle name="Erklärender Text 2 13" xfId="51411" hidden="1"/>
    <cellStyle name="Erklärender Text 2 13" xfId="51414" hidden="1"/>
    <cellStyle name="Erklärender Text 2 13" xfId="51469" hidden="1"/>
    <cellStyle name="Erklärender Text 2 13" xfId="51504" hidden="1"/>
    <cellStyle name="Erklärender Text 2 13" xfId="50810" hidden="1"/>
    <cellStyle name="Erklärender Text 2 13" xfId="51568" hidden="1"/>
    <cellStyle name="Erklärender Text 2 13" xfId="51571" hidden="1"/>
    <cellStyle name="Erklärender Text 2 13" xfId="51626" hidden="1"/>
    <cellStyle name="Erklärender Text 2 13" xfId="51661" hidden="1"/>
    <cellStyle name="Erklärender Text 2 13" xfId="51783" hidden="1"/>
    <cellStyle name="Erklärender Text 2 13" xfId="51938" hidden="1"/>
    <cellStyle name="Erklärender Text 2 13" xfId="51941" hidden="1"/>
    <cellStyle name="Erklärender Text 2 13" xfId="51996" hidden="1"/>
    <cellStyle name="Erklärender Text 2 13" xfId="52031" hidden="1"/>
    <cellStyle name="Erklärender Text 2 13" xfId="51815" hidden="1"/>
    <cellStyle name="Erklärender Text 2 13" xfId="52087" hidden="1"/>
    <cellStyle name="Erklärender Text 2 13" xfId="52090" hidden="1"/>
    <cellStyle name="Erklärender Text 2 13" xfId="52145" hidden="1"/>
    <cellStyle name="Erklärender Text 2 13" xfId="52180" hidden="1"/>
    <cellStyle name="Erklärender Text 2 13" xfId="51881" hidden="1"/>
    <cellStyle name="Erklärender Text 2 13" xfId="52230" hidden="1"/>
    <cellStyle name="Erklärender Text 2 13" xfId="52233" hidden="1"/>
    <cellStyle name="Erklärender Text 2 13" xfId="52288" hidden="1"/>
    <cellStyle name="Erklärender Text 2 13" xfId="52323" hidden="1"/>
    <cellStyle name="Erklärender Text 2 13" xfId="52384" hidden="1"/>
    <cellStyle name="Erklärender Text 2 13" xfId="52449" hidden="1"/>
    <cellStyle name="Erklärender Text 2 13" xfId="52452" hidden="1"/>
    <cellStyle name="Erklärender Text 2 13" xfId="52507" hidden="1"/>
    <cellStyle name="Erklärender Text 2 13" xfId="52542" hidden="1"/>
    <cellStyle name="Erklärender Text 2 13" xfId="52621" hidden="1"/>
    <cellStyle name="Erklärender Text 2 13" xfId="52741" hidden="1"/>
    <cellStyle name="Erklärender Text 2 13" xfId="52744" hidden="1"/>
    <cellStyle name="Erklärender Text 2 13" xfId="52799" hidden="1"/>
    <cellStyle name="Erklärender Text 2 13" xfId="52834" hidden="1"/>
    <cellStyle name="Erklärender Text 2 13" xfId="52648" hidden="1"/>
    <cellStyle name="Erklärender Text 2 13" xfId="52883" hidden="1"/>
    <cellStyle name="Erklärender Text 2 13" xfId="52886" hidden="1"/>
    <cellStyle name="Erklärender Text 2 13" xfId="52941" hidden="1"/>
    <cellStyle name="Erklärender Text 2 13" xfId="52976" hidden="1"/>
    <cellStyle name="Erklärender Text 2 13" xfId="50768" hidden="1"/>
    <cellStyle name="Erklärender Text 2 13" xfId="53023" hidden="1"/>
    <cellStyle name="Erklärender Text 2 13" xfId="53026" hidden="1"/>
    <cellStyle name="Erklärender Text 2 13" xfId="53081" hidden="1"/>
    <cellStyle name="Erklärender Text 2 13" xfId="53116" hidden="1"/>
    <cellStyle name="Erklärender Text 2 13" xfId="53235" hidden="1"/>
    <cellStyle name="Erklärender Text 2 13" xfId="53389" hidden="1"/>
    <cellStyle name="Erklärender Text 2 13" xfId="53392" hidden="1"/>
    <cellStyle name="Erklärender Text 2 13" xfId="53447" hidden="1"/>
    <cellStyle name="Erklärender Text 2 13" xfId="53482" hidden="1"/>
    <cellStyle name="Erklärender Text 2 13" xfId="53267" hidden="1"/>
    <cellStyle name="Erklärender Text 2 13" xfId="53538" hidden="1"/>
    <cellStyle name="Erklärender Text 2 13" xfId="53541" hidden="1"/>
    <cellStyle name="Erklärender Text 2 13" xfId="53596" hidden="1"/>
    <cellStyle name="Erklärender Text 2 13" xfId="53631" hidden="1"/>
    <cellStyle name="Erklärender Text 2 13" xfId="53333" hidden="1"/>
    <cellStyle name="Erklärender Text 2 13" xfId="53681" hidden="1"/>
    <cellStyle name="Erklärender Text 2 13" xfId="53684" hidden="1"/>
    <cellStyle name="Erklärender Text 2 13" xfId="53739" hidden="1"/>
    <cellStyle name="Erklärender Text 2 13" xfId="53774" hidden="1"/>
    <cellStyle name="Erklärender Text 2 13" xfId="53834" hidden="1"/>
    <cellStyle name="Erklärender Text 2 13" xfId="53899" hidden="1"/>
    <cellStyle name="Erklärender Text 2 13" xfId="53902" hidden="1"/>
    <cellStyle name="Erklärender Text 2 13" xfId="53957" hidden="1"/>
    <cellStyle name="Erklärender Text 2 13" xfId="53992" hidden="1"/>
    <cellStyle name="Erklärender Text 2 13" xfId="54071" hidden="1"/>
    <cellStyle name="Erklärender Text 2 13" xfId="54191" hidden="1"/>
    <cellStyle name="Erklärender Text 2 13" xfId="54194" hidden="1"/>
    <cellStyle name="Erklärender Text 2 13" xfId="54249" hidden="1"/>
    <cellStyle name="Erklärender Text 2 13" xfId="54284" hidden="1"/>
    <cellStyle name="Erklärender Text 2 13" xfId="54098" hidden="1"/>
    <cellStyle name="Erklärender Text 2 13" xfId="54333" hidden="1"/>
    <cellStyle name="Erklärender Text 2 13" xfId="54336" hidden="1"/>
    <cellStyle name="Erklärender Text 2 13" xfId="54391" hidden="1"/>
    <cellStyle name="Erklärender Text 2 13" xfId="54426" hidden="1"/>
    <cellStyle name="Erklärender Text 2 13" xfId="53128" hidden="1"/>
    <cellStyle name="Erklärender Text 2 13" xfId="54473" hidden="1"/>
    <cellStyle name="Erklärender Text 2 13" xfId="54476" hidden="1"/>
    <cellStyle name="Erklärender Text 2 13" xfId="54531" hidden="1"/>
    <cellStyle name="Erklärender Text 2 13" xfId="54566" hidden="1"/>
    <cellStyle name="Erklärender Text 2 13" xfId="54682" hidden="1"/>
    <cellStyle name="Erklärender Text 2 13" xfId="54836" hidden="1"/>
    <cellStyle name="Erklärender Text 2 13" xfId="54839" hidden="1"/>
    <cellStyle name="Erklärender Text 2 13" xfId="54894" hidden="1"/>
    <cellStyle name="Erklärender Text 2 13" xfId="54929" hidden="1"/>
    <cellStyle name="Erklärender Text 2 13" xfId="54714" hidden="1"/>
    <cellStyle name="Erklärender Text 2 13" xfId="54983" hidden="1"/>
    <cellStyle name="Erklärender Text 2 13" xfId="54986" hidden="1"/>
    <cellStyle name="Erklärender Text 2 13" xfId="55041" hidden="1"/>
    <cellStyle name="Erklärender Text 2 13" xfId="55076" hidden="1"/>
    <cellStyle name="Erklärender Text 2 13" xfId="54780" hidden="1"/>
    <cellStyle name="Erklärender Text 2 13" xfId="55124" hidden="1"/>
    <cellStyle name="Erklärender Text 2 13" xfId="55127" hidden="1"/>
    <cellStyle name="Erklärender Text 2 13" xfId="55182" hidden="1"/>
    <cellStyle name="Erklärender Text 2 13" xfId="55217" hidden="1"/>
    <cellStyle name="Erklärender Text 2 13" xfId="55276" hidden="1"/>
    <cellStyle name="Erklärender Text 2 13" xfId="55341" hidden="1"/>
    <cellStyle name="Erklärender Text 2 13" xfId="55344" hidden="1"/>
    <cellStyle name="Erklärender Text 2 13" xfId="55399" hidden="1"/>
    <cellStyle name="Erklärender Text 2 13" xfId="55434" hidden="1"/>
    <cellStyle name="Erklärender Text 2 13" xfId="55513" hidden="1"/>
    <cellStyle name="Erklärender Text 2 13" xfId="55633" hidden="1"/>
    <cellStyle name="Erklärender Text 2 13" xfId="55636" hidden="1"/>
    <cellStyle name="Erklärender Text 2 13" xfId="55691" hidden="1"/>
    <cellStyle name="Erklärender Text 2 13" xfId="55726" hidden="1"/>
    <cellStyle name="Erklärender Text 2 13" xfId="55540" hidden="1"/>
    <cellStyle name="Erklärender Text 2 13" xfId="55775" hidden="1"/>
    <cellStyle name="Erklärender Text 2 13" xfId="55778" hidden="1"/>
    <cellStyle name="Erklärender Text 2 13" xfId="55833" hidden="1"/>
    <cellStyle name="Erklärender Text 2 13" xfId="55868" hidden="1"/>
    <cellStyle name="Erklärender Text 2 13" xfId="55929" hidden="1"/>
    <cellStyle name="Erklärender Text 2 13" xfId="56068" hidden="1"/>
    <cellStyle name="Erklärender Text 2 13" xfId="56071" hidden="1"/>
    <cellStyle name="Erklärender Text 2 13" xfId="56126" hidden="1"/>
    <cellStyle name="Erklärender Text 2 13" xfId="56161" hidden="1"/>
    <cellStyle name="Erklärender Text 2 13" xfId="56278" hidden="1"/>
    <cellStyle name="Erklärender Text 2 13" xfId="56432" hidden="1"/>
    <cellStyle name="Erklärender Text 2 13" xfId="56435" hidden="1"/>
    <cellStyle name="Erklärender Text 2 13" xfId="56490" hidden="1"/>
    <cellStyle name="Erklärender Text 2 13" xfId="56525" hidden="1"/>
    <cellStyle name="Erklärender Text 2 13" xfId="56310" hidden="1"/>
    <cellStyle name="Erklärender Text 2 13" xfId="56579" hidden="1"/>
    <cellStyle name="Erklärender Text 2 13" xfId="56582" hidden="1"/>
    <cellStyle name="Erklärender Text 2 13" xfId="56637" hidden="1"/>
    <cellStyle name="Erklärender Text 2 13" xfId="56672" hidden="1"/>
    <cellStyle name="Erklärender Text 2 13" xfId="56376" hidden="1"/>
    <cellStyle name="Erklärender Text 2 13" xfId="56720" hidden="1"/>
    <cellStyle name="Erklärender Text 2 13" xfId="56723" hidden="1"/>
    <cellStyle name="Erklärender Text 2 13" xfId="56778" hidden="1"/>
    <cellStyle name="Erklärender Text 2 13" xfId="56813" hidden="1"/>
    <cellStyle name="Erklärender Text 2 13" xfId="56872" hidden="1"/>
    <cellStyle name="Erklärender Text 2 13" xfId="56937" hidden="1"/>
    <cellStyle name="Erklärender Text 2 13" xfId="56940" hidden="1"/>
    <cellStyle name="Erklärender Text 2 13" xfId="56995" hidden="1"/>
    <cellStyle name="Erklärender Text 2 13" xfId="57030" hidden="1"/>
    <cellStyle name="Erklärender Text 2 13" xfId="57109" hidden="1"/>
    <cellStyle name="Erklärender Text 2 13" xfId="57229" hidden="1"/>
    <cellStyle name="Erklärender Text 2 13" xfId="57232" hidden="1"/>
    <cellStyle name="Erklärender Text 2 13" xfId="57287" hidden="1"/>
    <cellStyle name="Erklärender Text 2 13" xfId="57322" hidden="1"/>
    <cellStyle name="Erklärender Text 2 13" xfId="57136" hidden="1"/>
    <cellStyle name="Erklärender Text 2 13" xfId="57371" hidden="1"/>
    <cellStyle name="Erklärender Text 2 13" xfId="57374" hidden="1"/>
    <cellStyle name="Erklärender Text 2 13" xfId="57429" hidden="1"/>
    <cellStyle name="Erklärender Text 2 13" xfId="57464" hidden="1"/>
    <cellStyle name="Erklärender Text 2 13" xfId="55961" hidden="1"/>
    <cellStyle name="Erklärender Text 2 13" xfId="57511" hidden="1"/>
    <cellStyle name="Erklärender Text 2 13" xfId="57514" hidden="1"/>
    <cellStyle name="Erklärender Text 2 13" xfId="57569" hidden="1"/>
    <cellStyle name="Erklärender Text 2 13" xfId="57604" hidden="1"/>
    <cellStyle name="Erklärender Text 2 13" xfId="57720" hidden="1"/>
    <cellStyle name="Erklärender Text 2 13" xfId="57874" hidden="1"/>
    <cellStyle name="Erklärender Text 2 13" xfId="57877" hidden="1"/>
    <cellStyle name="Erklärender Text 2 13" xfId="57932" hidden="1"/>
    <cellStyle name="Erklärender Text 2 13" xfId="57967" hidden="1"/>
    <cellStyle name="Erklärender Text 2 13" xfId="57752" hidden="1"/>
    <cellStyle name="Erklärender Text 2 13" xfId="58021" hidden="1"/>
    <cellStyle name="Erklärender Text 2 13" xfId="58024" hidden="1"/>
    <cellStyle name="Erklärender Text 2 13" xfId="58079" hidden="1"/>
    <cellStyle name="Erklärender Text 2 13" xfId="58114" hidden="1"/>
    <cellStyle name="Erklärender Text 2 13" xfId="57818" hidden="1"/>
    <cellStyle name="Erklärender Text 2 13" xfId="58162" hidden="1"/>
    <cellStyle name="Erklärender Text 2 13" xfId="58165" hidden="1"/>
    <cellStyle name="Erklärender Text 2 13" xfId="58220" hidden="1"/>
    <cellStyle name="Erklärender Text 2 13" xfId="58255" hidden="1"/>
    <cellStyle name="Erklärender Text 2 13" xfId="58314" hidden="1"/>
    <cellStyle name="Erklärender Text 2 13" xfId="58379" hidden="1"/>
    <cellStyle name="Erklärender Text 2 13" xfId="58382" hidden="1"/>
    <cellStyle name="Erklärender Text 2 13" xfId="58437" hidden="1"/>
    <cellStyle name="Erklärender Text 2 13" xfId="58472" hidden="1"/>
    <cellStyle name="Erklärender Text 2 13" xfId="58551" hidden="1"/>
    <cellStyle name="Erklärender Text 2 13" xfId="58671" hidden="1"/>
    <cellStyle name="Erklärender Text 2 13" xfId="58674" hidden="1"/>
    <cellStyle name="Erklärender Text 2 13" xfId="58729" hidden="1"/>
    <cellStyle name="Erklärender Text 2 13" xfId="58764" hidden="1"/>
    <cellStyle name="Erklärender Text 2 13" xfId="58578" hidden="1"/>
    <cellStyle name="Erklärender Text 2 13" xfId="58813" hidden="1"/>
    <cellStyle name="Erklärender Text 2 13" xfId="58816" hidden="1"/>
    <cellStyle name="Erklärender Text 2 13" xfId="58871" hidden="1"/>
    <cellStyle name="Erklärender Text 2 13" xfId="58906" hidden="1"/>
    <cellStyle name="Erklärender Text 2 14" xfId="223" hidden="1"/>
    <cellStyle name="Erklärender Text 2 14" xfId="560" hidden="1"/>
    <cellStyle name="Erklärender Text 2 14" xfId="561" hidden="1"/>
    <cellStyle name="Erklärender Text 2 14" xfId="618" hidden="1"/>
    <cellStyle name="Erklärender Text 2 14" xfId="653" hidden="1"/>
    <cellStyle name="Erklärender Text 2 14" xfId="814" hidden="1"/>
    <cellStyle name="Erklärender Text 2 14" xfId="968" hidden="1"/>
    <cellStyle name="Erklärender Text 2 14" xfId="969" hidden="1"/>
    <cellStyle name="Erklärender Text 2 14" xfId="1026" hidden="1"/>
    <cellStyle name="Erklärender Text 2 14" xfId="1061" hidden="1"/>
    <cellStyle name="Erklärender Text 2 14" xfId="844" hidden="1"/>
    <cellStyle name="Erklärender Text 2 14" xfId="1115" hidden="1"/>
    <cellStyle name="Erklärender Text 2 14" xfId="1116" hidden="1"/>
    <cellStyle name="Erklärender Text 2 14" xfId="1173" hidden="1"/>
    <cellStyle name="Erklärender Text 2 14" xfId="1208" hidden="1"/>
    <cellStyle name="Erklärender Text 2 14" xfId="824" hidden="1"/>
    <cellStyle name="Erklärender Text 2 14" xfId="1256" hidden="1"/>
    <cellStyle name="Erklärender Text 2 14" xfId="1257" hidden="1"/>
    <cellStyle name="Erklärender Text 2 14" xfId="1314" hidden="1"/>
    <cellStyle name="Erklärender Text 2 14" xfId="1349" hidden="1"/>
    <cellStyle name="Erklärender Text 2 14" xfId="1408" hidden="1"/>
    <cellStyle name="Erklärender Text 2 14" xfId="1473" hidden="1"/>
    <cellStyle name="Erklärender Text 2 14" xfId="1474" hidden="1"/>
    <cellStyle name="Erklärender Text 2 14" xfId="1531" hidden="1"/>
    <cellStyle name="Erklärender Text 2 14" xfId="1566" hidden="1"/>
    <cellStyle name="Erklärender Text 2 14" xfId="1645" hidden="1"/>
    <cellStyle name="Erklärender Text 2 14" xfId="1765" hidden="1"/>
    <cellStyle name="Erklärender Text 2 14" xfId="1766" hidden="1"/>
    <cellStyle name="Erklärender Text 2 14" xfId="1823" hidden="1"/>
    <cellStyle name="Erklärender Text 2 14" xfId="1858" hidden="1"/>
    <cellStyle name="Erklärender Text 2 14" xfId="1670" hidden="1"/>
    <cellStyle name="Erklärender Text 2 14" xfId="1907" hidden="1"/>
    <cellStyle name="Erklärender Text 2 14" xfId="1908" hidden="1"/>
    <cellStyle name="Erklärender Text 2 14" xfId="1965" hidden="1"/>
    <cellStyle name="Erklärender Text 2 14" xfId="2000" hidden="1"/>
    <cellStyle name="Erklärender Text 2 14" xfId="2136" hidden="1"/>
    <cellStyle name="Erklärender Text 2 14" xfId="2438" hidden="1"/>
    <cellStyle name="Erklärender Text 2 14" xfId="2439" hidden="1"/>
    <cellStyle name="Erklärender Text 2 14" xfId="2496" hidden="1"/>
    <cellStyle name="Erklärender Text 2 14" xfId="2531" hidden="1"/>
    <cellStyle name="Erklärender Text 2 14" xfId="2684" hidden="1"/>
    <cellStyle name="Erklärender Text 2 14" xfId="2838" hidden="1"/>
    <cellStyle name="Erklärender Text 2 14" xfId="2839" hidden="1"/>
    <cellStyle name="Erklärender Text 2 14" xfId="2896" hidden="1"/>
    <cellStyle name="Erklärender Text 2 14" xfId="2931" hidden="1"/>
    <cellStyle name="Erklärender Text 2 14" xfId="2714" hidden="1"/>
    <cellStyle name="Erklärender Text 2 14" xfId="2985" hidden="1"/>
    <cellStyle name="Erklärender Text 2 14" xfId="2986" hidden="1"/>
    <cellStyle name="Erklärender Text 2 14" xfId="3043" hidden="1"/>
    <cellStyle name="Erklärender Text 2 14" xfId="3078" hidden="1"/>
    <cellStyle name="Erklärender Text 2 14" xfId="2694" hidden="1"/>
    <cellStyle name="Erklärender Text 2 14" xfId="3126" hidden="1"/>
    <cellStyle name="Erklärender Text 2 14" xfId="3127" hidden="1"/>
    <cellStyle name="Erklärender Text 2 14" xfId="3184" hidden="1"/>
    <cellStyle name="Erklärender Text 2 14" xfId="3219" hidden="1"/>
    <cellStyle name="Erklärender Text 2 14" xfId="3278" hidden="1"/>
    <cellStyle name="Erklärender Text 2 14" xfId="3343" hidden="1"/>
    <cellStyle name="Erklärender Text 2 14" xfId="3344" hidden="1"/>
    <cellStyle name="Erklärender Text 2 14" xfId="3401" hidden="1"/>
    <cellStyle name="Erklärender Text 2 14" xfId="3436" hidden="1"/>
    <cellStyle name="Erklärender Text 2 14" xfId="3515" hidden="1"/>
    <cellStyle name="Erklärender Text 2 14" xfId="3635" hidden="1"/>
    <cellStyle name="Erklärender Text 2 14" xfId="3636" hidden="1"/>
    <cellStyle name="Erklärender Text 2 14" xfId="3693" hidden="1"/>
    <cellStyle name="Erklärender Text 2 14" xfId="3728" hidden="1"/>
    <cellStyle name="Erklärender Text 2 14" xfId="3540" hidden="1"/>
    <cellStyle name="Erklärender Text 2 14" xfId="3777" hidden="1"/>
    <cellStyle name="Erklärender Text 2 14" xfId="3778" hidden="1"/>
    <cellStyle name="Erklärender Text 2 14" xfId="3835" hidden="1"/>
    <cellStyle name="Erklärender Text 2 14" xfId="3870" hidden="1"/>
    <cellStyle name="Erklärender Text 2 14" xfId="2191" hidden="1"/>
    <cellStyle name="Erklärender Text 2 14" xfId="3944" hidden="1"/>
    <cellStyle name="Erklärender Text 2 14" xfId="3945" hidden="1"/>
    <cellStyle name="Erklärender Text 2 14" xfId="4002" hidden="1"/>
    <cellStyle name="Erklärender Text 2 14" xfId="4037" hidden="1"/>
    <cellStyle name="Erklärender Text 2 14" xfId="4190" hidden="1"/>
    <cellStyle name="Erklärender Text 2 14" xfId="4344" hidden="1"/>
    <cellStyle name="Erklärender Text 2 14" xfId="4345" hidden="1"/>
    <cellStyle name="Erklärender Text 2 14" xfId="4402" hidden="1"/>
    <cellStyle name="Erklärender Text 2 14" xfId="4437" hidden="1"/>
    <cellStyle name="Erklärender Text 2 14" xfId="4220" hidden="1"/>
    <cellStyle name="Erklärender Text 2 14" xfId="4491" hidden="1"/>
    <cellStyle name="Erklärender Text 2 14" xfId="4492" hidden="1"/>
    <cellStyle name="Erklärender Text 2 14" xfId="4549" hidden="1"/>
    <cellStyle name="Erklärender Text 2 14" xfId="4584" hidden="1"/>
    <cellStyle name="Erklärender Text 2 14" xfId="4200" hidden="1"/>
    <cellStyle name="Erklärender Text 2 14" xfId="4632" hidden="1"/>
    <cellStyle name="Erklärender Text 2 14" xfId="4633" hidden="1"/>
    <cellStyle name="Erklärender Text 2 14" xfId="4690" hidden="1"/>
    <cellStyle name="Erklärender Text 2 14" xfId="4725" hidden="1"/>
    <cellStyle name="Erklärender Text 2 14" xfId="4784" hidden="1"/>
    <cellStyle name="Erklärender Text 2 14" xfId="4849" hidden="1"/>
    <cellStyle name="Erklärender Text 2 14" xfId="4850" hidden="1"/>
    <cellStyle name="Erklärender Text 2 14" xfId="4907" hidden="1"/>
    <cellStyle name="Erklärender Text 2 14" xfId="4942" hidden="1"/>
    <cellStyle name="Erklärender Text 2 14" xfId="5021" hidden="1"/>
    <cellStyle name="Erklärender Text 2 14" xfId="5141" hidden="1"/>
    <cellStyle name="Erklärender Text 2 14" xfId="5142" hidden="1"/>
    <cellStyle name="Erklärender Text 2 14" xfId="5199" hidden="1"/>
    <cellStyle name="Erklärender Text 2 14" xfId="5234" hidden="1"/>
    <cellStyle name="Erklärender Text 2 14" xfId="5046" hidden="1"/>
    <cellStyle name="Erklärender Text 2 14" xfId="5283" hidden="1"/>
    <cellStyle name="Erklärender Text 2 14" xfId="5284" hidden="1"/>
    <cellStyle name="Erklärender Text 2 14" xfId="5341" hidden="1"/>
    <cellStyle name="Erklärender Text 2 14" xfId="5376" hidden="1"/>
    <cellStyle name="Erklärender Text 2 14" xfId="2144" hidden="1"/>
    <cellStyle name="Erklärender Text 2 14" xfId="5449" hidden="1"/>
    <cellStyle name="Erklärender Text 2 14" xfId="5450" hidden="1"/>
    <cellStyle name="Erklärender Text 2 14" xfId="5507" hidden="1"/>
    <cellStyle name="Erklärender Text 2 14" xfId="5542" hidden="1"/>
    <cellStyle name="Erklärender Text 2 14" xfId="5694" hidden="1"/>
    <cellStyle name="Erklärender Text 2 14" xfId="5848" hidden="1"/>
    <cellStyle name="Erklärender Text 2 14" xfId="5849" hidden="1"/>
    <cellStyle name="Erklärender Text 2 14" xfId="5906" hidden="1"/>
    <cellStyle name="Erklärender Text 2 14" xfId="5941" hidden="1"/>
    <cellStyle name="Erklärender Text 2 14" xfId="5724" hidden="1"/>
    <cellStyle name="Erklärender Text 2 14" xfId="5995" hidden="1"/>
    <cellStyle name="Erklärender Text 2 14" xfId="5996" hidden="1"/>
    <cellStyle name="Erklärender Text 2 14" xfId="6053" hidden="1"/>
    <cellStyle name="Erklärender Text 2 14" xfId="6088" hidden="1"/>
    <cellStyle name="Erklärender Text 2 14" xfId="5704" hidden="1"/>
    <cellStyle name="Erklärender Text 2 14" xfId="6136" hidden="1"/>
    <cellStyle name="Erklärender Text 2 14" xfId="6137" hidden="1"/>
    <cellStyle name="Erklärender Text 2 14" xfId="6194" hidden="1"/>
    <cellStyle name="Erklärender Text 2 14" xfId="6229" hidden="1"/>
    <cellStyle name="Erklärender Text 2 14" xfId="6288" hidden="1"/>
    <cellStyle name="Erklärender Text 2 14" xfId="6353" hidden="1"/>
    <cellStyle name="Erklärender Text 2 14" xfId="6354" hidden="1"/>
    <cellStyle name="Erklärender Text 2 14" xfId="6411" hidden="1"/>
    <cellStyle name="Erklärender Text 2 14" xfId="6446" hidden="1"/>
    <cellStyle name="Erklärender Text 2 14" xfId="6525" hidden="1"/>
    <cellStyle name="Erklärender Text 2 14" xfId="6645" hidden="1"/>
    <cellStyle name="Erklärender Text 2 14" xfId="6646" hidden="1"/>
    <cellStyle name="Erklärender Text 2 14" xfId="6703" hidden="1"/>
    <cellStyle name="Erklärender Text 2 14" xfId="6738" hidden="1"/>
    <cellStyle name="Erklärender Text 2 14" xfId="6550" hidden="1"/>
    <cellStyle name="Erklärender Text 2 14" xfId="6787" hidden="1"/>
    <cellStyle name="Erklärender Text 2 14" xfId="6788" hidden="1"/>
    <cellStyle name="Erklärender Text 2 14" xfId="6845" hidden="1"/>
    <cellStyle name="Erklärender Text 2 14" xfId="6880" hidden="1"/>
    <cellStyle name="Erklärender Text 2 14" xfId="2183" hidden="1"/>
    <cellStyle name="Erklärender Text 2 14" xfId="6951" hidden="1"/>
    <cellStyle name="Erklärender Text 2 14" xfId="6952" hidden="1"/>
    <cellStyle name="Erklärender Text 2 14" xfId="7009" hidden="1"/>
    <cellStyle name="Erklärender Text 2 14" xfId="7044" hidden="1"/>
    <cellStyle name="Erklärender Text 2 14" xfId="7192" hidden="1"/>
    <cellStyle name="Erklärender Text 2 14" xfId="7346" hidden="1"/>
    <cellStyle name="Erklärender Text 2 14" xfId="7347" hidden="1"/>
    <cellStyle name="Erklärender Text 2 14" xfId="7404" hidden="1"/>
    <cellStyle name="Erklärender Text 2 14" xfId="7439" hidden="1"/>
    <cellStyle name="Erklärender Text 2 14" xfId="7222" hidden="1"/>
    <cellStyle name="Erklärender Text 2 14" xfId="7493" hidden="1"/>
    <cellStyle name="Erklärender Text 2 14" xfId="7494" hidden="1"/>
    <cellStyle name="Erklärender Text 2 14" xfId="7551" hidden="1"/>
    <cellStyle name="Erklärender Text 2 14" xfId="7586" hidden="1"/>
    <cellStyle name="Erklärender Text 2 14" xfId="7202" hidden="1"/>
    <cellStyle name="Erklärender Text 2 14" xfId="7634" hidden="1"/>
    <cellStyle name="Erklärender Text 2 14" xfId="7635" hidden="1"/>
    <cellStyle name="Erklärender Text 2 14" xfId="7692" hidden="1"/>
    <cellStyle name="Erklärender Text 2 14" xfId="7727" hidden="1"/>
    <cellStyle name="Erklärender Text 2 14" xfId="7786" hidden="1"/>
    <cellStyle name="Erklärender Text 2 14" xfId="7851" hidden="1"/>
    <cellStyle name="Erklärender Text 2 14" xfId="7852" hidden="1"/>
    <cellStyle name="Erklärender Text 2 14" xfId="7909" hidden="1"/>
    <cellStyle name="Erklärender Text 2 14" xfId="7944" hidden="1"/>
    <cellStyle name="Erklärender Text 2 14" xfId="8023" hidden="1"/>
    <cellStyle name="Erklärender Text 2 14" xfId="8143" hidden="1"/>
    <cellStyle name="Erklärender Text 2 14" xfId="8144" hidden="1"/>
    <cellStyle name="Erklärender Text 2 14" xfId="8201" hidden="1"/>
    <cellStyle name="Erklärender Text 2 14" xfId="8236" hidden="1"/>
    <cellStyle name="Erklärender Text 2 14" xfId="8048" hidden="1"/>
    <cellStyle name="Erklärender Text 2 14" xfId="8285" hidden="1"/>
    <cellStyle name="Erklärender Text 2 14" xfId="8286" hidden="1"/>
    <cellStyle name="Erklärender Text 2 14" xfId="8343" hidden="1"/>
    <cellStyle name="Erklärender Text 2 14" xfId="8378" hidden="1"/>
    <cellStyle name="Erklärender Text 2 14" xfId="2295" hidden="1"/>
    <cellStyle name="Erklärender Text 2 14" xfId="8446" hidden="1"/>
    <cellStyle name="Erklärender Text 2 14" xfId="8447" hidden="1"/>
    <cellStyle name="Erklärender Text 2 14" xfId="8504" hidden="1"/>
    <cellStyle name="Erklärender Text 2 14" xfId="8539" hidden="1"/>
    <cellStyle name="Erklärender Text 2 14" xfId="8685" hidden="1"/>
    <cellStyle name="Erklärender Text 2 14" xfId="8839" hidden="1"/>
    <cellStyle name="Erklärender Text 2 14" xfId="8840" hidden="1"/>
    <cellStyle name="Erklärender Text 2 14" xfId="8897" hidden="1"/>
    <cellStyle name="Erklärender Text 2 14" xfId="8932" hidden="1"/>
    <cellStyle name="Erklärender Text 2 14" xfId="8715" hidden="1"/>
    <cellStyle name="Erklärender Text 2 14" xfId="8986" hidden="1"/>
    <cellStyle name="Erklärender Text 2 14" xfId="8987" hidden="1"/>
    <cellStyle name="Erklärender Text 2 14" xfId="9044" hidden="1"/>
    <cellStyle name="Erklärender Text 2 14" xfId="9079" hidden="1"/>
    <cellStyle name="Erklärender Text 2 14" xfId="8695" hidden="1"/>
    <cellStyle name="Erklärender Text 2 14" xfId="9127" hidden="1"/>
    <cellStyle name="Erklärender Text 2 14" xfId="9128" hidden="1"/>
    <cellStyle name="Erklärender Text 2 14" xfId="9185" hidden="1"/>
    <cellStyle name="Erklärender Text 2 14" xfId="9220" hidden="1"/>
    <cellStyle name="Erklärender Text 2 14" xfId="9279" hidden="1"/>
    <cellStyle name="Erklärender Text 2 14" xfId="9344" hidden="1"/>
    <cellStyle name="Erklärender Text 2 14" xfId="9345" hidden="1"/>
    <cellStyle name="Erklärender Text 2 14" xfId="9402" hidden="1"/>
    <cellStyle name="Erklärender Text 2 14" xfId="9437" hidden="1"/>
    <cellStyle name="Erklärender Text 2 14" xfId="9516" hidden="1"/>
    <cellStyle name="Erklärender Text 2 14" xfId="9636" hidden="1"/>
    <cellStyle name="Erklärender Text 2 14" xfId="9637" hidden="1"/>
    <cellStyle name="Erklärender Text 2 14" xfId="9694" hidden="1"/>
    <cellStyle name="Erklärender Text 2 14" xfId="9729" hidden="1"/>
    <cellStyle name="Erklärender Text 2 14" xfId="9541" hidden="1"/>
    <cellStyle name="Erklärender Text 2 14" xfId="9778" hidden="1"/>
    <cellStyle name="Erklärender Text 2 14" xfId="9779" hidden="1"/>
    <cellStyle name="Erklärender Text 2 14" xfId="9836" hidden="1"/>
    <cellStyle name="Erklärender Text 2 14" xfId="9871" hidden="1"/>
    <cellStyle name="Erklärender Text 2 14" xfId="2044" hidden="1"/>
    <cellStyle name="Erklärender Text 2 14" xfId="9937" hidden="1"/>
    <cellStyle name="Erklärender Text 2 14" xfId="9938" hidden="1"/>
    <cellStyle name="Erklärender Text 2 14" xfId="9995" hidden="1"/>
    <cellStyle name="Erklärender Text 2 14" xfId="10030" hidden="1"/>
    <cellStyle name="Erklärender Text 2 14" xfId="10171" hidden="1"/>
    <cellStyle name="Erklärender Text 2 14" xfId="10325" hidden="1"/>
    <cellStyle name="Erklärender Text 2 14" xfId="10326" hidden="1"/>
    <cellStyle name="Erklärender Text 2 14" xfId="10383" hidden="1"/>
    <cellStyle name="Erklärender Text 2 14" xfId="10418" hidden="1"/>
    <cellStyle name="Erklärender Text 2 14" xfId="10201" hidden="1"/>
    <cellStyle name="Erklärender Text 2 14" xfId="10472" hidden="1"/>
    <cellStyle name="Erklärender Text 2 14" xfId="10473" hidden="1"/>
    <cellStyle name="Erklärender Text 2 14" xfId="10530" hidden="1"/>
    <cellStyle name="Erklärender Text 2 14" xfId="10565" hidden="1"/>
    <cellStyle name="Erklärender Text 2 14" xfId="10181" hidden="1"/>
    <cellStyle name="Erklärender Text 2 14" xfId="10613" hidden="1"/>
    <cellStyle name="Erklärender Text 2 14" xfId="10614" hidden="1"/>
    <cellStyle name="Erklärender Text 2 14" xfId="10671" hidden="1"/>
    <cellStyle name="Erklärender Text 2 14" xfId="10706" hidden="1"/>
    <cellStyle name="Erklärender Text 2 14" xfId="10765" hidden="1"/>
    <cellStyle name="Erklärender Text 2 14" xfId="10830" hidden="1"/>
    <cellStyle name="Erklärender Text 2 14" xfId="10831" hidden="1"/>
    <cellStyle name="Erklärender Text 2 14" xfId="10888" hidden="1"/>
    <cellStyle name="Erklärender Text 2 14" xfId="10923" hidden="1"/>
    <cellStyle name="Erklärender Text 2 14" xfId="11002" hidden="1"/>
    <cellStyle name="Erklärender Text 2 14" xfId="11122" hidden="1"/>
    <cellStyle name="Erklärender Text 2 14" xfId="11123" hidden="1"/>
    <cellStyle name="Erklärender Text 2 14" xfId="11180" hidden="1"/>
    <cellStyle name="Erklärender Text 2 14" xfId="11215" hidden="1"/>
    <cellStyle name="Erklärender Text 2 14" xfId="11027" hidden="1"/>
    <cellStyle name="Erklärender Text 2 14" xfId="11264" hidden="1"/>
    <cellStyle name="Erklärender Text 2 14" xfId="11265" hidden="1"/>
    <cellStyle name="Erklärender Text 2 14" xfId="11322" hidden="1"/>
    <cellStyle name="Erklärender Text 2 14" xfId="11357" hidden="1"/>
    <cellStyle name="Erklärender Text 2 14" xfId="2389" hidden="1"/>
    <cellStyle name="Erklärender Text 2 14" xfId="11420" hidden="1"/>
    <cellStyle name="Erklärender Text 2 14" xfId="11421" hidden="1"/>
    <cellStyle name="Erklärender Text 2 14" xfId="11478" hidden="1"/>
    <cellStyle name="Erklärender Text 2 14" xfId="11513" hidden="1"/>
    <cellStyle name="Erklärender Text 2 14" xfId="11651" hidden="1"/>
    <cellStyle name="Erklärender Text 2 14" xfId="11805" hidden="1"/>
    <cellStyle name="Erklärender Text 2 14" xfId="11806" hidden="1"/>
    <cellStyle name="Erklärender Text 2 14" xfId="11863" hidden="1"/>
    <cellStyle name="Erklärender Text 2 14" xfId="11898" hidden="1"/>
    <cellStyle name="Erklärender Text 2 14" xfId="11681" hidden="1"/>
    <cellStyle name="Erklärender Text 2 14" xfId="11952" hidden="1"/>
    <cellStyle name="Erklärender Text 2 14" xfId="11953" hidden="1"/>
    <cellStyle name="Erklärender Text 2 14" xfId="12010" hidden="1"/>
    <cellStyle name="Erklärender Text 2 14" xfId="12045" hidden="1"/>
    <cellStyle name="Erklärender Text 2 14" xfId="11661" hidden="1"/>
    <cellStyle name="Erklärender Text 2 14" xfId="12093" hidden="1"/>
    <cellStyle name="Erklärender Text 2 14" xfId="12094" hidden="1"/>
    <cellStyle name="Erklärender Text 2 14" xfId="12151" hidden="1"/>
    <cellStyle name="Erklärender Text 2 14" xfId="12186" hidden="1"/>
    <cellStyle name="Erklärender Text 2 14" xfId="12245" hidden="1"/>
    <cellStyle name="Erklärender Text 2 14" xfId="12310" hidden="1"/>
    <cellStyle name="Erklärender Text 2 14" xfId="12311" hidden="1"/>
    <cellStyle name="Erklärender Text 2 14" xfId="12368" hidden="1"/>
    <cellStyle name="Erklärender Text 2 14" xfId="12403" hidden="1"/>
    <cellStyle name="Erklärender Text 2 14" xfId="12482" hidden="1"/>
    <cellStyle name="Erklärender Text 2 14" xfId="12602" hidden="1"/>
    <cellStyle name="Erklärender Text 2 14" xfId="12603" hidden="1"/>
    <cellStyle name="Erklärender Text 2 14" xfId="12660" hidden="1"/>
    <cellStyle name="Erklärender Text 2 14" xfId="12695" hidden="1"/>
    <cellStyle name="Erklärender Text 2 14" xfId="12507" hidden="1"/>
    <cellStyle name="Erklärender Text 2 14" xfId="12744" hidden="1"/>
    <cellStyle name="Erklärender Text 2 14" xfId="12745" hidden="1"/>
    <cellStyle name="Erklärender Text 2 14" xfId="12802" hidden="1"/>
    <cellStyle name="Erklärender Text 2 14" xfId="12837" hidden="1"/>
    <cellStyle name="Erklärender Text 2 14" xfId="3896" hidden="1"/>
    <cellStyle name="Erklärender Text 2 14" xfId="12899" hidden="1"/>
    <cellStyle name="Erklärender Text 2 14" xfId="12900" hidden="1"/>
    <cellStyle name="Erklärender Text 2 14" xfId="12957" hidden="1"/>
    <cellStyle name="Erklärender Text 2 14" xfId="12992" hidden="1"/>
    <cellStyle name="Erklärender Text 2 14" xfId="13122" hidden="1"/>
    <cellStyle name="Erklärender Text 2 14" xfId="13276" hidden="1"/>
    <cellStyle name="Erklärender Text 2 14" xfId="13277" hidden="1"/>
    <cellStyle name="Erklärender Text 2 14" xfId="13334" hidden="1"/>
    <cellStyle name="Erklärender Text 2 14" xfId="13369" hidden="1"/>
    <cellStyle name="Erklärender Text 2 14" xfId="13152" hidden="1"/>
    <cellStyle name="Erklärender Text 2 14" xfId="13423" hidden="1"/>
    <cellStyle name="Erklärender Text 2 14" xfId="13424" hidden="1"/>
    <cellStyle name="Erklärender Text 2 14" xfId="13481" hidden="1"/>
    <cellStyle name="Erklärender Text 2 14" xfId="13516" hidden="1"/>
    <cellStyle name="Erklärender Text 2 14" xfId="13132" hidden="1"/>
    <cellStyle name="Erklärender Text 2 14" xfId="13564" hidden="1"/>
    <cellStyle name="Erklärender Text 2 14" xfId="13565" hidden="1"/>
    <cellStyle name="Erklärender Text 2 14" xfId="13622" hidden="1"/>
    <cellStyle name="Erklärender Text 2 14" xfId="13657" hidden="1"/>
    <cellStyle name="Erklärender Text 2 14" xfId="13716" hidden="1"/>
    <cellStyle name="Erklärender Text 2 14" xfId="13781" hidden="1"/>
    <cellStyle name="Erklärender Text 2 14" xfId="13782" hidden="1"/>
    <cellStyle name="Erklärender Text 2 14" xfId="13839" hidden="1"/>
    <cellStyle name="Erklärender Text 2 14" xfId="13874" hidden="1"/>
    <cellStyle name="Erklärender Text 2 14" xfId="13953" hidden="1"/>
    <cellStyle name="Erklärender Text 2 14" xfId="14073" hidden="1"/>
    <cellStyle name="Erklärender Text 2 14" xfId="14074" hidden="1"/>
    <cellStyle name="Erklärender Text 2 14" xfId="14131" hidden="1"/>
    <cellStyle name="Erklärender Text 2 14" xfId="14166" hidden="1"/>
    <cellStyle name="Erklärender Text 2 14" xfId="13978" hidden="1"/>
    <cellStyle name="Erklärender Text 2 14" xfId="14215" hidden="1"/>
    <cellStyle name="Erklärender Text 2 14" xfId="14216" hidden="1"/>
    <cellStyle name="Erklärender Text 2 14" xfId="14273" hidden="1"/>
    <cellStyle name="Erklärender Text 2 14" xfId="14308" hidden="1"/>
    <cellStyle name="Erklärender Text 2 14" xfId="5401" hidden="1"/>
    <cellStyle name="Erklärender Text 2 14" xfId="14366" hidden="1"/>
    <cellStyle name="Erklärender Text 2 14" xfId="14367" hidden="1"/>
    <cellStyle name="Erklärender Text 2 14" xfId="14424" hidden="1"/>
    <cellStyle name="Erklärender Text 2 14" xfId="14459" hidden="1"/>
    <cellStyle name="Erklärender Text 2 14" xfId="14584" hidden="1"/>
    <cellStyle name="Erklärender Text 2 14" xfId="14738" hidden="1"/>
    <cellStyle name="Erklärender Text 2 14" xfId="14739" hidden="1"/>
    <cellStyle name="Erklärender Text 2 14" xfId="14796" hidden="1"/>
    <cellStyle name="Erklärender Text 2 14" xfId="14831" hidden="1"/>
    <cellStyle name="Erklärender Text 2 14" xfId="14614" hidden="1"/>
    <cellStyle name="Erklärender Text 2 14" xfId="14885" hidden="1"/>
    <cellStyle name="Erklärender Text 2 14" xfId="14886" hidden="1"/>
    <cellStyle name="Erklärender Text 2 14" xfId="14943" hidden="1"/>
    <cellStyle name="Erklärender Text 2 14" xfId="14978" hidden="1"/>
    <cellStyle name="Erklärender Text 2 14" xfId="14594" hidden="1"/>
    <cellStyle name="Erklärender Text 2 14" xfId="15026" hidden="1"/>
    <cellStyle name="Erklärender Text 2 14" xfId="15027" hidden="1"/>
    <cellStyle name="Erklärender Text 2 14" xfId="15084" hidden="1"/>
    <cellStyle name="Erklärender Text 2 14" xfId="15119" hidden="1"/>
    <cellStyle name="Erklärender Text 2 14" xfId="15178" hidden="1"/>
    <cellStyle name="Erklärender Text 2 14" xfId="15243" hidden="1"/>
    <cellStyle name="Erklärender Text 2 14" xfId="15244" hidden="1"/>
    <cellStyle name="Erklärender Text 2 14" xfId="15301" hidden="1"/>
    <cellStyle name="Erklärender Text 2 14" xfId="15336" hidden="1"/>
    <cellStyle name="Erklärender Text 2 14" xfId="15415" hidden="1"/>
    <cellStyle name="Erklärender Text 2 14" xfId="15535" hidden="1"/>
    <cellStyle name="Erklärender Text 2 14" xfId="15536" hidden="1"/>
    <cellStyle name="Erklärender Text 2 14" xfId="15593" hidden="1"/>
    <cellStyle name="Erklärender Text 2 14" xfId="15628" hidden="1"/>
    <cellStyle name="Erklärender Text 2 14" xfId="15440" hidden="1"/>
    <cellStyle name="Erklärender Text 2 14" xfId="15677" hidden="1"/>
    <cellStyle name="Erklärender Text 2 14" xfId="15678" hidden="1"/>
    <cellStyle name="Erklärender Text 2 14" xfId="15735" hidden="1"/>
    <cellStyle name="Erklärender Text 2 14" xfId="15770" hidden="1"/>
    <cellStyle name="Erklärender Text 2 14" xfId="6904" hidden="1"/>
    <cellStyle name="Erklärender Text 2 14" xfId="15828" hidden="1"/>
    <cellStyle name="Erklärender Text 2 14" xfId="15829" hidden="1"/>
    <cellStyle name="Erklärender Text 2 14" xfId="15886" hidden="1"/>
    <cellStyle name="Erklärender Text 2 14" xfId="15921" hidden="1"/>
    <cellStyle name="Erklärender Text 2 14" xfId="16040" hidden="1"/>
    <cellStyle name="Erklärender Text 2 14" xfId="16194" hidden="1"/>
    <cellStyle name="Erklärender Text 2 14" xfId="16195" hidden="1"/>
    <cellStyle name="Erklärender Text 2 14" xfId="16252" hidden="1"/>
    <cellStyle name="Erklärender Text 2 14" xfId="16287" hidden="1"/>
    <cellStyle name="Erklärender Text 2 14" xfId="16070" hidden="1"/>
    <cellStyle name="Erklärender Text 2 14" xfId="16341" hidden="1"/>
    <cellStyle name="Erklärender Text 2 14" xfId="16342" hidden="1"/>
    <cellStyle name="Erklärender Text 2 14" xfId="16399" hidden="1"/>
    <cellStyle name="Erklärender Text 2 14" xfId="16434" hidden="1"/>
    <cellStyle name="Erklärender Text 2 14" xfId="16050" hidden="1"/>
    <cellStyle name="Erklärender Text 2 14" xfId="16482" hidden="1"/>
    <cellStyle name="Erklärender Text 2 14" xfId="16483" hidden="1"/>
    <cellStyle name="Erklärender Text 2 14" xfId="16540" hidden="1"/>
    <cellStyle name="Erklärender Text 2 14" xfId="16575" hidden="1"/>
    <cellStyle name="Erklärender Text 2 14" xfId="16634" hidden="1"/>
    <cellStyle name="Erklärender Text 2 14" xfId="16699" hidden="1"/>
    <cellStyle name="Erklärender Text 2 14" xfId="16700" hidden="1"/>
    <cellStyle name="Erklärender Text 2 14" xfId="16757" hidden="1"/>
    <cellStyle name="Erklärender Text 2 14" xfId="16792" hidden="1"/>
    <cellStyle name="Erklärender Text 2 14" xfId="16871" hidden="1"/>
    <cellStyle name="Erklärender Text 2 14" xfId="16991" hidden="1"/>
    <cellStyle name="Erklärender Text 2 14" xfId="16992" hidden="1"/>
    <cellStyle name="Erklärender Text 2 14" xfId="17049" hidden="1"/>
    <cellStyle name="Erklärender Text 2 14" xfId="17084" hidden="1"/>
    <cellStyle name="Erklärender Text 2 14" xfId="16896" hidden="1"/>
    <cellStyle name="Erklärender Text 2 14" xfId="17133" hidden="1"/>
    <cellStyle name="Erklärender Text 2 14" xfId="17134" hidden="1"/>
    <cellStyle name="Erklärender Text 2 14" xfId="17191" hidden="1"/>
    <cellStyle name="Erklärender Text 2 14" xfId="17226" hidden="1"/>
    <cellStyle name="Erklärender Text 2 14" xfId="8402" hidden="1"/>
    <cellStyle name="Erklärender Text 2 14" xfId="17273" hidden="1"/>
    <cellStyle name="Erklärender Text 2 14" xfId="17274" hidden="1"/>
    <cellStyle name="Erklärender Text 2 14" xfId="17331" hidden="1"/>
    <cellStyle name="Erklärender Text 2 14" xfId="17366" hidden="1"/>
    <cellStyle name="Erklärender Text 2 14" xfId="17482" hidden="1"/>
    <cellStyle name="Erklärender Text 2 14" xfId="17636" hidden="1"/>
    <cellStyle name="Erklärender Text 2 14" xfId="17637" hidden="1"/>
    <cellStyle name="Erklärender Text 2 14" xfId="17694" hidden="1"/>
    <cellStyle name="Erklärender Text 2 14" xfId="17729" hidden="1"/>
    <cellStyle name="Erklärender Text 2 14" xfId="17512" hidden="1"/>
    <cellStyle name="Erklärender Text 2 14" xfId="17783" hidden="1"/>
    <cellStyle name="Erklärender Text 2 14" xfId="17784" hidden="1"/>
    <cellStyle name="Erklärender Text 2 14" xfId="17841" hidden="1"/>
    <cellStyle name="Erklärender Text 2 14" xfId="17876" hidden="1"/>
    <cellStyle name="Erklärender Text 2 14" xfId="17492" hidden="1"/>
    <cellStyle name="Erklärender Text 2 14" xfId="17924" hidden="1"/>
    <cellStyle name="Erklärender Text 2 14" xfId="17925" hidden="1"/>
    <cellStyle name="Erklärender Text 2 14" xfId="17982" hidden="1"/>
    <cellStyle name="Erklärender Text 2 14" xfId="18017" hidden="1"/>
    <cellStyle name="Erklärender Text 2 14" xfId="18076" hidden="1"/>
    <cellStyle name="Erklärender Text 2 14" xfId="18141" hidden="1"/>
    <cellStyle name="Erklärender Text 2 14" xfId="18142" hidden="1"/>
    <cellStyle name="Erklärender Text 2 14" xfId="18199" hidden="1"/>
    <cellStyle name="Erklärender Text 2 14" xfId="18234" hidden="1"/>
    <cellStyle name="Erklärender Text 2 14" xfId="18313" hidden="1"/>
    <cellStyle name="Erklärender Text 2 14" xfId="18433" hidden="1"/>
    <cellStyle name="Erklärender Text 2 14" xfId="18434" hidden="1"/>
    <cellStyle name="Erklärender Text 2 14" xfId="18491" hidden="1"/>
    <cellStyle name="Erklärender Text 2 14" xfId="18526" hidden="1"/>
    <cellStyle name="Erklärender Text 2 14" xfId="18338" hidden="1"/>
    <cellStyle name="Erklärender Text 2 14" xfId="18575" hidden="1"/>
    <cellStyle name="Erklärender Text 2 14" xfId="18576" hidden="1"/>
    <cellStyle name="Erklärender Text 2 14" xfId="18633" hidden="1"/>
    <cellStyle name="Erklärender Text 2 14" xfId="18668" hidden="1"/>
    <cellStyle name="Erklärender Text 2 14" xfId="18957" hidden="1"/>
    <cellStyle name="Erklärender Text 2 14" xfId="19073" hidden="1"/>
    <cellStyle name="Erklärender Text 2 14" xfId="19074" hidden="1"/>
    <cellStyle name="Erklärender Text 2 14" xfId="19131" hidden="1"/>
    <cellStyle name="Erklärender Text 2 14" xfId="19166" hidden="1"/>
    <cellStyle name="Erklärender Text 2 14" xfId="19289" hidden="1"/>
    <cellStyle name="Erklärender Text 2 14" xfId="19443" hidden="1"/>
    <cellStyle name="Erklärender Text 2 14" xfId="19444" hidden="1"/>
    <cellStyle name="Erklärender Text 2 14" xfId="19501" hidden="1"/>
    <cellStyle name="Erklärender Text 2 14" xfId="19536" hidden="1"/>
    <cellStyle name="Erklärender Text 2 14" xfId="19319" hidden="1"/>
    <cellStyle name="Erklärender Text 2 14" xfId="19590" hidden="1"/>
    <cellStyle name="Erklärender Text 2 14" xfId="19591" hidden="1"/>
    <cellStyle name="Erklärender Text 2 14" xfId="19648" hidden="1"/>
    <cellStyle name="Erklärender Text 2 14" xfId="19683" hidden="1"/>
    <cellStyle name="Erklärender Text 2 14" xfId="19299" hidden="1"/>
    <cellStyle name="Erklärender Text 2 14" xfId="19731" hidden="1"/>
    <cellStyle name="Erklärender Text 2 14" xfId="19732" hidden="1"/>
    <cellStyle name="Erklärender Text 2 14" xfId="19789" hidden="1"/>
    <cellStyle name="Erklärender Text 2 14" xfId="19824" hidden="1"/>
    <cellStyle name="Erklärender Text 2 14" xfId="19883" hidden="1"/>
    <cellStyle name="Erklärender Text 2 14" xfId="19948" hidden="1"/>
    <cellStyle name="Erklärender Text 2 14" xfId="19949" hidden="1"/>
    <cellStyle name="Erklärender Text 2 14" xfId="20006" hidden="1"/>
    <cellStyle name="Erklärender Text 2 14" xfId="20041" hidden="1"/>
    <cellStyle name="Erklärender Text 2 14" xfId="20120" hidden="1"/>
    <cellStyle name="Erklärender Text 2 14" xfId="20240" hidden="1"/>
    <cellStyle name="Erklärender Text 2 14" xfId="20241" hidden="1"/>
    <cellStyle name="Erklärender Text 2 14" xfId="20298" hidden="1"/>
    <cellStyle name="Erklärender Text 2 14" xfId="20333" hidden="1"/>
    <cellStyle name="Erklärender Text 2 14" xfId="20145" hidden="1"/>
    <cellStyle name="Erklärender Text 2 14" xfId="20382" hidden="1"/>
    <cellStyle name="Erklärender Text 2 14" xfId="20383" hidden="1"/>
    <cellStyle name="Erklärender Text 2 14" xfId="20440" hidden="1"/>
    <cellStyle name="Erklärender Text 2 14" xfId="20475" hidden="1"/>
    <cellStyle name="Erklärender Text 2 14" xfId="20534" hidden="1"/>
    <cellStyle name="Erklärender Text 2 14" xfId="20599" hidden="1"/>
    <cellStyle name="Erklärender Text 2 14" xfId="20600" hidden="1"/>
    <cellStyle name="Erklärender Text 2 14" xfId="20657" hidden="1"/>
    <cellStyle name="Erklärender Text 2 14" xfId="20692" hidden="1"/>
    <cellStyle name="Erklärender Text 2 14" xfId="20789" hidden="1"/>
    <cellStyle name="Erklärender Text 2 14" xfId="20990" hidden="1"/>
    <cellStyle name="Erklärender Text 2 14" xfId="20991" hidden="1"/>
    <cellStyle name="Erklärender Text 2 14" xfId="21048" hidden="1"/>
    <cellStyle name="Erklärender Text 2 14" xfId="21083" hidden="1"/>
    <cellStyle name="Erklärender Text 2 14" xfId="21179" hidden="1"/>
    <cellStyle name="Erklärender Text 2 14" xfId="21299" hidden="1"/>
    <cellStyle name="Erklärender Text 2 14" xfId="21300" hidden="1"/>
    <cellStyle name="Erklärender Text 2 14" xfId="21357" hidden="1"/>
    <cellStyle name="Erklärender Text 2 14" xfId="21392" hidden="1"/>
    <cellStyle name="Erklärender Text 2 14" xfId="21204" hidden="1"/>
    <cellStyle name="Erklärender Text 2 14" xfId="21443" hidden="1"/>
    <cellStyle name="Erklärender Text 2 14" xfId="21444" hidden="1"/>
    <cellStyle name="Erklärender Text 2 14" xfId="21501" hidden="1"/>
    <cellStyle name="Erklärender Text 2 14" xfId="21536" hidden="1"/>
    <cellStyle name="Erklärender Text 2 14" xfId="20840" hidden="1"/>
    <cellStyle name="Erklärender Text 2 14" xfId="21600" hidden="1"/>
    <cellStyle name="Erklärender Text 2 14" xfId="21601" hidden="1"/>
    <cellStyle name="Erklärender Text 2 14" xfId="21658" hidden="1"/>
    <cellStyle name="Erklärender Text 2 14" xfId="21693" hidden="1"/>
    <cellStyle name="Erklärender Text 2 14" xfId="21815" hidden="1"/>
    <cellStyle name="Erklärender Text 2 14" xfId="21970" hidden="1"/>
    <cellStyle name="Erklärender Text 2 14" xfId="21971" hidden="1"/>
    <cellStyle name="Erklärender Text 2 14" xfId="22028" hidden="1"/>
    <cellStyle name="Erklärender Text 2 14" xfId="22063" hidden="1"/>
    <cellStyle name="Erklärender Text 2 14" xfId="21845" hidden="1"/>
    <cellStyle name="Erklärender Text 2 14" xfId="22119" hidden="1"/>
    <cellStyle name="Erklärender Text 2 14" xfId="22120" hidden="1"/>
    <cellStyle name="Erklärender Text 2 14" xfId="22177" hidden="1"/>
    <cellStyle name="Erklärender Text 2 14" xfId="22212" hidden="1"/>
    <cellStyle name="Erklärender Text 2 14" xfId="21825" hidden="1"/>
    <cellStyle name="Erklärender Text 2 14" xfId="22262" hidden="1"/>
    <cellStyle name="Erklärender Text 2 14" xfId="22263" hidden="1"/>
    <cellStyle name="Erklärender Text 2 14" xfId="22320" hidden="1"/>
    <cellStyle name="Erklärender Text 2 14" xfId="22355" hidden="1"/>
    <cellStyle name="Erklärender Text 2 14" xfId="22416" hidden="1"/>
    <cellStyle name="Erklärender Text 2 14" xfId="22481" hidden="1"/>
    <cellStyle name="Erklärender Text 2 14" xfId="22482" hidden="1"/>
    <cellStyle name="Erklärender Text 2 14" xfId="22539" hidden="1"/>
    <cellStyle name="Erklärender Text 2 14" xfId="22574" hidden="1"/>
    <cellStyle name="Erklärender Text 2 14" xfId="22653" hidden="1"/>
    <cellStyle name="Erklärender Text 2 14" xfId="22773" hidden="1"/>
    <cellStyle name="Erklärender Text 2 14" xfId="22774" hidden="1"/>
    <cellStyle name="Erklärender Text 2 14" xfId="22831" hidden="1"/>
    <cellStyle name="Erklärender Text 2 14" xfId="22866" hidden="1"/>
    <cellStyle name="Erklärender Text 2 14" xfId="22678" hidden="1"/>
    <cellStyle name="Erklärender Text 2 14" xfId="22915" hidden="1"/>
    <cellStyle name="Erklärender Text 2 14" xfId="22916" hidden="1"/>
    <cellStyle name="Erklärender Text 2 14" xfId="22973" hidden="1"/>
    <cellStyle name="Erklärender Text 2 14" xfId="23008" hidden="1"/>
    <cellStyle name="Erklärender Text 2 14" xfId="20800" hidden="1"/>
    <cellStyle name="Erklärender Text 2 14" xfId="23055" hidden="1"/>
    <cellStyle name="Erklärender Text 2 14" xfId="23056" hidden="1"/>
    <cellStyle name="Erklärender Text 2 14" xfId="23113" hidden="1"/>
    <cellStyle name="Erklärender Text 2 14" xfId="23148" hidden="1"/>
    <cellStyle name="Erklärender Text 2 14" xfId="23268" hidden="1"/>
    <cellStyle name="Erklärender Text 2 14" xfId="23422" hidden="1"/>
    <cellStyle name="Erklärender Text 2 14" xfId="23423" hidden="1"/>
    <cellStyle name="Erklärender Text 2 14" xfId="23480" hidden="1"/>
    <cellStyle name="Erklärender Text 2 14" xfId="23515" hidden="1"/>
    <cellStyle name="Erklärender Text 2 14" xfId="23298" hidden="1"/>
    <cellStyle name="Erklärender Text 2 14" xfId="23571" hidden="1"/>
    <cellStyle name="Erklärender Text 2 14" xfId="23572" hidden="1"/>
    <cellStyle name="Erklärender Text 2 14" xfId="23629" hidden="1"/>
    <cellStyle name="Erklärender Text 2 14" xfId="23664" hidden="1"/>
    <cellStyle name="Erklärender Text 2 14" xfId="23278" hidden="1"/>
    <cellStyle name="Erklärender Text 2 14" xfId="23714" hidden="1"/>
    <cellStyle name="Erklärender Text 2 14" xfId="23715" hidden="1"/>
    <cellStyle name="Erklärender Text 2 14" xfId="23772" hidden="1"/>
    <cellStyle name="Erklärender Text 2 14" xfId="23807" hidden="1"/>
    <cellStyle name="Erklärender Text 2 14" xfId="23867" hidden="1"/>
    <cellStyle name="Erklärender Text 2 14" xfId="23932" hidden="1"/>
    <cellStyle name="Erklärender Text 2 14" xfId="23933" hidden="1"/>
    <cellStyle name="Erklärender Text 2 14" xfId="23990" hidden="1"/>
    <cellStyle name="Erklärender Text 2 14" xfId="24025" hidden="1"/>
    <cellStyle name="Erklärender Text 2 14" xfId="24104" hidden="1"/>
    <cellStyle name="Erklärender Text 2 14" xfId="24224" hidden="1"/>
    <cellStyle name="Erklärender Text 2 14" xfId="24225" hidden="1"/>
    <cellStyle name="Erklärender Text 2 14" xfId="24282" hidden="1"/>
    <cellStyle name="Erklärender Text 2 14" xfId="24317" hidden="1"/>
    <cellStyle name="Erklärender Text 2 14" xfId="24129" hidden="1"/>
    <cellStyle name="Erklärender Text 2 14" xfId="24366" hidden="1"/>
    <cellStyle name="Erklärender Text 2 14" xfId="24367" hidden="1"/>
    <cellStyle name="Erklärender Text 2 14" xfId="24424" hidden="1"/>
    <cellStyle name="Erklärender Text 2 14" xfId="24459" hidden="1"/>
    <cellStyle name="Erklärender Text 2 14" xfId="23818" hidden="1"/>
    <cellStyle name="Erklärender Text 2 14" xfId="24506" hidden="1"/>
    <cellStyle name="Erklärender Text 2 14" xfId="24507" hidden="1"/>
    <cellStyle name="Erklärender Text 2 14" xfId="24564" hidden="1"/>
    <cellStyle name="Erklärender Text 2 14" xfId="24599" hidden="1"/>
    <cellStyle name="Erklärender Text 2 14" xfId="24715" hidden="1"/>
    <cellStyle name="Erklärender Text 2 14" xfId="24869" hidden="1"/>
    <cellStyle name="Erklärender Text 2 14" xfId="24870" hidden="1"/>
    <cellStyle name="Erklärender Text 2 14" xfId="24927" hidden="1"/>
    <cellStyle name="Erklärender Text 2 14" xfId="24962" hidden="1"/>
    <cellStyle name="Erklärender Text 2 14" xfId="24745" hidden="1"/>
    <cellStyle name="Erklärender Text 2 14" xfId="25016" hidden="1"/>
    <cellStyle name="Erklärender Text 2 14" xfId="25017" hidden="1"/>
    <cellStyle name="Erklärender Text 2 14" xfId="25074" hidden="1"/>
    <cellStyle name="Erklärender Text 2 14" xfId="25109" hidden="1"/>
    <cellStyle name="Erklärender Text 2 14" xfId="24725" hidden="1"/>
    <cellStyle name="Erklärender Text 2 14" xfId="25157" hidden="1"/>
    <cellStyle name="Erklärender Text 2 14" xfId="25158" hidden="1"/>
    <cellStyle name="Erklärender Text 2 14" xfId="25215" hidden="1"/>
    <cellStyle name="Erklärender Text 2 14" xfId="25250" hidden="1"/>
    <cellStyle name="Erklärender Text 2 14" xfId="25309" hidden="1"/>
    <cellStyle name="Erklärender Text 2 14" xfId="25374" hidden="1"/>
    <cellStyle name="Erklärender Text 2 14" xfId="25375" hidden="1"/>
    <cellStyle name="Erklärender Text 2 14" xfId="25432" hidden="1"/>
    <cellStyle name="Erklärender Text 2 14" xfId="25467" hidden="1"/>
    <cellStyle name="Erklärender Text 2 14" xfId="25546" hidden="1"/>
    <cellStyle name="Erklärender Text 2 14" xfId="25666" hidden="1"/>
    <cellStyle name="Erklärender Text 2 14" xfId="25667" hidden="1"/>
    <cellStyle name="Erklärender Text 2 14" xfId="25724" hidden="1"/>
    <cellStyle name="Erklärender Text 2 14" xfId="25759" hidden="1"/>
    <cellStyle name="Erklärender Text 2 14" xfId="25571" hidden="1"/>
    <cellStyle name="Erklärender Text 2 14" xfId="25808" hidden="1"/>
    <cellStyle name="Erklärender Text 2 14" xfId="25809" hidden="1"/>
    <cellStyle name="Erklärender Text 2 14" xfId="25866" hidden="1"/>
    <cellStyle name="Erklärender Text 2 14" xfId="25901" hidden="1"/>
    <cellStyle name="Erklärender Text 2 14" xfId="25962" hidden="1"/>
    <cellStyle name="Erklärender Text 2 14" xfId="26101" hidden="1"/>
    <cellStyle name="Erklärender Text 2 14" xfId="26102" hidden="1"/>
    <cellStyle name="Erklärender Text 2 14" xfId="26159" hidden="1"/>
    <cellStyle name="Erklärender Text 2 14" xfId="26194" hidden="1"/>
    <cellStyle name="Erklärender Text 2 14" xfId="26311" hidden="1"/>
    <cellStyle name="Erklärender Text 2 14" xfId="26465" hidden="1"/>
    <cellStyle name="Erklärender Text 2 14" xfId="26466" hidden="1"/>
    <cellStyle name="Erklärender Text 2 14" xfId="26523" hidden="1"/>
    <cellStyle name="Erklärender Text 2 14" xfId="26558" hidden="1"/>
    <cellStyle name="Erklärender Text 2 14" xfId="26341" hidden="1"/>
    <cellStyle name="Erklärender Text 2 14" xfId="26612" hidden="1"/>
    <cellStyle name="Erklärender Text 2 14" xfId="26613" hidden="1"/>
    <cellStyle name="Erklärender Text 2 14" xfId="26670" hidden="1"/>
    <cellStyle name="Erklärender Text 2 14" xfId="26705" hidden="1"/>
    <cellStyle name="Erklärender Text 2 14" xfId="26321" hidden="1"/>
    <cellStyle name="Erklärender Text 2 14" xfId="26753" hidden="1"/>
    <cellStyle name="Erklärender Text 2 14" xfId="26754" hidden="1"/>
    <cellStyle name="Erklärender Text 2 14" xfId="26811" hidden="1"/>
    <cellStyle name="Erklärender Text 2 14" xfId="26846" hidden="1"/>
    <cellStyle name="Erklärender Text 2 14" xfId="26905" hidden="1"/>
    <cellStyle name="Erklärender Text 2 14" xfId="26970" hidden="1"/>
    <cellStyle name="Erklärender Text 2 14" xfId="26971" hidden="1"/>
    <cellStyle name="Erklärender Text 2 14" xfId="27028" hidden="1"/>
    <cellStyle name="Erklärender Text 2 14" xfId="27063" hidden="1"/>
    <cellStyle name="Erklärender Text 2 14" xfId="27142" hidden="1"/>
    <cellStyle name="Erklärender Text 2 14" xfId="27262" hidden="1"/>
    <cellStyle name="Erklärender Text 2 14" xfId="27263" hidden="1"/>
    <cellStyle name="Erklärender Text 2 14" xfId="27320" hidden="1"/>
    <cellStyle name="Erklärender Text 2 14" xfId="27355" hidden="1"/>
    <cellStyle name="Erklärender Text 2 14" xfId="27167" hidden="1"/>
    <cellStyle name="Erklärender Text 2 14" xfId="27404" hidden="1"/>
    <cellStyle name="Erklärender Text 2 14" xfId="27405" hidden="1"/>
    <cellStyle name="Erklärender Text 2 14" xfId="27462" hidden="1"/>
    <cellStyle name="Erklärender Text 2 14" xfId="27497" hidden="1"/>
    <cellStyle name="Erklärender Text 2 14" xfId="25992" hidden="1"/>
    <cellStyle name="Erklärender Text 2 14" xfId="27544" hidden="1"/>
    <cellStyle name="Erklärender Text 2 14" xfId="27545" hidden="1"/>
    <cellStyle name="Erklärender Text 2 14" xfId="27602" hidden="1"/>
    <cellStyle name="Erklärender Text 2 14" xfId="27637" hidden="1"/>
    <cellStyle name="Erklärender Text 2 14" xfId="27753" hidden="1"/>
    <cellStyle name="Erklärender Text 2 14" xfId="27907" hidden="1"/>
    <cellStyle name="Erklärender Text 2 14" xfId="27908" hidden="1"/>
    <cellStyle name="Erklärender Text 2 14" xfId="27965" hidden="1"/>
    <cellStyle name="Erklärender Text 2 14" xfId="28000" hidden="1"/>
    <cellStyle name="Erklärender Text 2 14" xfId="27783" hidden="1"/>
    <cellStyle name="Erklärender Text 2 14" xfId="28054" hidden="1"/>
    <cellStyle name="Erklärender Text 2 14" xfId="28055" hidden="1"/>
    <cellStyle name="Erklärender Text 2 14" xfId="28112" hidden="1"/>
    <cellStyle name="Erklärender Text 2 14" xfId="28147" hidden="1"/>
    <cellStyle name="Erklärender Text 2 14" xfId="27763" hidden="1"/>
    <cellStyle name="Erklärender Text 2 14" xfId="28195" hidden="1"/>
    <cellStyle name="Erklärender Text 2 14" xfId="28196" hidden="1"/>
    <cellStyle name="Erklärender Text 2 14" xfId="28253" hidden="1"/>
    <cellStyle name="Erklärender Text 2 14" xfId="28288" hidden="1"/>
    <cellStyle name="Erklärender Text 2 14" xfId="28347" hidden="1"/>
    <cellStyle name="Erklärender Text 2 14" xfId="28412" hidden="1"/>
    <cellStyle name="Erklärender Text 2 14" xfId="28413" hidden="1"/>
    <cellStyle name="Erklärender Text 2 14" xfId="28470" hidden="1"/>
    <cellStyle name="Erklärender Text 2 14" xfId="28505" hidden="1"/>
    <cellStyle name="Erklärender Text 2 14" xfId="28584" hidden="1"/>
    <cellStyle name="Erklärender Text 2 14" xfId="28704" hidden="1"/>
    <cellStyle name="Erklärender Text 2 14" xfId="28705" hidden="1"/>
    <cellStyle name="Erklärender Text 2 14" xfId="28762" hidden="1"/>
    <cellStyle name="Erklärender Text 2 14" xfId="28797" hidden="1"/>
    <cellStyle name="Erklärender Text 2 14" xfId="28609" hidden="1"/>
    <cellStyle name="Erklärender Text 2 14" xfId="28846" hidden="1"/>
    <cellStyle name="Erklärender Text 2 14" xfId="28847" hidden="1"/>
    <cellStyle name="Erklärender Text 2 14" xfId="28904" hidden="1"/>
    <cellStyle name="Erklärender Text 2 14" xfId="28939" hidden="1"/>
    <cellStyle name="Erklärender Text 2 14" xfId="28999" hidden="1"/>
    <cellStyle name="Erklärender Text 2 14" xfId="29064" hidden="1"/>
    <cellStyle name="Erklärender Text 2 14" xfId="29065" hidden="1"/>
    <cellStyle name="Erklärender Text 2 14" xfId="29122" hidden="1"/>
    <cellStyle name="Erklärender Text 2 14" xfId="29157" hidden="1"/>
    <cellStyle name="Erklärender Text 2 14" xfId="29273" hidden="1"/>
    <cellStyle name="Erklärender Text 2 14" xfId="29427" hidden="1"/>
    <cellStyle name="Erklärender Text 2 14" xfId="29428" hidden="1"/>
    <cellStyle name="Erklärender Text 2 14" xfId="29485" hidden="1"/>
    <cellStyle name="Erklärender Text 2 14" xfId="29520" hidden="1"/>
    <cellStyle name="Erklärender Text 2 14" xfId="29303" hidden="1"/>
    <cellStyle name="Erklärender Text 2 14" xfId="29574" hidden="1"/>
    <cellStyle name="Erklärender Text 2 14" xfId="29575" hidden="1"/>
    <cellStyle name="Erklärender Text 2 14" xfId="29632" hidden="1"/>
    <cellStyle name="Erklärender Text 2 14" xfId="29667" hidden="1"/>
    <cellStyle name="Erklärender Text 2 14" xfId="29283" hidden="1"/>
    <cellStyle name="Erklärender Text 2 14" xfId="29715" hidden="1"/>
    <cellStyle name="Erklärender Text 2 14" xfId="29716" hidden="1"/>
    <cellStyle name="Erklärender Text 2 14" xfId="29773" hidden="1"/>
    <cellStyle name="Erklärender Text 2 14" xfId="29808" hidden="1"/>
    <cellStyle name="Erklärender Text 2 14" xfId="29867" hidden="1"/>
    <cellStyle name="Erklärender Text 2 14" xfId="29932" hidden="1"/>
    <cellStyle name="Erklärender Text 2 14" xfId="29933" hidden="1"/>
    <cellStyle name="Erklärender Text 2 14" xfId="29990" hidden="1"/>
    <cellStyle name="Erklärender Text 2 14" xfId="30025" hidden="1"/>
    <cellStyle name="Erklärender Text 2 14" xfId="30104" hidden="1"/>
    <cellStyle name="Erklärender Text 2 14" xfId="30224" hidden="1"/>
    <cellStyle name="Erklärender Text 2 14" xfId="30225" hidden="1"/>
    <cellStyle name="Erklärender Text 2 14" xfId="30282" hidden="1"/>
    <cellStyle name="Erklärender Text 2 14" xfId="30317" hidden="1"/>
    <cellStyle name="Erklärender Text 2 14" xfId="30129" hidden="1"/>
    <cellStyle name="Erklärender Text 2 14" xfId="30366" hidden="1"/>
    <cellStyle name="Erklärender Text 2 14" xfId="30367" hidden="1"/>
    <cellStyle name="Erklärender Text 2 14" xfId="30424" hidden="1"/>
    <cellStyle name="Erklärender Text 2 14" xfId="30459" hidden="1"/>
    <cellStyle name="Erklärender Text 2 14" xfId="30518" hidden="1"/>
    <cellStyle name="Erklärender Text 2 14" xfId="30583" hidden="1"/>
    <cellStyle name="Erklärender Text 2 14" xfId="30584" hidden="1"/>
    <cellStyle name="Erklärender Text 2 14" xfId="30641" hidden="1"/>
    <cellStyle name="Erklärender Text 2 14" xfId="30676" hidden="1"/>
    <cellStyle name="Erklärender Text 2 14" xfId="30773" hidden="1"/>
    <cellStyle name="Erklärender Text 2 14" xfId="30974" hidden="1"/>
    <cellStyle name="Erklärender Text 2 14" xfId="30975" hidden="1"/>
    <cellStyle name="Erklärender Text 2 14" xfId="31032" hidden="1"/>
    <cellStyle name="Erklärender Text 2 14" xfId="31067" hidden="1"/>
    <cellStyle name="Erklärender Text 2 14" xfId="31163" hidden="1"/>
    <cellStyle name="Erklärender Text 2 14" xfId="31283" hidden="1"/>
    <cellStyle name="Erklärender Text 2 14" xfId="31284" hidden="1"/>
    <cellStyle name="Erklärender Text 2 14" xfId="31341" hidden="1"/>
    <cellStyle name="Erklärender Text 2 14" xfId="31376" hidden="1"/>
    <cellStyle name="Erklärender Text 2 14" xfId="31188" hidden="1"/>
    <cellStyle name="Erklärender Text 2 14" xfId="31427" hidden="1"/>
    <cellStyle name="Erklärender Text 2 14" xfId="31428" hidden="1"/>
    <cellStyle name="Erklärender Text 2 14" xfId="31485" hidden="1"/>
    <cellStyle name="Erklärender Text 2 14" xfId="31520" hidden="1"/>
    <cellStyle name="Erklärender Text 2 14" xfId="30824" hidden="1"/>
    <cellStyle name="Erklärender Text 2 14" xfId="31584" hidden="1"/>
    <cellStyle name="Erklärender Text 2 14" xfId="31585" hidden="1"/>
    <cellStyle name="Erklärender Text 2 14" xfId="31642" hidden="1"/>
    <cellStyle name="Erklärender Text 2 14" xfId="31677" hidden="1"/>
    <cellStyle name="Erklärender Text 2 14" xfId="31799" hidden="1"/>
    <cellStyle name="Erklärender Text 2 14" xfId="31954" hidden="1"/>
    <cellStyle name="Erklärender Text 2 14" xfId="31955" hidden="1"/>
    <cellStyle name="Erklärender Text 2 14" xfId="32012" hidden="1"/>
    <cellStyle name="Erklärender Text 2 14" xfId="32047" hidden="1"/>
    <cellStyle name="Erklärender Text 2 14" xfId="31829" hidden="1"/>
    <cellStyle name="Erklärender Text 2 14" xfId="32103" hidden="1"/>
    <cellStyle name="Erklärender Text 2 14" xfId="32104" hidden="1"/>
    <cellStyle name="Erklärender Text 2 14" xfId="32161" hidden="1"/>
    <cellStyle name="Erklärender Text 2 14" xfId="32196" hidden="1"/>
    <cellStyle name="Erklärender Text 2 14" xfId="31809" hidden="1"/>
    <cellStyle name="Erklärender Text 2 14" xfId="32246" hidden="1"/>
    <cellStyle name="Erklärender Text 2 14" xfId="32247" hidden="1"/>
    <cellStyle name="Erklärender Text 2 14" xfId="32304" hidden="1"/>
    <cellStyle name="Erklärender Text 2 14" xfId="32339" hidden="1"/>
    <cellStyle name="Erklärender Text 2 14" xfId="32400" hidden="1"/>
    <cellStyle name="Erklärender Text 2 14" xfId="32465" hidden="1"/>
    <cellStyle name="Erklärender Text 2 14" xfId="32466" hidden="1"/>
    <cellStyle name="Erklärender Text 2 14" xfId="32523" hidden="1"/>
    <cellStyle name="Erklärender Text 2 14" xfId="32558" hidden="1"/>
    <cellStyle name="Erklärender Text 2 14" xfId="32637" hidden="1"/>
    <cellStyle name="Erklärender Text 2 14" xfId="32757" hidden="1"/>
    <cellStyle name="Erklärender Text 2 14" xfId="32758" hidden="1"/>
    <cellStyle name="Erklärender Text 2 14" xfId="32815" hidden="1"/>
    <cellStyle name="Erklärender Text 2 14" xfId="32850" hidden="1"/>
    <cellStyle name="Erklärender Text 2 14" xfId="32662" hidden="1"/>
    <cellStyle name="Erklärender Text 2 14" xfId="32899" hidden="1"/>
    <cellStyle name="Erklärender Text 2 14" xfId="32900" hidden="1"/>
    <cellStyle name="Erklärender Text 2 14" xfId="32957" hidden="1"/>
    <cellStyle name="Erklärender Text 2 14" xfId="32992" hidden="1"/>
    <cellStyle name="Erklärender Text 2 14" xfId="30784" hidden="1"/>
    <cellStyle name="Erklärender Text 2 14" xfId="33039" hidden="1"/>
    <cellStyle name="Erklärender Text 2 14" xfId="33040" hidden="1"/>
    <cellStyle name="Erklärender Text 2 14" xfId="33097" hidden="1"/>
    <cellStyle name="Erklärender Text 2 14" xfId="33132" hidden="1"/>
    <cellStyle name="Erklärender Text 2 14" xfId="33251" hidden="1"/>
    <cellStyle name="Erklärender Text 2 14" xfId="33405" hidden="1"/>
    <cellStyle name="Erklärender Text 2 14" xfId="33406" hidden="1"/>
    <cellStyle name="Erklärender Text 2 14" xfId="33463" hidden="1"/>
    <cellStyle name="Erklärender Text 2 14" xfId="33498" hidden="1"/>
    <cellStyle name="Erklärender Text 2 14" xfId="33281" hidden="1"/>
    <cellStyle name="Erklärender Text 2 14" xfId="33554" hidden="1"/>
    <cellStyle name="Erklärender Text 2 14" xfId="33555" hidden="1"/>
    <cellStyle name="Erklärender Text 2 14" xfId="33612" hidden="1"/>
    <cellStyle name="Erklärender Text 2 14" xfId="33647" hidden="1"/>
    <cellStyle name="Erklärender Text 2 14" xfId="33261" hidden="1"/>
    <cellStyle name="Erklärender Text 2 14" xfId="33697" hidden="1"/>
    <cellStyle name="Erklärender Text 2 14" xfId="33698" hidden="1"/>
    <cellStyle name="Erklärender Text 2 14" xfId="33755" hidden="1"/>
    <cellStyle name="Erklärender Text 2 14" xfId="33790" hidden="1"/>
    <cellStyle name="Erklärender Text 2 14" xfId="33850" hidden="1"/>
    <cellStyle name="Erklärender Text 2 14" xfId="33915" hidden="1"/>
    <cellStyle name="Erklärender Text 2 14" xfId="33916" hidden="1"/>
    <cellStyle name="Erklärender Text 2 14" xfId="33973" hidden="1"/>
    <cellStyle name="Erklärender Text 2 14" xfId="34008" hidden="1"/>
    <cellStyle name="Erklärender Text 2 14" xfId="34087" hidden="1"/>
    <cellStyle name="Erklärender Text 2 14" xfId="34207" hidden="1"/>
    <cellStyle name="Erklärender Text 2 14" xfId="34208" hidden="1"/>
    <cellStyle name="Erklärender Text 2 14" xfId="34265" hidden="1"/>
    <cellStyle name="Erklärender Text 2 14" xfId="34300" hidden="1"/>
    <cellStyle name="Erklärender Text 2 14" xfId="34112" hidden="1"/>
    <cellStyle name="Erklärender Text 2 14" xfId="34349" hidden="1"/>
    <cellStyle name="Erklärender Text 2 14" xfId="34350" hidden="1"/>
    <cellStyle name="Erklärender Text 2 14" xfId="34407" hidden="1"/>
    <cellStyle name="Erklärender Text 2 14" xfId="34442" hidden="1"/>
    <cellStyle name="Erklärender Text 2 14" xfId="33801" hidden="1"/>
    <cellStyle name="Erklärender Text 2 14" xfId="34489" hidden="1"/>
    <cellStyle name="Erklärender Text 2 14" xfId="34490" hidden="1"/>
    <cellStyle name="Erklärender Text 2 14" xfId="34547" hidden="1"/>
    <cellStyle name="Erklärender Text 2 14" xfId="34582" hidden="1"/>
    <cellStyle name="Erklärender Text 2 14" xfId="34698" hidden="1"/>
    <cellStyle name="Erklärender Text 2 14" xfId="34852" hidden="1"/>
    <cellStyle name="Erklärender Text 2 14" xfId="34853" hidden="1"/>
    <cellStyle name="Erklärender Text 2 14" xfId="34910" hidden="1"/>
    <cellStyle name="Erklärender Text 2 14" xfId="34945" hidden="1"/>
    <cellStyle name="Erklärender Text 2 14" xfId="34728" hidden="1"/>
    <cellStyle name="Erklärender Text 2 14" xfId="34999" hidden="1"/>
    <cellStyle name="Erklärender Text 2 14" xfId="35000" hidden="1"/>
    <cellStyle name="Erklärender Text 2 14" xfId="35057" hidden="1"/>
    <cellStyle name="Erklärender Text 2 14" xfId="35092" hidden="1"/>
    <cellStyle name="Erklärender Text 2 14" xfId="34708" hidden="1"/>
    <cellStyle name="Erklärender Text 2 14" xfId="35140" hidden="1"/>
    <cellStyle name="Erklärender Text 2 14" xfId="35141" hidden="1"/>
    <cellStyle name="Erklärender Text 2 14" xfId="35198" hidden="1"/>
    <cellStyle name="Erklärender Text 2 14" xfId="35233" hidden="1"/>
    <cellStyle name="Erklärender Text 2 14" xfId="35292" hidden="1"/>
    <cellStyle name="Erklärender Text 2 14" xfId="35357" hidden="1"/>
    <cellStyle name="Erklärender Text 2 14" xfId="35358" hidden="1"/>
    <cellStyle name="Erklärender Text 2 14" xfId="35415" hidden="1"/>
    <cellStyle name="Erklärender Text 2 14" xfId="35450" hidden="1"/>
    <cellStyle name="Erklärender Text 2 14" xfId="35529" hidden="1"/>
    <cellStyle name="Erklärender Text 2 14" xfId="35649" hidden="1"/>
    <cellStyle name="Erklärender Text 2 14" xfId="35650" hidden="1"/>
    <cellStyle name="Erklärender Text 2 14" xfId="35707" hidden="1"/>
    <cellStyle name="Erklärender Text 2 14" xfId="35742" hidden="1"/>
    <cellStyle name="Erklärender Text 2 14" xfId="35554" hidden="1"/>
    <cellStyle name="Erklärender Text 2 14" xfId="35791" hidden="1"/>
    <cellStyle name="Erklärender Text 2 14" xfId="35792" hidden="1"/>
    <cellStyle name="Erklärender Text 2 14" xfId="35849" hidden="1"/>
    <cellStyle name="Erklärender Text 2 14" xfId="35884" hidden="1"/>
    <cellStyle name="Erklärender Text 2 14" xfId="35945" hidden="1"/>
    <cellStyle name="Erklärender Text 2 14" xfId="36084" hidden="1"/>
    <cellStyle name="Erklärender Text 2 14" xfId="36085" hidden="1"/>
    <cellStyle name="Erklärender Text 2 14" xfId="36142" hidden="1"/>
    <cellStyle name="Erklärender Text 2 14" xfId="36177" hidden="1"/>
    <cellStyle name="Erklärender Text 2 14" xfId="36294" hidden="1"/>
    <cellStyle name="Erklärender Text 2 14" xfId="36448" hidden="1"/>
    <cellStyle name="Erklärender Text 2 14" xfId="36449" hidden="1"/>
    <cellStyle name="Erklärender Text 2 14" xfId="36506" hidden="1"/>
    <cellStyle name="Erklärender Text 2 14" xfId="36541" hidden="1"/>
    <cellStyle name="Erklärender Text 2 14" xfId="36324" hidden="1"/>
    <cellStyle name="Erklärender Text 2 14" xfId="36595" hidden="1"/>
    <cellStyle name="Erklärender Text 2 14" xfId="36596" hidden="1"/>
    <cellStyle name="Erklärender Text 2 14" xfId="36653" hidden="1"/>
    <cellStyle name="Erklärender Text 2 14" xfId="36688" hidden="1"/>
    <cellStyle name="Erklärender Text 2 14" xfId="36304" hidden="1"/>
    <cellStyle name="Erklärender Text 2 14" xfId="36736" hidden="1"/>
    <cellStyle name="Erklärender Text 2 14" xfId="36737" hidden="1"/>
    <cellStyle name="Erklärender Text 2 14" xfId="36794" hidden="1"/>
    <cellStyle name="Erklärender Text 2 14" xfId="36829" hidden="1"/>
    <cellStyle name="Erklärender Text 2 14" xfId="36888" hidden="1"/>
    <cellStyle name="Erklärender Text 2 14" xfId="36953" hidden="1"/>
    <cellStyle name="Erklärender Text 2 14" xfId="36954" hidden="1"/>
    <cellStyle name="Erklärender Text 2 14" xfId="37011" hidden="1"/>
    <cellStyle name="Erklärender Text 2 14" xfId="37046" hidden="1"/>
    <cellStyle name="Erklärender Text 2 14" xfId="37125" hidden="1"/>
    <cellStyle name="Erklärender Text 2 14" xfId="37245" hidden="1"/>
    <cellStyle name="Erklärender Text 2 14" xfId="37246" hidden="1"/>
    <cellStyle name="Erklärender Text 2 14" xfId="37303" hidden="1"/>
    <cellStyle name="Erklärender Text 2 14" xfId="37338" hidden="1"/>
    <cellStyle name="Erklärender Text 2 14" xfId="37150" hidden="1"/>
    <cellStyle name="Erklärender Text 2 14" xfId="37387" hidden="1"/>
    <cellStyle name="Erklärender Text 2 14" xfId="37388" hidden="1"/>
    <cellStyle name="Erklärender Text 2 14" xfId="37445" hidden="1"/>
    <cellStyle name="Erklärender Text 2 14" xfId="37480" hidden="1"/>
    <cellStyle name="Erklärender Text 2 14" xfId="35975" hidden="1"/>
    <cellStyle name="Erklärender Text 2 14" xfId="37527" hidden="1"/>
    <cellStyle name="Erklärender Text 2 14" xfId="37528" hidden="1"/>
    <cellStyle name="Erklärender Text 2 14" xfId="37585" hidden="1"/>
    <cellStyle name="Erklärender Text 2 14" xfId="37620" hidden="1"/>
    <cellStyle name="Erklärender Text 2 14" xfId="37736" hidden="1"/>
    <cellStyle name="Erklärender Text 2 14" xfId="37890" hidden="1"/>
    <cellStyle name="Erklärender Text 2 14" xfId="37891" hidden="1"/>
    <cellStyle name="Erklärender Text 2 14" xfId="37948" hidden="1"/>
    <cellStyle name="Erklärender Text 2 14" xfId="37983" hidden="1"/>
    <cellStyle name="Erklärender Text 2 14" xfId="37766" hidden="1"/>
    <cellStyle name="Erklärender Text 2 14" xfId="38037" hidden="1"/>
    <cellStyle name="Erklärender Text 2 14" xfId="38038" hidden="1"/>
    <cellStyle name="Erklärender Text 2 14" xfId="38095" hidden="1"/>
    <cellStyle name="Erklärender Text 2 14" xfId="38130" hidden="1"/>
    <cellStyle name="Erklärender Text 2 14" xfId="37746" hidden="1"/>
    <cellStyle name="Erklärender Text 2 14" xfId="38178" hidden="1"/>
    <cellStyle name="Erklärender Text 2 14" xfId="38179" hidden="1"/>
    <cellStyle name="Erklärender Text 2 14" xfId="38236" hidden="1"/>
    <cellStyle name="Erklärender Text 2 14" xfId="38271" hidden="1"/>
    <cellStyle name="Erklärender Text 2 14" xfId="38330" hidden="1"/>
    <cellStyle name="Erklärender Text 2 14" xfId="38395" hidden="1"/>
    <cellStyle name="Erklärender Text 2 14" xfId="38396" hidden="1"/>
    <cellStyle name="Erklärender Text 2 14" xfId="38453" hidden="1"/>
    <cellStyle name="Erklärender Text 2 14" xfId="38488" hidden="1"/>
    <cellStyle name="Erklärender Text 2 14" xfId="38567" hidden="1"/>
    <cellStyle name="Erklärender Text 2 14" xfId="38687" hidden="1"/>
    <cellStyle name="Erklärender Text 2 14" xfId="38688" hidden="1"/>
    <cellStyle name="Erklärender Text 2 14" xfId="38745" hidden="1"/>
    <cellStyle name="Erklärender Text 2 14" xfId="38780" hidden="1"/>
    <cellStyle name="Erklärender Text 2 14" xfId="38592" hidden="1"/>
    <cellStyle name="Erklärender Text 2 14" xfId="38829" hidden="1"/>
    <cellStyle name="Erklärender Text 2 14" xfId="38830" hidden="1"/>
    <cellStyle name="Erklärender Text 2 14" xfId="38887" hidden="1"/>
    <cellStyle name="Erklärender Text 2 14" xfId="38922" hidden="1"/>
    <cellStyle name="Erklärender Text 2 14" xfId="38994" hidden="1"/>
    <cellStyle name="Erklärender Text 2 14" xfId="39067" hidden="1"/>
    <cellStyle name="Erklärender Text 2 14" xfId="39068" hidden="1"/>
    <cellStyle name="Erklärender Text 2 14" xfId="39125" hidden="1"/>
    <cellStyle name="Erklärender Text 2 14" xfId="39160" hidden="1"/>
    <cellStyle name="Erklärender Text 2 14" xfId="39276" hidden="1"/>
    <cellStyle name="Erklärender Text 2 14" xfId="39430" hidden="1"/>
    <cellStyle name="Erklärender Text 2 14" xfId="39431" hidden="1"/>
    <cellStyle name="Erklärender Text 2 14" xfId="39488" hidden="1"/>
    <cellStyle name="Erklärender Text 2 14" xfId="39523" hidden="1"/>
    <cellStyle name="Erklärender Text 2 14" xfId="39306" hidden="1"/>
    <cellStyle name="Erklärender Text 2 14" xfId="39577" hidden="1"/>
    <cellStyle name="Erklärender Text 2 14" xfId="39578" hidden="1"/>
    <cellStyle name="Erklärender Text 2 14" xfId="39635" hidden="1"/>
    <cellStyle name="Erklärender Text 2 14" xfId="39670" hidden="1"/>
    <cellStyle name="Erklärender Text 2 14" xfId="39286" hidden="1"/>
    <cellStyle name="Erklärender Text 2 14" xfId="39718" hidden="1"/>
    <cellStyle name="Erklärender Text 2 14" xfId="39719" hidden="1"/>
    <cellStyle name="Erklärender Text 2 14" xfId="39776" hidden="1"/>
    <cellStyle name="Erklärender Text 2 14" xfId="39811" hidden="1"/>
    <cellStyle name="Erklärender Text 2 14" xfId="39870" hidden="1"/>
    <cellStyle name="Erklärender Text 2 14" xfId="39935" hidden="1"/>
    <cellStyle name="Erklärender Text 2 14" xfId="39936" hidden="1"/>
    <cellStyle name="Erklärender Text 2 14" xfId="39993" hidden="1"/>
    <cellStyle name="Erklärender Text 2 14" xfId="40028" hidden="1"/>
    <cellStyle name="Erklärender Text 2 14" xfId="40107" hidden="1"/>
    <cellStyle name="Erklärender Text 2 14" xfId="40227" hidden="1"/>
    <cellStyle name="Erklärender Text 2 14" xfId="40228" hidden="1"/>
    <cellStyle name="Erklärender Text 2 14" xfId="40285" hidden="1"/>
    <cellStyle name="Erklärender Text 2 14" xfId="40320" hidden="1"/>
    <cellStyle name="Erklärender Text 2 14" xfId="40132" hidden="1"/>
    <cellStyle name="Erklärender Text 2 14" xfId="40369" hidden="1"/>
    <cellStyle name="Erklärender Text 2 14" xfId="40370" hidden="1"/>
    <cellStyle name="Erklärender Text 2 14" xfId="40427" hidden="1"/>
    <cellStyle name="Erklärender Text 2 14" xfId="40462" hidden="1"/>
    <cellStyle name="Erklärender Text 2 14" xfId="40521" hidden="1"/>
    <cellStyle name="Erklärender Text 2 14" xfId="40586" hidden="1"/>
    <cellStyle name="Erklärender Text 2 14" xfId="40587" hidden="1"/>
    <cellStyle name="Erklärender Text 2 14" xfId="40644" hidden="1"/>
    <cellStyle name="Erklärender Text 2 14" xfId="40679" hidden="1"/>
    <cellStyle name="Erklärender Text 2 14" xfId="40776" hidden="1"/>
    <cellStyle name="Erklärender Text 2 14" xfId="40977" hidden="1"/>
    <cellStyle name="Erklärender Text 2 14" xfId="40978" hidden="1"/>
    <cellStyle name="Erklärender Text 2 14" xfId="41035" hidden="1"/>
    <cellStyle name="Erklärender Text 2 14" xfId="41070" hidden="1"/>
    <cellStyle name="Erklärender Text 2 14" xfId="41166" hidden="1"/>
    <cellStyle name="Erklärender Text 2 14" xfId="41286" hidden="1"/>
    <cellStyle name="Erklärender Text 2 14" xfId="41287" hidden="1"/>
    <cellStyle name="Erklärender Text 2 14" xfId="41344" hidden="1"/>
    <cellStyle name="Erklärender Text 2 14" xfId="41379" hidden="1"/>
    <cellStyle name="Erklärender Text 2 14" xfId="41191" hidden="1"/>
    <cellStyle name="Erklärender Text 2 14" xfId="41430" hidden="1"/>
    <cellStyle name="Erklärender Text 2 14" xfId="41431" hidden="1"/>
    <cellStyle name="Erklärender Text 2 14" xfId="41488" hidden="1"/>
    <cellStyle name="Erklärender Text 2 14" xfId="41523" hidden="1"/>
    <cellStyle name="Erklärender Text 2 14" xfId="40827" hidden="1"/>
    <cellStyle name="Erklärender Text 2 14" xfId="41587" hidden="1"/>
    <cellStyle name="Erklärender Text 2 14" xfId="41588" hidden="1"/>
    <cellStyle name="Erklärender Text 2 14" xfId="41645" hidden="1"/>
    <cellStyle name="Erklärender Text 2 14" xfId="41680" hidden="1"/>
    <cellStyle name="Erklärender Text 2 14" xfId="41802" hidden="1"/>
    <cellStyle name="Erklärender Text 2 14" xfId="41957" hidden="1"/>
    <cellStyle name="Erklärender Text 2 14" xfId="41958" hidden="1"/>
    <cellStyle name="Erklärender Text 2 14" xfId="42015" hidden="1"/>
    <cellStyle name="Erklärender Text 2 14" xfId="42050" hidden="1"/>
    <cellStyle name="Erklärender Text 2 14" xfId="41832" hidden="1"/>
    <cellStyle name="Erklärender Text 2 14" xfId="42106" hidden="1"/>
    <cellStyle name="Erklärender Text 2 14" xfId="42107" hidden="1"/>
    <cellStyle name="Erklärender Text 2 14" xfId="42164" hidden="1"/>
    <cellStyle name="Erklärender Text 2 14" xfId="42199" hidden="1"/>
    <cellStyle name="Erklärender Text 2 14" xfId="41812" hidden="1"/>
    <cellStyle name="Erklärender Text 2 14" xfId="42249" hidden="1"/>
    <cellStyle name="Erklärender Text 2 14" xfId="42250" hidden="1"/>
    <cellStyle name="Erklärender Text 2 14" xfId="42307" hidden="1"/>
    <cellStyle name="Erklärender Text 2 14" xfId="42342" hidden="1"/>
    <cellStyle name="Erklärender Text 2 14" xfId="42403" hidden="1"/>
    <cellStyle name="Erklärender Text 2 14" xfId="42468" hidden="1"/>
    <cellStyle name="Erklärender Text 2 14" xfId="42469" hidden="1"/>
    <cellStyle name="Erklärender Text 2 14" xfId="42526" hidden="1"/>
    <cellStyle name="Erklärender Text 2 14" xfId="42561" hidden="1"/>
    <cellStyle name="Erklärender Text 2 14" xfId="42640" hidden="1"/>
    <cellStyle name="Erklärender Text 2 14" xfId="42760" hidden="1"/>
    <cellStyle name="Erklärender Text 2 14" xfId="42761" hidden="1"/>
    <cellStyle name="Erklärender Text 2 14" xfId="42818" hidden="1"/>
    <cellStyle name="Erklärender Text 2 14" xfId="42853" hidden="1"/>
    <cellStyle name="Erklärender Text 2 14" xfId="42665" hidden="1"/>
    <cellStyle name="Erklärender Text 2 14" xfId="42902" hidden="1"/>
    <cellStyle name="Erklärender Text 2 14" xfId="42903" hidden="1"/>
    <cellStyle name="Erklärender Text 2 14" xfId="42960" hidden="1"/>
    <cellStyle name="Erklärender Text 2 14" xfId="42995" hidden="1"/>
    <cellStyle name="Erklärender Text 2 14" xfId="40787" hidden="1"/>
    <cellStyle name="Erklärender Text 2 14" xfId="43042" hidden="1"/>
    <cellStyle name="Erklärender Text 2 14" xfId="43043" hidden="1"/>
    <cellStyle name="Erklärender Text 2 14" xfId="43100" hidden="1"/>
    <cellStyle name="Erklärender Text 2 14" xfId="43135" hidden="1"/>
    <cellStyle name="Erklärender Text 2 14" xfId="43254" hidden="1"/>
    <cellStyle name="Erklärender Text 2 14" xfId="43408" hidden="1"/>
    <cellStyle name="Erklärender Text 2 14" xfId="43409" hidden="1"/>
    <cellStyle name="Erklärender Text 2 14" xfId="43466" hidden="1"/>
    <cellStyle name="Erklärender Text 2 14" xfId="43501" hidden="1"/>
    <cellStyle name="Erklärender Text 2 14" xfId="43284" hidden="1"/>
    <cellStyle name="Erklärender Text 2 14" xfId="43557" hidden="1"/>
    <cellStyle name="Erklärender Text 2 14" xfId="43558" hidden="1"/>
    <cellStyle name="Erklärender Text 2 14" xfId="43615" hidden="1"/>
    <cellStyle name="Erklärender Text 2 14" xfId="43650" hidden="1"/>
    <cellStyle name="Erklärender Text 2 14" xfId="43264" hidden="1"/>
    <cellStyle name="Erklärender Text 2 14" xfId="43700" hidden="1"/>
    <cellStyle name="Erklärender Text 2 14" xfId="43701" hidden="1"/>
    <cellStyle name="Erklärender Text 2 14" xfId="43758" hidden="1"/>
    <cellStyle name="Erklärender Text 2 14" xfId="43793" hidden="1"/>
    <cellStyle name="Erklärender Text 2 14" xfId="43853" hidden="1"/>
    <cellStyle name="Erklärender Text 2 14" xfId="43918" hidden="1"/>
    <cellStyle name="Erklärender Text 2 14" xfId="43919" hidden="1"/>
    <cellStyle name="Erklärender Text 2 14" xfId="43976" hidden="1"/>
    <cellStyle name="Erklärender Text 2 14" xfId="44011" hidden="1"/>
    <cellStyle name="Erklärender Text 2 14" xfId="44090" hidden="1"/>
    <cellStyle name="Erklärender Text 2 14" xfId="44210" hidden="1"/>
    <cellStyle name="Erklärender Text 2 14" xfId="44211" hidden="1"/>
    <cellStyle name="Erklärender Text 2 14" xfId="44268" hidden="1"/>
    <cellStyle name="Erklärender Text 2 14" xfId="44303" hidden="1"/>
    <cellStyle name="Erklärender Text 2 14" xfId="44115" hidden="1"/>
    <cellStyle name="Erklärender Text 2 14" xfId="44352" hidden="1"/>
    <cellStyle name="Erklärender Text 2 14" xfId="44353" hidden="1"/>
    <cellStyle name="Erklärender Text 2 14" xfId="44410" hidden="1"/>
    <cellStyle name="Erklärender Text 2 14" xfId="44445" hidden="1"/>
    <cellStyle name="Erklärender Text 2 14" xfId="43804" hidden="1"/>
    <cellStyle name="Erklärender Text 2 14" xfId="44492" hidden="1"/>
    <cellStyle name="Erklärender Text 2 14" xfId="44493" hidden="1"/>
    <cellStyle name="Erklärender Text 2 14" xfId="44550" hidden="1"/>
    <cellStyle name="Erklärender Text 2 14" xfId="44585" hidden="1"/>
    <cellStyle name="Erklärender Text 2 14" xfId="44701" hidden="1"/>
    <cellStyle name="Erklärender Text 2 14" xfId="44855" hidden="1"/>
    <cellStyle name="Erklärender Text 2 14" xfId="44856" hidden="1"/>
    <cellStyle name="Erklärender Text 2 14" xfId="44913" hidden="1"/>
    <cellStyle name="Erklärender Text 2 14" xfId="44948" hidden="1"/>
    <cellStyle name="Erklärender Text 2 14" xfId="44731" hidden="1"/>
    <cellStyle name="Erklärender Text 2 14" xfId="45002" hidden="1"/>
    <cellStyle name="Erklärender Text 2 14" xfId="45003" hidden="1"/>
    <cellStyle name="Erklärender Text 2 14" xfId="45060" hidden="1"/>
    <cellStyle name="Erklärender Text 2 14" xfId="45095" hidden="1"/>
    <cellStyle name="Erklärender Text 2 14" xfId="44711" hidden="1"/>
    <cellStyle name="Erklärender Text 2 14" xfId="45143" hidden="1"/>
    <cellStyle name="Erklärender Text 2 14" xfId="45144" hidden="1"/>
    <cellStyle name="Erklärender Text 2 14" xfId="45201" hidden="1"/>
    <cellStyle name="Erklärender Text 2 14" xfId="45236" hidden="1"/>
    <cellStyle name="Erklärender Text 2 14" xfId="45295" hidden="1"/>
    <cellStyle name="Erklärender Text 2 14" xfId="45360" hidden="1"/>
    <cellStyle name="Erklärender Text 2 14" xfId="45361" hidden="1"/>
    <cellStyle name="Erklärender Text 2 14" xfId="45418" hidden="1"/>
    <cellStyle name="Erklärender Text 2 14" xfId="45453" hidden="1"/>
    <cellStyle name="Erklärender Text 2 14" xfId="45532" hidden="1"/>
    <cellStyle name="Erklärender Text 2 14" xfId="45652" hidden="1"/>
    <cellStyle name="Erklärender Text 2 14" xfId="45653" hidden="1"/>
    <cellStyle name="Erklärender Text 2 14" xfId="45710" hidden="1"/>
    <cellStyle name="Erklärender Text 2 14" xfId="45745" hidden="1"/>
    <cellStyle name="Erklärender Text 2 14" xfId="45557" hidden="1"/>
    <cellStyle name="Erklärender Text 2 14" xfId="45794" hidden="1"/>
    <cellStyle name="Erklärender Text 2 14" xfId="45795" hidden="1"/>
    <cellStyle name="Erklärender Text 2 14" xfId="45852" hidden="1"/>
    <cellStyle name="Erklärender Text 2 14" xfId="45887" hidden="1"/>
    <cellStyle name="Erklärender Text 2 14" xfId="45948" hidden="1"/>
    <cellStyle name="Erklärender Text 2 14" xfId="46087" hidden="1"/>
    <cellStyle name="Erklärender Text 2 14" xfId="46088" hidden="1"/>
    <cellStyle name="Erklärender Text 2 14" xfId="46145" hidden="1"/>
    <cellStyle name="Erklärender Text 2 14" xfId="46180" hidden="1"/>
    <cellStyle name="Erklärender Text 2 14" xfId="46297" hidden="1"/>
    <cellStyle name="Erklärender Text 2 14" xfId="46451" hidden="1"/>
    <cellStyle name="Erklärender Text 2 14" xfId="46452" hidden="1"/>
    <cellStyle name="Erklärender Text 2 14" xfId="46509" hidden="1"/>
    <cellStyle name="Erklärender Text 2 14" xfId="46544" hidden="1"/>
    <cellStyle name="Erklärender Text 2 14" xfId="46327" hidden="1"/>
    <cellStyle name="Erklärender Text 2 14" xfId="46598" hidden="1"/>
    <cellStyle name="Erklärender Text 2 14" xfId="46599" hidden="1"/>
    <cellStyle name="Erklärender Text 2 14" xfId="46656" hidden="1"/>
    <cellStyle name="Erklärender Text 2 14" xfId="46691" hidden="1"/>
    <cellStyle name="Erklärender Text 2 14" xfId="46307" hidden="1"/>
    <cellStyle name="Erklärender Text 2 14" xfId="46739" hidden="1"/>
    <cellStyle name="Erklärender Text 2 14" xfId="46740" hidden="1"/>
    <cellStyle name="Erklärender Text 2 14" xfId="46797" hidden="1"/>
    <cellStyle name="Erklärender Text 2 14" xfId="46832" hidden="1"/>
    <cellStyle name="Erklärender Text 2 14" xfId="46891" hidden="1"/>
    <cellStyle name="Erklärender Text 2 14" xfId="46956" hidden="1"/>
    <cellStyle name="Erklärender Text 2 14" xfId="46957" hidden="1"/>
    <cellStyle name="Erklärender Text 2 14" xfId="47014" hidden="1"/>
    <cellStyle name="Erklärender Text 2 14" xfId="47049" hidden="1"/>
    <cellStyle name="Erklärender Text 2 14" xfId="47128" hidden="1"/>
    <cellStyle name="Erklärender Text 2 14" xfId="47248" hidden="1"/>
    <cellStyle name="Erklärender Text 2 14" xfId="47249" hidden="1"/>
    <cellStyle name="Erklärender Text 2 14" xfId="47306" hidden="1"/>
    <cellStyle name="Erklärender Text 2 14" xfId="47341" hidden="1"/>
    <cellStyle name="Erklärender Text 2 14" xfId="47153" hidden="1"/>
    <cellStyle name="Erklärender Text 2 14" xfId="47390" hidden="1"/>
    <cellStyle name="Erklärender Text 2 14" xfId="47391" hidden="1"/>
    <cellStyle name="Erklärender Text 2 14" xfId="47448" hidden="1"/>
    <cellStyle name="Erklärender Text 2 14" xfId="47483" hidden="1"/>
    <cellStyle name="Erklärender Text 2 14" xfId="45978" hidden="1"/>
    <cellStyle name="Erklärender Text 2 14" xfId="47530" hidden="1"/>
    <cellStyle name="Erklärender Text 2 14" xfId="47531" hidden="1"/>
    <cellStyle name="Erklärender Text 2 14" xfId="47588" hidden="1"/>
    <cellStyle name="Erklärender Text 2 14" xfId="47623" hidden="1"/>
    <cellStyle name="Erklärender Text 2 14" xfId="47739" hidden="1"/>
    <cellStyle name="Erklärender Text 2 14" xfId="47893" hidden="1"/>
    <cellStyle name="Erklärender Text 2 14" xfId="47894" hidden="1"/>
    <cellStyle name="Erklärender Text 2 14" xfId="47951" hidden="1"/>
    <cellStyle name="Erklärender Text 2 14" xfId="47986" hidden="1"/>
    <cellStyle name="Erklärender Text 2 14" xfId="47769" hidden="1"/>
    <cellStyle name="Erklärender Text 2 14" xfId="48040" hidden="1"/>
    <cellStyle name="Erklärender Text 2 14" xfId="48041" hidden="1"/>
    <cellStyle name="Erklärender Text 2 14" xfId="48098" hidden="1"/>
    <cellStyle name="Erklärender Text 2 14" xfId="48133" hidden="1"/>
    <cellStyle name="Erklärender Text 2 14" xfId="47749" hidden="1"/>
    <cellStyle name="Erklärender Text 2 14" xfId="48181" hidden="1"/>
    <cellStyle name="Erklärender Text 2 14" xfId="48182" hidden="1"/>
    <cellStyle name="Erklärender Text 2 14" xfId="48239" hidden="1"/>
    <cellStyle name="Erklärender Text 2 14" xfId="48274" hidden="1"/>
    <cellStyle name="Erklärender Text 2 14" xfId="48333" hidden="1"/>
    <cellStyle name="Erklärender Text 2 14" xfId="48398" hidden="1"/>
    <cellStyle name="Erklärender Text 2 14" xfId="48399" hidden="1"/>
    <cellStyle name="Erklärender Text 2 14" xfId="48456" hidden="1"/>
    <cellStyle name="Erklärender Text 2 14" xfId="48491" hidden="1"/>
    <cellStyle name="Erklärender Text 2 14" xfId="48570" hidden="1"/>
    <cellStyle name="Erklärender Text 2 14" xfId="48690" hidden="1"/>
    <cellStyle name="Erklärender Text 2 14" xfId="48691" hidden="1"/>
    <cellStyle name="Erklärender Text 2 14" xfId="48748" hidden="1"/>
    <cellStyle name="Erklärender Text 2 14" xfId="48783" hidden="1"/>
    <cellStyle name="Erklärender Text 2 14" xfId="48595" hidden="1"/>
    <cellStyle name="Erklärender Text 2 14" xfId="48832" hidden="1"/>
    <cellStyle name="Erklärender Text 2 14" xfId="48833" hidden="1"/>
    <cellStyle name="Erklärender Text 2 14" xfId="48890" hidden="1"/>
    <cellStyle name="Erklärender Text 2 14" xfId="48925" hidden="1"/>
    <cellStyle name="Erklärender Text 2 14" xfId="48984" hidden="1"/>
    <cellStyle name="Erklärender Text 2 14" xfId="49049" hidden="1"/>
    <cellStyle name="Erklärender Text 2 14" xfId="49050" hidden="1"/>
    <cellStyle name="Erklärender Text 2 14" xfId="49107" hidden="1"/>
    <cellStyle name="Erklärender Text 2 14" xfId="49142" hidden="1"/>
    <cellStyle name="Erklärender Text 2 14" xfId="49258" hidden="1"/>
    <cellStyle name="Erklärender Text 2 14" xfId="49412" hidden="1"/>
    <cellStyle name="Erklärender Text 2 14" xfId="49413" hidden="1"/>
    <cellStyle name="Erklärender Text 2 14" xfId="49470" hidden="1"/>
    <cellStyle name="Erklärender Text 2 14" xfId="49505" hidden="1"/>
    <cellStyle name="Erklärender Text 2 14" xfId="49288" hidden="1"/>
    <cellStyle name="Erklärender Text 2 14" xfId="49559" hidden="1"/>
    <cellStyle name="Erklärender Text 2 14" xfId="49560" hidden="1"/>
    <cellStyle name="Erklärender Text 2 14" xfId="49617" hidden="1"/>
    <cellStyle name="Erklärender Text 2 14" xfId="49652" hidden="1"/>
    <cellStyle name="Erklärender Text 2 14" xfId="49268" hidden="1"/>
    <cellStyle name="Erklärender Text 2 14" xfId="49700" hidden="1"/>
    <cellStyle name="Erklärender Text 2 14" xfId="49701" hidden="1"/>
    <cellStyle name="Erklärender Text 2 14" xfId="49758" hidden="1"/>
    <cellStyle name="Erklärender Text 2 14" xfId="49793" hidden="1"/>
    <cellStyle name="Erklärender Text 2 14" xfId="49852" hidden="1"/>
    <cellStyle name="Erklärender Text 2 14" xfId="49917" hidden="1"/>
    <cellStyle name="Erklärender Text 2 14" xfId="49918" hidden="1"/>
    <cellStyle name="Erklärender Text 2 14" xfId="49975" hidden="1"/>
    <cellStyle name="Erklärender Text 2 14" xfId="50010" hidden="1"/>
    <cellStyle name="Erklärender Text 2 14" xfId="50089" hidden="1"/>
    <cellStyle name="Erklärender Text 2 14" xfId="50209" hidden="1"/>
    <cellStyle name="Erklärender Text 2 14" xfId="50210" hidden="1"/>
    <cellStyle name="Erklärender Text 2 14" xfId="50267" hidden="1"/>
    <cellStyle name="Erklärender Text 2 14" xfId="50302" hidden="1"/>
    <cellStyle name="Erklärender Text 2 14" xfId="50114" hidden="1"/>
    <cellStyle name="Erklärender Text 2 14" xfId="50351" hidden="1"/>
    <cellStyle name="Erklärender Text 2 14" xfId="50352" hidden="1"/>
    <cellStyle name="Erklärender Text 2 14" xfId="50409" hidden="1"/>
    <cellStyle name="Erklärender Text 2 14" xfId="50444" hidden="1"/>
    <cellStyle name="Erklärender Text 2 14" xfId="50503" hidden="1"/>
    <cellStyle name="Erklärender Text 2 14" xfId="50568" hidden="1"/>
    <cellStyle name="Erklärender Text 2 14" xfId="50569" hidden="1"/>
    <cellStyle name="Erklärender Text 2 14" xfId="50626" hidden="1"/>
    <cellStyle name="Erklärender Text 2 14" xfId="50661" hidden="1"/>
    <cellStyle name="Erklärender Text 2 14" xfId="50758" hidden="1"/>
    <cellStyle name="Erklärender Text 2 14" xfId="50959" hidden="1"/>
    <cellStyle name="Erklärender Text 2 14" xfId="50960" hidden="1"/>
    <cellStyle name="Erklärender Text 2 14" xfId="51017" hidden="1"/>
    <cellStyle name="Erklärender Text 2 14" xfId="51052" hidden="1"/>
    <cellStyle name="Erklärender Text 2 14" xfId="51148" hidden="1"/>
    <cellStyle name="Erklärender Text 2 14" xfId="51268" hidden="1"/>
    <cellStyle name="Erklärender Text 2 14" xfId="51269" hidden="1"/>
    <cellStyle name="Erklärender Text 2 14" xfId="51326" hidden="1"/>
    <cellStyle name="Erklärender Text 2 14" xfId="51361" hidden="1"/>
    <cellStyle name="Erklärender Text 2 14" xfId="51173" hidden="1"/>
    <cellStyle name="Erklärender Text 2 14" xfId="51412" hidden="1"/>
    <cellStyle name="Erklärender Text 2 14" xfId="51413" hidden="1"/>
    <cellStyle name="Erklärender Text 2 14" xfId="51470" hidden="1"/>
    <cellStyle name="Erklärender Text 2 14" xfId="51505" hidden="1"/>
    <cellStyle name="Erklärender Text 2 14" xfId="50809" hidden="1"/>
    <cellStyle name="Erklärender Text 2 14" xfId="51569" hidden="1"/>
    <cellStyle name="Erklärender Text 2 14" xfId="51570" hidden="1"/>
    <cellStyle name="Erklärender Text 2 14" xfId="51627" hidden="1"/>
    <cellStyle name="Erklärender Text 2 14" xfId="51662" hidden="1"/>
    <cellStyle name="Erklärender Text 2 14" xfId="51784" hidden="1"/>
    <cellStyle name="Erklärender Text 2 14" xfId="51939" hidden="1"/>
    <cellStyle name="Erklärender Text 2 14" xfId="51940" hidden="1"/>
    <cellStyle name="Erklärender Text 2 14" xfId="51997" hidden="1"/>
    <cellStyle name="Erklärender Text 2 14" xfId="52032" hidden="1"/>
    <cellStyle name="Erklärender Text 2 14" xfId="51814" hidden="1"/>
    <cellStyle name="Erklärender Text 2 14" xfId="52088" hidden="1"/>
    <cellStyle name="Erklärender Text 2 14" xfId="52089" hidden="1"/>
    <cellStyle name="Erklärender Text 2 14" xfId="52146" hidden="1"/>
    <cellStyle name="Erklärender Text 2 14" xfId="52181" hidden="1"/>
    <cellStyle name="Erklärender Text 2 14" xfId="51794" hidden="1"/>
    <cellStyle name="Erklärender Text 2 14" xfId="52231" hidden="1"/>
    <cellStyle name="Erklärender Text 2 14" xfId="52232" hidden="1"/>
    <cellStyle name="Erklärender Text 2 14" xfId="52289" hidden="1"/>
    <cellStyle name="Erklärender Text 2 14" xfId="52324" hidden="1"/>
    <cellStyle name="Erklärender Text 2 14" xfId="52385" hidden="1"/>
    <cellStyle name="Erklärender Text 2 14" xfId="52450" hidden="1"/>
    <cellStyle name="Erklärender Text 2 14" xfId="52451" hidden="1"/>
    <cellStyle name="Erklärender Text 2 14" xfId="52508" hidden="1"/>
    <cellStyle name="Erklärender Text 2 14" xfId="52543" hidden="1"/>
    <cellStyle name="Erklärender Text 2 14" xfId="52622" hidden="1"/>
    <cellStyle name="Erklärender Text 2 14" xfId="52742" hidden="1"/>
    <cellStyle name="Erklärender Text 2 14" xfId="52743" hidden="1"/>
    <cellStyle name="Erklärender Text 2 14" xfId="52800" hidden="1"/>
    <cellStyle name="Erklärender Text 2 14" xfId="52835" hidden="1"/>
    <cellStyle name="Erklärender Text 2 14" xfId="52647" hidden="1"/>
    <cellStyle name="Erklärender Text 2 14" xfId="52884" hidden="1"/>
    <cellStyle name="Erklärender Text 2 14" xfId="52885" hidden="1"/>
    <cellStyle name="Erklärender Text 2 14" xfId="52942" hidden="1"/>
    <cellStyle name="Erklärender Text 2 14" xfId="52977" hidden="1"/>
    <cellStyle name="Erklärender Text 2 14" xfId="50769" hidden="1"/>
    <cellStyle name="Erklärender Text 2 14" xfId="53024" hidden="1"/>
    <cellStyle name="Erklärender Text 2 14" xfId="53025" hidden="1"/>
    <cellStyle name="Erklärender Text 2 14" xfId="53082" hidden="1"/>
    <cellStyle name="Erklärender Text 2 14" xfId="53117" hidden="1"/>
    <cellStyle name="Erklärender Text 2 14" xfId="53236" hidden="1"/>
    <cellStyle name="Erklärender Text 2 14" xfId="53390" hidden="1"/>
    <cellStyle name="Erklärender Text 2 14" xfId="53391" hidden="1"/>
    <cellStyle name="Erklärender Text 2 14" xfId="53448" hidden="1"/>
    <cellStyle name="Erklärender Text 2 14" xfId="53483" hidden="1"/>
    <cellStyle name="Erklärender Text 2 14" xfId="53266" hidden="1"/>
    <cellStyle name="Erklärender Text 2 14" xfId="53539" hidden="1"/>
    <cellStyle name="Erklärender Text 2 14" xfId="53540" hidden="1"/>
    <cellStyle name="Erklärender Text 2 14" xfId="53597" hidden="1"/>
    <cellStyle name="Erklärender Text 2 14" xfId="53632" hidden="1"/>
    <cellStyle name="Erklärender Text 2 14" xfId="53246" hidden="1"/>
    <cellStyle name="Erklärender Text 2 14" xfId="53682" hidden="1"/>
    <cellStyle name="Erklärender Text 2 14" xfId="53683" hidden="1"/>
    <cellStyle name="Erklärender Text 2 14" xfId="53740" hidden="1"/>
    <cellStyle name="Erklärender Text 2 14" xfId="53775" hidden="1"/>
    <cellStyle name="Erklärender Text 2 14" xfId="53835" hidden="1"/>
    <cellStyle name="Erklärender Text 2 14" xfId="53900" hidden="1"/>
    <cellStyle name="Erklärender Text 2 14" xfId="53901" hidden="1"/>
    <cellStyle name="Erklärender Text 2 14" xfId="53958" hidden="1"/>
    <cellStyle name="Erklärender Text 2 14" xfId="53993" hidden="1"/>
    <cellStyle name="Erklärender Text 2 14" xfId="54072" hidden="1"/>
    <cellStyle name="Erklärender Text 2 14" xfId="54192" hidden="1"/>
    <cellStyle name="Erklärender Text 2 14" xfId="54193" hidden="1"/>
    <cellStyle name="Erklärender Text 2 14" xfId="54250" hidden="1"/>
    <cellStyle name="Erklärender Text 2 14" xfId="54285" hidden="1"/>
    <cellStyle name="Erklärender Text 2 14" xfId="54097" hidden="1"/>
    <cellStyle name="Erklärender Text 2 14" xfId="54334" hidden="1"/>
    <cellStyle name="Erklärender Text 2 14" xfId="54335" hidden="1"/>
    <cellStyle name="Erklärender Text 2 14" xfId="54392" hidden="1"/>
    <cellStyle name="Erklärender Text 2 14" xfId="54427" hidden="1"/>
    <cellStyle name="Erklärender Text 2 14" xfId="53786" hidden="1"/>
    <cellStyle name="Erklärender Text 2 14" xfId="54474" hidden="1"/>
    <cellStyle name="Erklärender Text 2 14" xfId="54475" hidden="1"/>
    <cellStyle name="Erklärender Text 2 14" xfId="54532" hidden="1"/>
    <cellStyle name="Erklärender Text 2 14" xfId="54567" hidden="1"/>
    <cellStyle name="Erklärender Text 2 14" xfId="54683" hidden="1"/>
    <cellStyle name="Erklärender Text 2 14" xfId="54837" hidden="1"/>
    <cellStyle name="Erklärender Text 2 14" xfId="54838" hidden="1"/>
    <cellStyle name="Erklärender Text 2 14" xfId="54895" hidden="1"/>
    <cellStyle name="Erklärender Text 2 14" xfId="54930" hidden="1"/>
    <cellStyle name="Erklärender Text 2 14" xfId="54713" hidden="1"/>
    <cellStyle name="Erklärender Text 2 14" xfId="54984" hidden="1"/>
    <cellStyle name="Erklärender Text 2 14" xfId="54985" hidden="1"/>
    <cellStyle name="Erklärender Text 2 14" xfId="55042" hidden="1"/>
    <cellStyle name="Erklärender Text 2 14" xfId="55077" hidden="1"/>
    <cellStyle name="Erklärender Text 2 14" xfId="54693" hidden="1"/>
    <cellStyle name="Erklärender Text 2 14" xfId="55125" hidden="1"/>
    <cellStyle name="Erklärender Text 2 14" xfId="55126" hidden="1"/>
    <cellStyle name="Erklärender Text 2 14" xfId="55183" hidden="1"/>
    <cellStyle name="Erklärender Text 2 14" xfId="55218" hidden="1"/>
    <cellStyle name="Erklärender Text 2 14" xfId="55277" hidden="1"/>
    <cellStyle name="Erklärender Text 2 14" xfId="55342" hidden="1"/>
    <cellStyle name="Erklärender Text 2 14" xfId="55343" hidden="1"/>
    <cellStyle name="Erklärender Text 2 14" xfId="55400" hidden="1"/>
    <cellStyle name="Erklärender Text 2 14" xfId="55435" hidden="1"/>
    <cellStyle name="Erklärender Text 2 14" xfId="55514" hidden="1"/>
    <cellStyle name="Erklärender Text 2 14" xfId="55634" hidden="1"/>
    <cellStyle name="Erklärender Text 2 14" xfId="55635" hidden="1"/>
    <cellStyle name="Erklärender Text 2 14" xfId="55692" hidden="1"/>
    <cellStyle name="Erklärender Text 2 14" xfId="55727" hidden="1"/>
    <cellStyle name="Erklärender Text 2 14" xfId="55539" hidden="1"/>
    <cellStyle name="Erklärender Text 2 14" xfId="55776" hidden="1"/>
    <cellStyle name="Erklärender Text 2 14" xfId="55777" hidden="1"/>
    <cellStyle name="Erklärender Text 2 14" xfId="55834" hidden="1"/>
    <cellStyle name="Erklärender Text 2 14" xfId="55869" hidden="1"/>
    <cellStyle name="Erklärender Text 2 14" xfId="55930" hidden="1"/>
    <cellStyle name="Erklärender Text 2 14" xfId="56069" hidden="1"/>
    <cellStyle name="Erklärender Text 2 14" xfId="56070" hidden="1"/>
    <cellStyle name="Erklärender Text 2 14" xfId="56127" hidden="1"/>
    <cellStyle name="Erklärender Text 2 14" xfId="56162" hidden="1"/>
    <cellStyle name="Erklärender Text 2 14" xfId="56279" hidden="1"/>
    <cellStyle name="Erklärender Text 2 14" xfId="56433" hidden="1"/>
    <cellStyle name="Erklärender Text 2 14" xfId="56434" hidden="1"/>
    <cellStyle name="Erklärender Text 2 14" xfId="56491" hidden="1"/>
    <cellStyle name="Erklärender Text 2 14" xfId="56526" hidden="1"/>
    <cellStyle name="Erklärender Text 2 14" xfId="56309" hidden="1"/>
    <cellStyle name="Erklärender Text 2 14" xfId="56580" hidden="1"/>
    <cellStyle name="Erklärender Text 2 14" xfId="56581" hidden="1"/>
    <cellStyle name="Erklärender Text 2 14" xfId="56638" hidden="1"/>
    <cellStyle name="Erklärender Text 2 14" xfId="56673" hidden="1"/>
    <cellStyle name="Erklärender Text 2 14" xfId="56289" hidden="1"/>
    <cellStyle name="Erklärender Text 2 14" xfId="56721" hidden="1"/>
    <cellStyle name="Erklärender Text 2 14" xfId="56722" hidden="1"/>
    <cellStyle name="Erklärender Text 2 14" xfId="56779" hidden="1"/>
    <cellStyle name="Erklärender Text 2 14" xfId="56814" hidden="1"/>
    <cellStyle name="Erklärender Text 2 14" xfId="56873" hidden="1"/>
    <cellStyle name="Erklärender Text 2 14" xfId="56938" hidden="1"/>
    <cellStyle name="Erklärender Text 2 14" xfId="56939" hidden="1"/>
    <cellStyle name="Erklärender Text 2 14" xfId="56996" hidden="1"/>
    <cellStyle name="Erklärender Text 2 14" xfId="57031" hidden="1"/>
    <cellStyle name="Erklärender Text 2 14" xfId="57110" hidden="1"/>
    <cellStyle name="Erklärender Text 2 14" xfId="57230" hidden="1"/>
    <cellStyle name="Erklärender Text 2 14" xfId="57231" hidden="1"/>
    <cellStyle name="Erklärender Text 2 14" xfId="57288" hidden="1"/>
    <cellStyle name="Erklärender Text 2 14" xfId="57323" hidden="1"/>
    <cellStyle name="Erklärender Text 2 14" xfId="57135" hidden="1"/>
    <cellStyle name="Erklärender Text 2 14" xfId="57372" hidden="1"/>
    <cellStyle name="Erklärender Text 2 14" xfId="57373" hidden="1"/>
    <cellStyle name="Erklärender Text 2 14" xfId="57430" hidden="1"/>
    <cellStyle name="Erklärender Text 2 14" xfId="57465" hidden="1"/>
    <cellStyle name="Erklärender Text 2 14" xfId="55960" hidden="1"/>
    <cellStyle name="Erklärender Text 2 14" xfId="57512" hidden="1"/>
    <cellStyle name="Erklärender Text 2 14" xfId="57513" hidden="1"/>
    <cellStyle name="Erklärender Text 2 14" xfId="57570" hidden="1"/>
    <cellStyle name="Erklärender Text 2 14" xfId="57605" hidden="1"/>
    <cellStyle name="Erklärender Text 2 14" xfId="57721" hidden="1"/>
    <cellStyle name="Erklärender Text 2 14" xfId="57875" hidden="1"/>
    <cellStyle name="Erklärender Text 2 14" xfId="57876" hidden="1"/>
    <cellStyle name="Erklärender Text 2 14" xfId="57933" hidden="1"/>
    <cellStyle name="Erklärender Text 2 14" xfId="57968" hidden="1"/>
    <cellStyle name="Erklärender Text 2 14" xfId="57751" hidden="1"/>
    <cellStyle name="Erklärender Text 2 14" xfId="58022" hidden="1"/>
    <cellStyle name="Erklärender Text 2 14" xfId="58023" hidden="1"/>
    <cellStyle name="Erklärender Text 2 14" xfId="58080" hidden="1"/>
    <cellStyle name="Erklärender Text 2 14" xfId="58115" hidden="1"/>
    <cellStyle name="Erklärender Text 2 14" xfId="57731" hidden="1"/>
    <cellStyle name="Erklärender Text 2 14" xfId="58163" hidden="1"/>
    <cellStyle name="Erklärender Text 2 14" xfId="58164" hidden="1"/>
    <cellStyle name="Erklärender Text 2 14" xfId="58221" hidden="1"/>
    <cellStyle name="Erklärender Text 2 14" xfId="58256" hidden="1"/>
    <cellStyle name="Erklärender Text 2 14" xfId="58315" hidden="1"/>
    <cellStyle name="Erklärender Text 2 14" xfId="58380" hidden="1"/>
    <cellStyle name="Erklärender Text 2 14" xfId="58381" hidden="1"/>
    <cellStyle name="Erklärender Text 2 14" xfId="58438" hidden="1"/>
    <cellStyle name="Erklärender Text 2 14" xfId="58473" hidden="1"/>
    <cellStyle name="Erklärender Text 2 14" xfId="58552" hidden="1"/>
    <cellStyle name="Erklärender Text 2 14" xfId="58672" hidden="1"/>
    <cellStyle name="Erklärender Text 2 14" xfId="58673" hidden="1"/>
    <cellStyle name="Erklärender Text 2 14" xfId="58730" hidden="1"/>
    <cellStyle name="Erklärender Text 2 14" xfId="58765" hidden="1"/>
    <cellStyle name="Erklärender Text 2 14" xfId="58577" hidden="1"/>
    <cellStyle name="Erklärender Text 2 14" xfId="58814" hidden="1"/>
    <cellStyle name="Erklärender Text 2 14" xfId="58815" hidden="1"/>
    <cellStyle name="Erklärender Text 2 14" xfId="58872" hidden="1"/>
    <cellStyle name="Erklärender Text 2 14" xfId="58907" hidden="1"/>
    <cellStyle name="Erklärender Text 2 15" xfId="224" hidden="1"/>
    <cellStyle name="Erklärender Text 2 15" xfId="815" hidden="1"/>
    <cellStyle name="Erklärender Text 2 15" xfId="843" hidden="1"/>
    <cellStyle name="Erklärender Text 2 15" xfId="825" hidden="1"/>
    <cellStyle name="Erklärender Text 2 15" xfId="1409" hidden="1"/>
    <cellStyle name="Erklärender Text 2 15" xfId="1646" hidden="1"/>
    <cellStyle name="Erklärender Text 2 15" xfId="1669" hidden="1"/>
    <cellStyle name="Erklärender Text 2 15" xfId="2137" hidden="1"/>
    <cellStyle name="Erklärender Text 2 15" xfId="2685" hidden="1"/>
    <cellStyle name="Erklärender Text 2 15" xfId="2713" hidden="1"/>
    <cellStyle name="Erklärender Text 2 15" xfId="2695" hidden="1"/>
    <cellStyle name="Erklärender Text 2 15" xfId="3279" hidden="1"/>
    <cellStyle name="Erklärender Text 2 15" xfId="3516" hidden="1"/>
    <cellStyle name="Erklärender Text 2 15" xfId="3539" hidden="1"/>
    <cellStyle name="Erklärender Text 2 15" xfId="2190" hidden="1"/>
    <cellStyle name="Erklärender Text 2 15" xfId="4191" hidden="1"/>
    <cellStyle name="Erklärender Text 2 15" xfId="4219" hidden="1"/>
    <cellStyle name="Erklärender Text 2 15" xfId="4201" hidden="1"/>
    <cellStyle name="Erklärender Text 2 15" xfId="4785" hidden="1"/>
    <cellStyle name="Erklärender Text 2 15" xfId="5022" hidden="1"/>
    <cellStyle name="Erklärender Text 2 15" xfId="5045" hidden="1"/>
    <cellStyle name="Erklärender Text 2 15" xfId="2145" hidden="1"/>
    <cellStyle name="Erklärender Text 2 15" xfId="5695" hidden="1"/>
    <cellStyle name="Erklärender Text 2 15" xfId="5723" hidden="1"/>
    <cellStyle name="Erklärender Text 2 15" xfId="5705" hidden="1"/>
    <cellStyle name="Erklärender Text 2 15" xfId="6289" hidden="1"/>
    <cellStyle name="Erklärender Text 2 15" xfId="6526" hidden="1"/>
    <cellStyle name="Erklärender Text 2 15" xfId="6549" hidden="1"/>
    <cellStyle name="Erklärender Text 2 15" xfId="2182" hidden="1"/>
    <cellStyle name="Erklärender Text 2 15" xfId="7193" hidden="1"/>
    <cellStyle name="Erklärender Text 2 15" xfId="7221" hidden="1"/>
    <cellStyle name="Erklärender Text 2 15" xfId="7203" hidden="1"/>
    <cellStyle name="Erklärender Text 2 15" xfId="7787" hidden="1"/>
    <cellStyle name="Erklärender Text 2 15" xfId="8024" hidden="1"/>
    <cellStyle name="Erklärender Text 2 15" xfId="8047" hidden="1"/>
    <cellStyle name="Erklärender Text 2 15" xfId="439" hidden="1"/>
    <cellStyle name="Erklärender Text 2 15" xfId="8686" hidden="1"/>
    <cellStyle name="Erklärender Text 2 15" xfId="8714" hidden="1"/>
    <cellStyle name="Erklärender Text 2 15" xfId="8696" hidden="1"/>
    <cellStyle name="Erklärender Text 2 15" xfId="9280" hidden="1"/>
    <cellStyle name="Erklärender Text 2 15" xfId="9517" hidden="1"/>
    <cellStyle name="Erklärender Text 2 15" xfId="9540" hidden="1"/>
    <cellStyle name="Erklärender Text 2 15" xfId="2291" hidden="1"/>
    <cellStyle name="Erklärender Text 2 15" xfId="10172" hidden="1"/>
    <cellStyle name="Erklärender Text 2 15" xfId="10200" hidden="1"/>
    <cellStyle name="Erklärender Text 2 15" xfId="10182" hidden="1"/>
    <cellStyle name="Erklärender Text 2 15" xfId="10766" hidden="1"/>
    <cellStyle name="Erklärender Text 2 15" xfId="11003" hidden="1"/>
    <cellStyle name="Erklärender Text 2 15" xfId="11026" hidden="1"/>
    <cellStyle name="Erklärender Text 2 15" xfId="2340" hidden="1"/>
    <cellStyle name="Erklärender Text 2 15" xfId="11652" hidden="1"/>
    <cellStyle name="Erklärender Text 2 15" xfId="11680" hidden="1"/>
    <cellStyle name="Erklärender Text 2 15" xfId="11662" hidden="1"/>
    <cellStyle name="Erklärender Text 2 15" xfId="12246" hidden="1"/>
    <cellStyle name="Erklärender Text 2 15" xfId="12483" hidden="1"/>
    <cellStyle name="Erklärender Text 2 15" xfId="12506" hidden="1"/>
    <cellStyle name="Erklärender Text 2 15" xfId="407" hidden="1"/>
    <cellStyle name="Erklärender Text 2 15" xfId="13123" hidden="1"/>
    <cellStyle name="Erklärender Text 2 15" xfId="13151" hidden="1"/>
    <cellStyle name="Erklärender Text 2 15" xfId="13133" hidden="1"/>
    <cellStyle name="Erklärender Text 2 15" xfId="13717" hidden="1"/>
    <cellStyle name="Erklärender Text 2 15" xfId="13954" hidden="1"/>
    <cellStyle name="Erklärender Text 2 15" xfId="13977" hidden="1"/>
    <cellStyle name="Erklärender Text 2 15" xfId="2284" hidden="1"/>
    <cellStyle name="Erklärender Text 2 15" xfId="14585" hidden="1"/>
    <cellStyle name="Erklärender Text 2 15" xfId="14613" hidden="1"/>
    <cellStyle name="Erklärender Text 2 15" xfId="14595" hidden="1"/>
    <cellStyle name="Erklärender Text 2 15" xfId="15179" hidden="1"/>
    <cellStyle name="Erklärender Text 2 15" xfId="15416" hidden="1"/>
    <cellStyle name="Erklärender Text 2 15" xfId="15439" hidden="1"/>
    <cellStyle name="Erklärender Text 2 15" xfId="2347" hidden="1"/>
    <cellStyle name="Erklärender Text 2 15" xfId="16041" hidden="1"/>
    <cellStyle name="Erklärender Text 2 15" xfId="16069" hidden="1"/>
    <cellStyle name="Erklärender Text 2 15" xfId="16051" hidden="1"/>
    <cellStyle name="Erklärender Text 2 15" xfId="16635" hidden="1"/>
    <cellStyle name="Erklärender Text 2 15" xfId="16872" hidden="1"/>
    <cellStyle name="Erklärender Text 2 15" xfId="16895" hidden="1"/>
    <cellStyle name="Erklärender Text 2 15" xfId="2024" hidden="1"/>
    <cellStyle name="Erklärender Text 2 15" xfId="17483" hidden="1"/>
    <cellStyle name="Erklärender Text 2 15" xfId="17511" hidden="1"/>
    <cellStyle name="Erklärender Text 2 15" xfId="17493" hidden="1"/>
    <cellStyle name="Erklärender Text 2 15" xfId="18077" hidden="1"/>
    <cellStyle name="Erklärender Text 2 15" xfId="18314" hidden="1"/>
    <cellStyle name="Erklärender Text 2 15" xfId="18337" hidden="1"/>
    <cellStyle name="Erklärender Text 2 15" xfId="18958" hidden="1"/>
    <cellStyle name="Erklärender Text 2 15" xfId="19290" hidden="1"/>
    <cellStyle name="Erklärender Text 2 15" xfId="19318" hidden="1"/>
    <cellStyle name="Erklärender Text 2 15" xfId="19300" hidden="1"/>
    <cellStyle name="Erklärender Text 2 15" xfId="19884" hidden="1"/>
    <cellStyle name="Erklärender Text 2 15" xfId="20121" hidden="1"/>
    <cellStyle name="Erklärender Text 2 15" xfId="20144" hidden="1"/>
    <cellStyle name="Erklärender Text 2 15" xfId="20535" hidden="1"/>
    <cellStyle name="Erklärender Text 2 15" xfId="20790" hidden="1"/>
    <cellStyle name="Erklärender Text 2 15" xfId="21180" hidden="1"/>
    <cellStyle name="Erklärender Text 2 15" xfId="21203" hidden="1"/>
    <cellStyle name="Erklärender Text 2 15" xfId="20839" hidden="1"/>
    <cellStyle name="Erklärender Text 2 15" xfId="21816" hidden="1"/>
    <cellStyle name="Erklärender Text 2 15" xfId="21844" hidden="1"/>
    <cellStyle name="Erklärender Text 2 15" xfId="21826" hidden="1"/>
    <cellStyle name="Erklärender Text 2 15" xfId="22417" hidden="1"/>
    <cellStyle name="Erklärender Text 2 15" xfId="22654" hidden="1"/>
    <cellStyle name="Erklärender Text 2 15" xfId="22677" hidden="1"/>
    <cellStyle name="Erklärender Text 2 15" xfId="20801" hidden="1"/>
    <cellStyle name="Erklärender Text 2 15" xfId="23269" hidden="1"/>
    <cellStyle name="Erklärender Text 2 15" xfId="23297" hidden="1"/>
    <cellStyle name="Erklärender Text 2 15" xfId="23279" hidden="1"/>
    <cellStyle name="Erklärender Text 2 15" xfId="23868" hidden="1"/>
    <cellStyle name="Erklärender Text 2 15" xfId="24105" hidden="1"/>
    <cellStyle name="Erklärender Text 2 15" xfId="24128" hidden="1"/>
    <cellStyle name="Erklärender Text 2 15" xfId="23675" hidden="1"/>
    <cellStyle name="Erklärender Text 2 15" xfId="24716" hidden="1"/>
    <cellStyle name="Erklärender Text 2 15" xfId="24744" hidden="1"/>
    <cellStyle name="Erklärender Text 2 15" xfId="24726" hidden="1"/>
    <cellStyle name="Erklärender Text 2 15" xfId="25310" hidden="1"/>
    <cellStyle name="Erklärender Text 2 15" xfId="25547" hidden="1"/>
    <cellStyle name="Erklärender Text 2 15" xfId="25570" hidden="1"/>
    <cellStyle name="Erklärender Text 2 15" xfId="25963" hidden="1"/>
    <cellStyle name="Erklärender Text 2 15" xfId="26312" hidden="1"/>
    <cellStyle name="Erklärender Text 2 15" xfId="26340" hidden="1"/>
    <cellStyle name="Erklärender Text 2 15" xfId="26322" hidden="1"/>
    <cellStyle name="Erklärender Text 2 15" xfId="26906" hidden="1"/>
    <cellStyle name="Erklärender Text 2 15" xfId="27143" hidden="1"/>
    <cellStyle name="Erklärender Text 2 15" xfId="27166" hidden="1"/>
    <cellStyle name="Erklärender Text 2 15" xfId="25991" hidden="1"/>
    <cellStyle name="Erklärender Text 2 15" xfId="27754" hidden="1"/>
    <cellStyle name="Erklärender Text 2 15" xfId="27782" hidden="1"/>
    <cellStyle name="Erklärender Text 2 15" xfId="27764" hidden="1"/>
    <cellStyle name="Erklärender Text 2 15" xfId="28348" hidden="1"/>
    <cellStyle name="Erklärender Text 2 15" xfId="28585" hidden="1"/>
    <cellStyle name="Erklärender Text 2 15" xfId="28608" hidden="1"/>
    <cellStyle name="Erklärender Text 2 15" xfId="29000" hidden="1"/>
    <cellStyle name="Erklärender Text 2 15" xfId="29274" hidden="1"/>
    <cellStyle name="Erklärender Text 2 15" xfId="29302" hidden="1"/>
    <cellStyle name="Erklärender Text 2 15" xfId="29284" hidden="1"/>
    <cellStyle name="Erklärender Text 2 15" xfId="29868" hidden="1"/>
    <cellStyle name="Erklärender Text 2 15" xfId="30105" hidden="1"/>
    <cellStyle name="Erklärender Text 2 15" xfId="30128" hidden="1"/>
    <cellStyle name="Erklärender Text 2 15" xfId="30519" hidden="1"/>
    <cellStyle name="Erklärender Text 2 15" xfId="30774" hidden="1"/>
    <cellStyle name="Erklärender Text 2 15" xfId="31164" hidden="1"/>
    <cellStyle name="Erklärender Text 2 15" xfId="31187" hidden="1"/>
    <cellStyle name="Erklärender Text 2 15" xfId="30823" hidden="1"/>
    <cellStyle name="Erklärender Text 2 15" xfId="31800" hidden="1"/>
    <cellStyle name="Erklärender Text 2 15" xfId="31828" hidden="1"/>
    <cellStyle name="Erklärender Text 2 15" xfId="31810" hidden="1"/>
    <cellStyle name="Erklärender Text 2 15" xfId="32401" hidden="1"/>
    <cellStyle name="Erklärender Text 2 15" xfId="32638" hidden="1"/>
    <cellStyle name="Erklärender Text 2 15" xfId="32661" hidden="1"/>
    <cellStyle name="Erklärender Text 2 15" xfId="30785" hidden="1"/>
    <cellStyle name="Erklärender Text 2 15" xfId="33252" hidden="1"/>
    <cellStyle name="Erklärender Text 2 15" xfId="33280" hidden="1"/>
    <cellStyle name="Erklärender Text 2 15" xfId="33262" hidden="1"/>
    <cellStyle name="Erklärender Text 2 15" xfId="33851" hidden="1"/>
    <cellStyle name="Erklärender Text 2 15" xfId="34088" hidden="1"/>
    <cellStyle name="Erklärender Text 2 15" xfId="34111" hidden="1"/>
    <cellStyle name="Erklärender Text 2 15" xfId="33658" hidden="1"/>
    <cellStyle name="Erklärender Text 2 15" xfId="34699" hidden="1"/>
    <cellStyle name="Erklärender Text 2 15" xfId="34727" hidden="1"/>
    <cellStyle name="Erklärender Text 2 15" xfId="34709" hidden="1"/>
    <cellStyle name="Erklärender Text 2 15" xfId="35293" hidden="1"/>
    <cellStyle name="Erklärender Text 2 15" xfId="35530" hidden="1"/>
    <cellStyle name="Erklärender Text 2 15" xfId="35553" hidden="1"/>
    <cellStyle name="Erklärender Text 2 15" xfId="35946" hidden="1"/>
    <cellStyle name="Erklärender Text 2 15" xfId="36295" hidden="1"/>
    <cellStyle name="Erklärender Text 2 15" xfId="36323" hidden="1"/>
    <cellStyle name="Erklärender Text 2 15" xfId="36305" hidden="1"/>
    <cellStyle name="Erklärender Text 2 15" xfId="36889" hidden="1"/>
    <cellStyle name="Erklärender Text 2 15" xfId="37126" hidden="1"/>
    <cellStyle name="Erklärender Text 2 15" xfId="37149" hidden="1"/>
    <cellStyle name="Erklärender Text 2 15" xfId="35974" hidden="1"/>
    <cellStyle name="Erklärender Text 2 15" xfId="37737" hidden="1"/>
    <cellStyle name="Erklärender Text 2 15" xfId="37765" hidden="1"/>
    <cellStyle name="Erklärender Text 2 15" xfId="37747" hidden="1"/>
    <cellStyle name="Erklärender Text 2 15" xfId="38331" hidden="1"/>
    <cellStyle name="Erklärender Text 2 15" xfId="38568" hidden="1"/>
    <cellStyle name="Erklärender Text 2 15" xfId="38591" hidden="1"/>
    <cellStyle name="Erklärender Text 2 15" xfId="38995" hidden="1"/>
    <cellStyle name="Erklärender Text 2 15" xfId="39277" hidden="1"/>
    <cellStyle name="Erklärender Text 2 15" xfId="39305" hidden="1"/>
    <cellStyle name="Erklärender Text 2 15" xfId="39287" hidden="1"/>
    <cellStyle name="Erklärender Text 2 15" xfId="39871" hidden="1"/>
    <cellStyle name="Erklärender Text 2 15" xfId="40108" hidden="1"/>
    <cellStyle name="Erklärender Text 2 15" xfId="40131" hidden="1"/>
    <cellStyle name="Erklärender Text 2 15" xfId="40522" hidden="1"/>
    <cellStyle name="Erklärender Text 2 15" xfId="40777" hidden="1"/>
    <cellStyle name="Erklärender Text 2 15" xfId="41167" hidden="1"/>
    <cellStyle name="Erklärender Text 2 15" xfId="41190" hidden="1"/>
    <cellStyle name="Erklärender Text 2 15" xfId="40826" hidden="1"/>
    <cellStyle name="Erklärender Text 2 15" xfId="41803" hidden="1"/>
    <cellStyle name="Erklärender Text 2 15" xfId="41831" hidden="1"/>
    <cellStyle name="Erklärender Text 2 15" xfId="41813" hidden="1"/>
    <cellStyle name="Erklärender Text 2 15" xfId="42404" hidden="1"/>
    <cellStyle name="Erklärender Text 2 15" xfId="42641" hidden="1"/>
    <cellStyle name="Erklärender Text 2 15" xfId="42664" hidden="1"/>
    <cellStyle name="Erklärender Text 2 15" xfId="40788" hidden="1"/>
    <cellStyle name="Erklärender Text 2 15" xfId="43255" hidden="1"/>
    <cellStyle name="Erklärender Text 2 15" xfId="43283" hidden="1"/>
    <cellStyle name="Erklärender Text 2 15" xfId="43265" hidden="1"/>
    <cellStyle name="Erklärender Text 2 15" xfId="43854" hidden="1"/>
    <cellStyle name="Erklärender Text 2 15" xfId="44091" hidden="1"/>
    <cellStyle name="Erklärender Text 2 15" xfId="44114" hidden="1"/>
    <cellStyle name="Erklärender Text 2 15" xfId="43661" hidden="1"/>
    <cellStyle name="Erklärender Text 2 15" xfId="44702" hidden="1"/>
    <cellStyle name="Erklärender Text 2 15" xfId="44730" hidden="1"/>
    <cellStyle name="Erklärender Text 2 15" xfId="44712" hidden="1"/>
    <cellStyle name="Erklärender Text 2 15" xfId="45296" hidden="1"/>
    <cellStyle name="Erklärender Text 2 15" xfId="45533" hidden="1"/>
    <cellStyle name="Erklärender Text 2 15" xfId="45556" hidden="1"/>
    <cellStyle name="Erklärender Text 2 15" xfId="45949" hidden="1"/>
    <cellStyle name="Erklärender Text 2 15" xfId="46298" hidden="1"/>
    <cellStyle name="Erklärender Text 2 15" xfId="46326" hidden="1"/>
    <cellStyle name="Erklärender Text 2 15" xfId="46308" hidden="1"/>
    <cellStyle name="Erklärender Text 2 15" xfId="46892" hidden="1"/>
    <cellStyle name="Erklärender Text 2 15" xfId="47129" hidden="1"/>
    <cellStyle name="Erklärender Text 2 15" xfId="47152" hidden="1"/>
    <cellStyle name="Erklärender Text 2 15" xfId="45977" hidden="1"/>
    <cellStyle name="Erklärender Text 2 15" xfId="47740" hidden="1"/>
    <cellStyle name="Erklärender Text 2 15" xfId="47768" hidden="1"/>
    <cellStyle name="Erklärender Text 2 15" xfId="47750" hidden="1"/>
    <cellStyle name="Erklärender Text 2 15" xfId="48334" hidden="1"/>
    <cellStyle name="Erklärender Text 2 15" xfId="48571" hidden="1"/>
    <cellStyle name="Erklärender Text 2 15" xfId="48594" hidden="1"/>
    <cellStyle name="Erklärender Text 2 15" xfId="48985" hidden="1"/>
    <cellStyle name="Erklärender Text 2 15" xfId="49259" hidden="1"/>
    <cellStyle name="Erklärender Text 2 15" xfId="49287" hidden="1"/>
    <cellStyle name="Erklärender Text 2 15" xfId="49269" hidden="1"/>
    <cellStyle name="Erklärender Text 2 15" xfId="49853" hidden="1"/>
    <cellStyle name="Erklärender Text 2 15" xfId="50090" hidden="1"/>
    <cellStyle name="Erklärender Text 2 15" xfId="50113" hidden="1"/>
    <cellStyle name="Erklärender Text 2 15" xfId="50504" hidden="1"/>
    <cellStyle name="Erklärender Text 2 15" xfId="50759" hidden="1"/>
    <cellStyle name="Erklärender Text 2 15" xfId="51149" hidden="1"/>
    <cellStyle name="Erklärender Text 2 15" xfId="51172" hidden="1"/>
    <cellStyle name="Erklärender Text 2 15" xfId="50808" hidden="1"/>
    <cellStyle name="Erklärender Text 2 15" xfId="51785" hidden="1"/>
    <cellStyle name="Erklärender Text 2 15" xfId="51813" hidden="1"/>
    <cellStyle name="Erklärender Text 2 15" xfId="51795" hidden="1"/>
    <cellStyle name="Erklärender Text 2 15" xfId="52386" hidden="1"/>
    <cellStyle name="Erklärender Text 2 15" xfId="52623" hidden="1"/>
    <cellStyle name="Erklärender Text 2 15" xfId="52646" hidden="1"/>
    <cellStyle name="Erklärender Text 2 15" xfId="50770" hidden="1"/>
    <cellStyle name="Erklärender Text 2 15" xfId="53237" hidden="1"/>
    <cellStyle name="Erklärender Text 2 15" xfId="53265" hidden="1"/>
    <cellStyle name="Erklärender Text 2 15" xfId="53247" hidden="1"/>
    <cellStyle name="Erklärender Text 2 15" xfId="53836" hidden="1"/>
    <cellStyle name="Erklärender Text 2 15" xfId="54073" hidden="1"/>
    <cellStyle name="Erklärender Text 2 15" xfId="54096" hidden="1"/>
    <cellStyle name="Erklärender Text 2 15" xfId="53643" hidden="1"/>
    <cellStyle name="Erklärender Text 2 15" xfId="54684" hidden="1"/>
    <cellStyle name="Erklärender Text 2 15" xfId="54712" hidden="1"/>
    <cellStyle name="Erklärender Text 2 15" xfId="54694" hidden="1"/>
    <cellStyle name="Erklärender Text 2 15" xfId="55278" hidden="1"/>
    <cellStyle name="Erklärender Text 2 15" xfId="55515" hidden="1"/>
    <cellStyle name="Erklärender Text 2 15" xfId="55538" hidden="1"/>
    <cellStyle name="Erklärender Text 2 15" xfId="55931" hidden="1"/>
    <cellStyle name="Erklärender Text 2 15" xfId="56280" hidden="1"/>
    <cellStyle name="Erklärender Text 2 15" xfId="56308" hidden="1"/>
    <cellStyle name="Erklärender Text 2 15" xfId="56290" hidden="1"/>
    <cellStyle name="Erklärender Text 2 15" xfId="56874" hidden="1"/>
    <cellStyle name="Erklärender Text 2 15" xfId="57111" hidden="1"/>
    <cellStyle name="Erklärender Text 2 15" xfId="57134" hidden="1"/>
    <cellStyle name="Erklärender Text 2 15" xfId="55959" hidden="1"/>
    <cellStyle name="Erklärender Text 2 15" xfId="57722" hidden="1"/>
    <cellStyle name="Erklärender Text 2 15" xfId="57750" hidden="1"/>
    <cellStyle name="Erklärender Text 2 15" xfId="57732" hidden="1"/>
    <cellStyle name="Erklärender Text 2 15" xfId="58316" hidden="1"/>
    <cellStyle name="Erklärender Text 2 15" xfId="58553" hidden="1"/>
    <cellStyle name="Erklärender Text 2 15" xfId="58576" hidden="1"/>
    <cellStyle name="Erklärender Text 2 16" xfId="225" hidden="1"/>
    <cellStyle name="Erklärender Text 2 16" xfId="816" hidden="1"/>
    <cellStyle name="Erklärender Text 2 16" xfId="728" hidden="1"/>
    <cellStyle name="Erklärender Text 2 16" xfId="826" hidden="1"/>
    <cellStyle name="Erklärender Text 2 16" xfId="1410" hidden="1"/>
    <cellStyle name="Erklärender Text 2 16" xfId="1647" hidden="1"/>
    <cellStyle name="Erklärender Text 2 16" xfId="1584" hidden="1"/>
    <cellStyle name="Erklärender Text 2 16" xfId="2138" hidden="1"/>
    <cellStyle name="Erklärender Text 2 16" xfId="2686" hidden="1"/>
    <cellStyle name="Erklärender Text 2 16" xfId="2598" hidden="1"/>
    <cellStyle name="Erklärender Text 2 16" xfId="2696" hidden="1"/>
    <cellStyle name="Erklärender Text 2 16" xfId="3280" hidden="1"/>
    <cellStyle name="Erklärender Text 2 16" xfId="3517" hidden="1"/>
    <cellStyle name="Erklärender Text 2 16" xfId="3454" hidden="1"/>
    <cellStyle name="Erklärender Text 2 16" xfId="2189" hidden="1"/>
    <cellStyle name="Erklärender Text 2 16" xfId="4192" hidden="1"/>
    <cellStyle name="Erklärender Text 2 16" xfId="4104" hidden="1"/>
    <cellStyle name="Erklärender Text 2 16" xfId="4202" hidden="1"/>
    <cellStyle name="Erklärender Text 2 16" xfId="4786" hidden="1"/>
    <cellStyle name="Erklärender Text 2 16" xfId="5023" hidden="1"/>
    <cellStyle name="Erklärender Text 2 16" xfId="4960" hidden="1"/>
    <cellStyle name="Erklärender Text 2 16" xfId="2146" hidden="1"/>
    <cellStyle name="Erklärender Text 2 16" xfId="5696" hidden="1"/>
    <cellStyle name="Erklärender Text 2 16" xfId="5608" hidden="1"/>
    <cellStyle name="Erklärender Text 2 16" xfId="5706" hidden="1"/>
    <cellStyle name="Erklärender Text 2 16" xfId="6290" hidden="1"/>
    <cellStyle name="Erklärender Text 2 16" xfId="6527" hidden="1"/>
    <cellStyle name="Erklärender Text 2 16" xfId="6464" hidden="1"/>
    <cellStyle name="Erklärender Text 2 16" xfId="2181" hidden="1"/>
    <cellStyle name="Erklärender Text 2 16" xfId="7194" hidden="1"/>
    <cellStyle name="Erklärender Text 2 16" xfId="7106" hidden="1"/>
    <cellStyle name="Erklärender Text 2 16" xfId="7204" hidden="1"/>
    <cellStyle name="Erklärender Text 2 16" xfId="7788" hidden="1"/>
    <cellStyle name="Erklärender Text 2 16" xfId="8025" hidden="1"/>
    <cellStyle name="Erklärender Text 2 16" xfId="7962" hidden="1"/>
    <cellStyle name="Erklärender Text 2 16" xfId="2563" hidden="1"/>
    <cellStyle name="Erklärender Text 2 16" xfId="8687" hidden="1"/>
    <cellStyle name="Erklärender Text 2 16" xfId="8599" hidden="1"/>
    <cellStyle name="Erklärender Text 2 16" xfId="8697" hidden="1"/>
    <cellStyle name="Erklärender Text 2 16" xfId="9281" hidden="1"/>
    <cellStyle name="Erklärender Text 2 16" xfId="9518" hidden="1"/>
    <cellStyle name="Erklärender Text 2 16" xfId="9455" hidden="1"/>
    <cellStyle name="Erklärender Text 2 16" xfId="4069" hidden="1"/>
    <cellStyle name="Erklärender Text 2 16" xfId="10173" hidden="1"/>
    <cellStyle name="Erklärender Text 2 16" xfId="10085" hidden="1"/>
    <cellStyle name="Erklärender Text 2 16" xfId="10183" hidden="1"/>
    <cellStyle name="Erklärender Text 2 16" xfId="10767" hidden="1"/>
    <cellStyle name="Erklärender Text 2 16" xfId="11004" hidden="1"/>
    <cellStyle name="Erklärender Text 2 16" xfId="10941" hidden="1"/>
    <cellStyle name="Erklärender Text 2 16" xfId="5573" hidden="1"/>
    <cellStyle name="Erklärender Text 2 16" xfId="11653" hidden="1"/>
    <cellStyle name="Erklärender Text 2 16" xfId="11565" hidden="1"/>
    <cellStyle name="Erklärender Text 2 16" xfId="11663" hidden="1"/>
    <cellStyle name="Erklärender Text 2 16" xfId="12247" hidden="1"/>
    <cellStyle name="Erklärender Text 2 16" xfId="12484" hidden="1"/>
    <cellStyle name="Erklärender Text 2 16" xfId="12421" hidden="1"/>
    <cellStyle name="Erklärender Text 2 16" xfId="7075" hidden="1"/>
    <cellStyle name="Erklärender Text 2 16" xfId="13124" hidden="1"/>
    <cellStyle name="Erklärender Text 2 16" xfId="13036" hidden="1"/>
    <cellStyle name="Erklärender Text 2 16" xfId="13134" hidden="1"/>
    <cellStyle name="Erklärender Text 2 16" xfId="13718" hidden="1"/>
    <cellStyle name="Erklärender Text 2 16" xfId="13955" hidden="1"/>
    <cellStyle name="Erklärender Text 2 16" xfId="13892" hidden="1"/>
    <cellStyle name="Erklärender Text 2 16" xfId="8568" hidden="1"/>
    <cellStyle name="Erklärender Text 2 16" xfId="14586" hidden="1"/>
    <cellStyle name="Erklärender Text 2 16" xfId="14498" hidden="1"/>
    <cellStyle name="Erklärender Text 2 16" xfId="14596" hidden="1"/>
    <cellStyle name="Erklärender Text 2 16" xfId="15180" hidden="1"/>
    <cellStyle name="Erklärender Text 2 16" xfId="15417" hidden="1"/>
    <cellStyle name="Erklärender Text 2 16" xfId="15354" hidden="1"/>
    <cellStyle name="Erklärender Text 2 16" xfId="10057" hidden="1"/>
    <cellStyle name="Erklärender Text 2 16" xfId="16042" hidden="1"/>
    <cellStyle name="Erklärender Text 2 16" xfId="15954" hidden="1"/>
    <cellStyle name="Erklärender Text 2 16" xfId="16052" hidden="1"/>
    <cellStyle name="Erklärender Text 2 16" xfId="16636" hidden="1"/>
    <cellStyle name="Erklärender Text 2 16" xfId="16873" hidden="1"/>
    <cellStyle name="Erklärender Text 2 16" xfId="16810" hidden="1"/>
    <cellStyle name="Erklärender Text 2 16" xfId="11539" hidden="1"/>
    <cellStyle name="Erklärender Text 2 16" xfId="17484" hidden="1"/>
    <cellStyle name="Erklärender Text 2 16" xfId="17396" hidden="1"/>
    <cellStyle name="Erklärender Text 2 16" xfId="17494" hidden="1"/>
    <cellStyle name="Erklärender Text 2 16" xfId="18078" hidden="1"/>
    <cellStyle name="Erklärender Text 2 16" xfId="18315" hidden="1"/>
    <cellStyle name="Erklärender Text 2 16" xfId="18252" hidden="1"/>
    <cellStyle name="Erklärender Text 2 16" xfId="18959" hidden="1"/>
    <cellStyle name="Erklärender Text 2 16" xfId="19291" hidden="1"/>
    <cellStyle name="Erklärender Text 2 16" xfId="19203" hidden="1"/>
    <cellStyle name="Erklärender Text 2 16" xfId="19301" hidden="1"/>
    <cellStyle name="Erklärender Text 2 16" xfId="19885" hidden="1"/>
    <cellStyle name="Erklärender Text 2 16" xfId="20122" hidden="1"/>
    <cellStyle name="Erklärender Text 2 16" xfId="20059" hidden="1"/>
    <cellStyle name="Erklärender Text 2 16" xfId="20536" hidden="1"/>
    <cellStyle name="Erklärender Text 2 16" xfId="20791" hidden="1"/>
    <cellStyle name="Erklärender Text 2 16" xfId="21181" hidden="1"/>
    <cellStyle name="Erklärender Text 2 16" xfId="21118" hidden="1"/>
    <cellStyle name="Erklärender Text 2 16" xfId="20838" hidden="1"/>
    <cellStyle name="Erklärender Text 2 16" xfId="21817" hidden="1"/>
    <cellStyle name="Erklärender Text 2 16" xfId="21729" hidden="1"/>
    <cellStyle name="Erklärender Text 2 16" xfId="21827" hidden="1"/>
    <cellStyle name="Erklärender Text 2 16" xfId="22418" hidden="1"/>
    <cellStyle name="Erklärender Text 2 16" xfId="22655" hidden="1"/>
    <cellStyle name="Erklärender Text 2 16" xfId="22592" hidden="1"/>
    <cellStyle name="Erklärender Text 2 16" xfId="20802" hidden="1"/>
    <cellStyle name="Erklärender Text 2 16" xfId="23270" hidden="1"/>
    <cellStyle name="Erklärender Text 2 16" xfId="23182" hidden="1"/>
    <cellStyle name="Erklärender Text 2 16" xfId="23280" hidden="1"/>
    <cellStyle name="Erklärender Text 2 16" xfId="23869" hidden="1"/>
    <cellStyle name="Erklärender Text 2 16" xfId="24106" hidden="1"/>
    <cellStyle name="Erklärender Text 2 16" xfId="24043" hidden="1"/>
    <cellStyle name="Erklärender Text 2 16" xfId="23526" hidden="1"/>
    <cellStyle name="Erklärender Text 2 16" xfId="24717" hidden="1"/>
    <cellStyle name="Erklärender Text 2 16" xfId="24629" hidden="1"/>
    <cellStyle name="Erklärender Text 2 16" xfId="24727" hidden="1"/>
    <cellStyle name="Erklärender Text 2 16" xfId="25311" hidden="1"/>
    <cellStyle name="Erklärender Text 2 16" xfId="25548" hidden="1"/>
    <cellStyle name="Erklärender Text 2 16" xfId="25485" hidden="1"/>
    <cellStyle name="Erklärender Text 2 16" xfId="25964" hidden="1"/>
    <cellStyle name="Erklärender Text 2 16" xfId="26313" hidden="1"/>
    <cellStyle name="Erklärender Text 2 16" xfId="26225" hidden="1"/>
    <cellStyle name="Erklärender Text 2 16" xfId="26323" hidden="1"/>
    <cellStyle name="Erklärender Text 2 16" xfId="26907" hidden="1"/>
    <cellStyle name="Erklärender Text 2 16" xfId="27144" hidden="1"/>
    <cellStyle name="Erklärender Text 2 16" xfId="27081" hidden="1"/>
    <cellStyle name="Erklärender Text 2 16" xfId="25990" hidden="1"/>
    <cellStyle name="Erklärender Text 2 16" xfId="27755" hidden="1"/>
    <cellStyle name="Erklärender Text 2 16" xfId="27667" hidden="1"/>
    <cellStyle name="Erklärender Text 2 16" xfId="27765" hidden="1"/>
    <cellStyle name="Erklärender Text 2 16" xfId="28349" hidden="1"/>
    <cellStyle name="Erklärender Text 2 16" xfId="28586" hidden="1"/>
    <cellStyle name="Erklärender Text 2 16" xfId="28523" hidden="1"/>
    <cellStyle name="Erklärender Text 2 16" xfId="29001" hidden="1"/>
    <cellStyle name="Erklärender Text 2 16" xfId="29275" hidden="1"/>
    <cellStyle name="Erklärender Text 2 16" xfId="29187" hidden="1"/>
    <cellStyle name="Erklärender Text 2 16" xfId="29285" hidden="1"/>
    <cellStyle name="Erklärender Text 2 16" xfId="29869" hidden="1"/>
    <cellStyle name="Erklärender Text 2 16" xfId="30106" hidden="1"/>
    <cellStyle name="Erklärender Text 2 16" xfId="30043" hidden="1"/>
    <cellStyle name="Erklärender Text 2 16" xfId="30520" hidden="1"/>
    <cellStyle name="Erklärender Text 2 16" xfId="30775" hidden="1"/>
    <cellStyle name="Erklärender Text 2 16" xfId="31165" hidden="1"/>
    <cellStyle name="Erklärender Text 2 16" xfId="31102" hidden="1"/>
    <cellStyle name="Erklärender Text 2 16" xfId="30822" hidden="1"/>
    <cellStyle name="Erklärender Text 2 16" xfId="31801" hidden="1"/>
    <cellStyle name="Erklärender Text 2 16" xfId="31713" hidden="1"/>
    <cellStyle name="Erklärender Text 2 16" xfId="31811" hidden="1"/>
    <cellStyle name="Erklärender Text 2 16" xfId="32402" hidden="1"/>
    <cellStyle name="Erklärender Text 2 16" xfId="32639" hidden="1"/>
    <cellStyle name="Erklärender Text 2 16" xfId="32576" hidden="1"/>
    <cellStyle name="Erklärender Text 2 16" xfId="30786" hidden="1"/>
    <cellStyle name="Erklärender Text 2 16" xfId="33253" hidden="1"/>
    <cellStyle name="Erklärender Text 2 16" xfId="33165" hidden="1"/>
    <cellStyle name="Erklärender Text 2 16" xfId="33263" hidden="1"/>
    <cellStyle name="Erklärender Text 2 16" xfId="33852" hidden="1"/>
    <cellStyle name="Erklärender Text 2 16" xfId="34089" hidden="1"/>
    <cellStyle name="Erklärender Text 2 16" xfId="34026" hidden="1"/>
    <cellStyle name="Erklärender Text 2 16" xfId="33509" hidden="1"/>
    <cellStyle name="Erklärender Text 2 16" xfId="34700" hidden="1"/>
    <cellStyle name="Erklärender Text 2 16" xfId="34612" hidden="1"/>
    <cellStyle name="Erklärender Text 2 16" xfId="34710" hidden="1"/>
    <cellStyle name="Erklärender Text 2 16" xfId="35294" hidden="1"/>
    <cellStyle name="Erklärender Text 2 16" xfId="35531" hidden="1"/>
    <cellStyle name="Erklärender Text 2 16" xfId="35468" hidden="1"/>
    <cellStyle name="Erklärender Text 2 16" xfId="35947" hidden="1"/>
    <cellStyle name="Erklärender Text 2 16" xfId="36296" hidden="1"/>
    <cellStyle name="Erklärender Text 2 16" xfId="36208" hidden="1"/>
    <cellStyle name="Erklärender Text 2 16" xfId="36306" hidden="1"/>
    <cellStyle name="Erklärender Text 2 16" xfId="36890" hidden="1"/>
    <cellStyle name="Erklärender Text 2 16" xfId="37127" hidden="1"/>
    <cellStyle name="Erklärender Text 2 16" xfId="37064" hidden="1"/>
    <cellStyle name="Erklärender Text 2 16" xfId="35973" hidden="1"/>
    <cellStyle name="Erklärender Text 2 16" xfId="37738" hidden="1"/>
    <cellStyle name="Erklärender Text 2 16" xfId="37650" hidden="1"/>
    <cellStyle name="Erklärender Text 2 16" xfId="37748" hidden="1"/>
    <cellStyle name="Erklärender Text 2 16" xfId="38332" hidden="1"/>
    <cellStyle name="Erklärender Text 2 16" xfId="38569" hidden="1"/>
    <cellStyle name="Erklärender Text 2 16" xfId="38506" hidden="1"/>
    <cellStyle name="Erklärender Text 2 16" xfId="38996" hidden="1"/>
    <cellStyle name="Erklärender Text 2 16" xfId="39278" hidden="1"/>
    <cellStyle name="Erklärender Text 2 16" xfId="39190" hidden="1"/>
    <cellStyle name="Erklärender Text 2 16" xfId="39288" hidden="1"/>
    <cellStyle name="Erklärender Text 2 16" xfId="39872" hidden="1"/>
    <cellStyle name="Erklärender Text 2 16" xfId="40109" hidden="1"/>
    <cellStyle name="Erklärender Text 2 16" xfId="40046" hidden="1"/>
    <cellStyle name="Erklärender Text 2 16" xfId="40523" hidden="1"/>
    <cellStyle name="Erklärender Text 2 16" xfId="40778" hidden="1"/>
    <cellStyle name="Erklärender Text 2 16" xfId="41168" hidden="1"/>
    <cellStyle name="Erklärender Text 2 16" xfId="41105" hidden="1"/>
    <cellStyle name="Erklärender Text 2 16" xfId="40825" hidden="1"/>
    <cellStyle name="Erklärender Text 2 16" xfId="41804" hidden="1"/>
    <cellStyle name="Erklärender Text 2 16" xfId="41716" hidden="1"/>
    <cellStyle name="Erklärender Text 2 16" xfId="41814" hidden="1"/>
    <cellStyle name="Erklärender Text 2 16" xfId="42405" hidden="1"/>
    <cellStyle name="Erklärender Text 2 16" xfId="42642" hidden="1"/>
    <cellStyle name="Erklärender Text 2 16" xfId="42579" hidden="1"/>
    <cellStyle name="Erklärender Text 2 16" xfId="40789" hidden="1"/>
    <cellStyle name="Erklärender Text 2 16" xfId="43256" hidden="1"/>
    <cellStyle name="Erklärender Text 2 16" xfId="43168" hidden="1"/>
    <cellStyle name="Erklärender Text 2 16" xfId="43266" hidden="1"/>
    <cellStyle name="Erklärender Text 2 16" xfId="43855" hidden="1"/>
    <cellStyle name="Erklärender Text 2 16" xfId="44092" hidden="1"/>
    <cellStyle name="Erklärender Text 2 16" xfId="44029" hidden="1"/>
    <cellStyle name="Erklärender Text 2 16" xfId="43512" hidden="1"/>
    <cellStyle name="Erklärender Text 2 16" xfId="44703" hidden="1"/>
    <cellStyle name="Erklärender Text 2 16" xfId="44615" hidden="1"/>
    <cellStyle name="Erklärender Text 2 16" xfId="44713" hidden="1"/>
    <cellStyle name="Erklärender Text 2 16" xfId="45297" hidden="1"/>
    <cellStyle name="Erklärender Text 2 16" xfId="45534" hidden="1"/>
    <cellStyle name="Erklärender Text 2 16" xfId="45471" hidden="1"/>
    <cellStyle name="Erklärender Text 2 16" xfId="45950" hidden="1"/>
    <cellStyle name="Erklärender Text 2 16" xfId="46299" hidden="1"/>
    <cellStyle name="Erklärender Text 2 16" xfId="46211" hidden="1"/>
    <cellStyle name="Erklärender Text 2 16" xfId="46309" hidden="1"/>
    <cellStyle name="Erklärender Text 2 16" xfId="46893" hidden="1"/>
    <cellStyle name="Erklärender Text 2 16" xfId="47130" hidden="1"/>
    <cellStyle name="Erklärender Text 2 16" xfId="47067" hidden="1"/>
    <cellStyle name="Erklärender Text 2 16" xfId="45976" hidden="1"/>
    <cellStyle name="Erklärender Text 2 16" xfId="47741" hidden="1"/>
    <cellStyle name="Erklärender Text 2 16" xfId="47653" hidden="1"/>
    <cellStyle name="Erklärender Text 2 16" xfId="47751" hidden="1"/>
    <cellStyle name="Erklärender Text 2 16" xfId="48335" hidden="1"/>
    <cellStyle name="Erklärender Text 2 16" xfId="48572" hidden="1"/>
    <cellStyle name="Erklärender Text 2 16" xfId="48509" hidden="1"/>
    <cellStyle name="Erklärender Text 2 16" xfId="48986" hidden="1"/>
    <cellStyle name="Erklärender Text 2 16" xfId="49260" hidden="1"/>
    <cellStyle name="Erklärender Text 2 16" xfId="49172" hidden="1"/>
    <cellStyle name="Erklärender Text 2 16" xfId="49270" hidden="1"/>
    <cellStyle name="Erklärender Text 2 16" xfId="49854" hidden="1"/>
    <cellStyle name="Erklärender Text 2 16" xfId="50091" hidden="1"/>
    <cellStyle name="Erklärender Text 2 16" xfId="50028" hidden="1"/>
    <cellStyle name="Erklärender Text 2 16" xfId="50505" hidden="1"/>
    <cellStyle name="Erklärender Text 2 16" xfId="50760" hidden="1"/>
    <cellStyle name="Erklärender Text 2 16" xfId="51150" hidden="1"/>
    <cellStyle name="Erklärender Text 2 16" xfId="51087" hidden="1"/>
    <cellStyle name="Erklärender Text 2 16" xfId="50807" hidden="1"/>
    <cellStyle name="Erklärender Text 2 16" xfId="51786" hidden="1"/>
    <cellStyle name="Erklärender Text 2 16" xfId="51698" hidden="1"/>
    <cellStyle name="Erklärender Text 2 16" xfId="51796" hidden="1"/>
    <cellStyle name="Erklärender Text 2 16" xfId="52387" hidden="1"/>
    <cellStyle name="Erklärender Text 2 16" xfId="52624" hidden="1"/>
    <cellStyle name="Erklärender Text 2 16" xfId="52561" hidden="1"/>
    <cellStyle name="Erklärender Text 2 16" xfId="50771" hidden="1"/>
    <cellStyle name="Erklärender Text 2 16" xfId="53238" hidden="1"/>
    <cellStyle name="Erklärender Text 2 16" xfId="53150" hidden="1"/>
    <cellStyle name="Erklärender Text 2 16" xfId="53248" hidden="1"/>
    <cellStyle name="Erklärender Text 2 16" xfId="53837" hidden="1"/>
    <cellStyle name="Erklärender Text 2 16" xfId="54074" hidden="1"/>
    <cellStyle name="Erklärender Text 2 16" xfId="54011" hidden="1"/>
    <cellStyle name="Erklärender Text 2 16" xfId="53494" hidden="1"/>
    <cellStyle name="Erklärender Text 2 16" xfId="54685" hidden="1"/>
    <cellStyle name="Erklärender Text 2 16" xfId="54597" hidden="1"/>
    <cellStyle name="Erklärender Text 2 16" xfId="54695" hidden="1"/>
    <cellStyle name="Erklärender Text 2 16" xfId="55279" hidden="1"/>
    <cellStyle name="Erklärender Text 2 16" xfId="55516" hidden="1"/>
    <cellStyle name="Erklärender Text 2 16" xfId="55453" hidden="1"/>
    <cellStyle name="Erklärender Text 2 16" xfId="55932" hidden="1"/>
    <cellStyle name="Erklärender Text 2 16" xfId="56281" hidden="1"/>
    <cellStyle name="Erklärender Text 2 16" xfId="56193" hidden="1"/>
    <cellStyle name="Erklärender Text 2 16" xfId="56291" hidden="1"/>
    <cellStyle name="Erklärender Text 2 16" xfId="56875" hidden="1"/>
    <cellStyle name="Erklärender Text 2 16" xfId="57112" hidden="1"/>
    <cellStyle name="Erklärender Text 2 16" xfId="57049" hidden="1"/>
    <cellStyle name="Erklärender Text 2 16" xfId="55958" hidden="1"/>
    <cellStyle name="Erklärender Text 2 16" xfId="57723" hidden="1"/>
    <cellStyle name="Erklärender Text 2 16" xfId="57635" hidden="1"/>
    <cellStyle name="Erklärender Text 2 16" xfId="57733" hidden="1"/>
    <cellStyle name="Erklärender Text 2 16" xfId="58317" hidden="1"/>
    <cellStyle name="Erklärender Text 2 16" xfId="58554" hidden="1"/>
    <cellStyle name="Erklärender Text 2 16" xfId="58491" hidden="1"/>
    <cellStyle name="Erklärender Text 2 17" xfId="226" hidden="1"/>
    <cellStyle name="Erklärender Text 2 17" xfId="817" hidden="1"/>
    <cellStyle name="Erklärender Text 2 17" xfId="710" hidden="1"/>
    <cellStyle name="Erklärender Text 2 17" xfId="827" hidden="1"/>
    <cellStyle name="Erklärender Text 2 17" xfId="1411" hidden="1"/>
    <cellStyle name="Erklärender Text 2 17" xfId="1648" hidden="1"/>
    <cellStyle name="Erklärender Text 2 17" xfId="1577" hidden="1"/>
    <cellStyle name="Erklärender Text 2 17" xfId="2139" hidden="1"/>
    <cellStyle name="Erklärender Text 2 17" xfId="2687" hidden="1"/>
    <cellStyle name="Erklärender Text 2 17" xfId="2580" hidden="1"/>
    <cellStyle name="Erklärender Text 2 17" xfId="2697" hidden="1"/>
    <cellStyle name="Erklärender Text 2 17" xfId="3281" hidden="1"/>
    <cellStyle name="Erklärender Text 2 17" xfId="3518" hidden="1"/>
    <cellStyle name="Erklärender Text 2 17" xfId="3447" hidden="1"/>
    <cellStyle name="Erklärender Text 2 17" xfId="2188" hidden="1"/>
    <cellStyle name="Erklärender Text 2 17" xfId="4193" hidden="1"/>
    <cellStyle name="Erklärender Text 2 17" xfId="4086" hidden="1"/>
    <cellStyle name="Erklärender Text 2 17" xfId="4203" hidden="1"/>
    <cellStyle name="Erklärender Text 2 17" xfId="4787" hidden="1"/>
    <cellStyle name="Erklärender Text 2 17" xfId="5024" hidden="1"/>
    <cellStyle name="Erklärender Text 2 17" xfId="4953" hidden="1"/>
    <cellStyle name="Erklärender Text 2 17" xfId="2147" hidden="1"/>
    <cellStyle name="Erklärender Text 2 17" xfId="5697" hidden="1"/>
    <cellStyle name="Erklärender Text 2 17" xfId="5590" hidden="1"/>
    <cellStyle name="Erklärender Text 2 17" xfId="5707" hidden="1"/>
    <cellStyle name="Erklärender Text 2 17" xfId="6291" hidden="1"/>
    <cellStyle name="Erklärender Text 2 17" xfId="6528" hidden="1"/>
    <cellStyle name="Erklärender Text 2 17" xfId="6457" hidden="1"/>
    <cellStyle name="Erklärender Text 2 17" xfId="2180" hidden="1"/>
    <cellStyle name="Erklärender Text 2 17" xfId="7195" hidden="1"/>
    <cellStyle name="Erklärender Text 2 17" xfId="7088" hidden="1"/>
    <cellStyle name="Erklärender Text 2 17" xfId="7205" hidden="1"/>
    <cellStyle name="Erklärender Text 2 17" xfId="7789" hidden="1"/>
    <cellStyle name="Erklärender Text 2 17" xfId="8026" hidden="1"/>
    <cellStyle name="Erklärender Text 2 17" xfId="7955" hidden="1"/>
    <cellStyle name="Erklärender Text 2 17" xfId="2327" hidden="1"/>
    <cellStyle name="Erklärender Text 2 17" xfId="8688" hidden="1"/>
    <cellStyle name="Erklärender Text 2 17" xfId="8581" hidden="1"/>
    <cellStyle name="Erklärender Text 2 17" xfId="8698" hidden="1"/>
    <cellStyle name="Erklärender Text 2 17" xfId="9282" hidden="1"/>
    <cellStyle name="Erklärender Text 2 17" xfId="9519" hidden="1"/>
    <cellStyle name="Erklärender Text 2 17" xfId="9448" hidden="1"/>
    <cellStyle name="Erklärender Text 2 17" xfId="2030" hidden="1"/>
    <cellStyle name="Erklärender Text 2 17" xfId="10174" hidden="1"/>
    <cellStyle name="Erklärender Text 2 17" xfId="10067" hidden="1"/>
    <cellStyle name="Erklärender Text 2 17" xfId="10184" hidden="1"/>
    <cellStyle name="Erklärender Text 2 17" xfId="10768" hidden="1"/>
    <cellStyle name="Erklärender Text 2 17" xfId="11005" hidden="1"/>
    <cellStyle name="Erklärender Text 2 17" xfId="10934" hidden="1"/>
    <cellStyle name="Erklärender Text 2 17" xfId="2398" hidden="1"/>
    <cellStyle name="Erklärender Text 2 17" xfId="11654" hidden="1"/>
    <cellStyle name="Erklärender Text 2 17" xfId="11547" hidden="1"/>
    <cellStyle name="Erklärender Text 2 17" xfId="11664" hidden="1"/>
    <cellStyle name="Erklärender Text 2 17" xfId="12248" hidden="1"/>
    <cellStyle name="Erklärender Text 2 17" xfId="12485" hidden="1"/>
    <cellStyle name="Erklärender Text 2 17" xfId="12414" hidden="1"/>
    <cellStyle name="Erklärender Text 2 17" xfId="3904" hidden="1"/>
    <cellStyle name="Erklärender Text 2 17" xfId="13125" hidden="1"/>
    <cellStyle name="Erklärender Text 2 17" xfId="13018" hidden="1"/>
    <cellStyle name="Erklärender Text 2 17" xfId="13135" hidden="1"/>
    <cellStyle name="Erklärender Text 2 17" xfId="13719" hidden="1"/>
    <cellStyle name="Erklärender Text 2 17" xfId="13956" hidden="1"/>
    <cellStyle name="Erklärender Text 2 17" xfId="13885" hidden="1"/>
    <cellStyle name="Erklärender Text 2 17" xfId="5409" hidden="1"/>
    <cellStyle name="Erklärender Text 2 17" xfId="14587" hidden="1"/>
    <cellStyle name="Erklärender Text 2 17" xfId="14480" hidden="1"/>
    <cellStyle name="Erklärender Text 2 17" xfId="14597" hidden="1"/>
    <cellStyle name="Erklärender Text 2 17" xfId="15181" hidden="1"/>
    <cellStyle name="Erklärender Text 2 17" xfId="15418" hidden="1"/>
    <cellStyle name="Erklärender Text 2 17" xfId="15347" hidden="1"/>
    <cellStyle name="Erklärender Text 2 17" xfId="6911" hidden="1"/>
    <cellStyle name="Erklärender Text 2 17" xfId="16043" hidden="1"/>
    <cellStyle name="Erklärender Text 2 17" xfId="15936" hidden="1"/>
    <cellStyle name="Erklärender Text 2 17" xfId="16053" hidden="1"/>
    <cellStyle name="Erklärender Text 2 17" xfId="16637" hidden="1"/>
    <cellStyle name="Erklärender Text 2 17" xfId="16874" hidden="1"/>
    <cellStyle name="Erklärender Text 2 17" xfId="16803" hidden="1"/>
    <cellStyle name="Erklärender Text 2 17" xfId="8406" hidden="1"/>
    <cellStyle name="Erklärender Text 2 17" xfId="17485" hidden="1"/>
    <cellStyle name="Erklärender Text 2 17" xfId="17378" hidden="1"/>
    <cellStyle name="Erklärender Text 2 17" xfId="17495" hidden="1"/>
    <cellStyle name="Erklärender Text 2 17" xfId="18079" hidden="1"/>
    <cellStyle name="Erklärender Text 2 17" xfId="18316" hidden="1"/>
    <cellStyle name="Erklärender Text 2 17" xfId="18245" hidden="1"/>
    <cellStyle name="Erklärender Text 2 17" xfId="18960" hidden="1"/>
    <cellStyle name="Erklärender Text 2 17" xfId="19292" hidden="1"/>
    <cellStyle name="Erklärender Text 2 17" xfId="19185" hidden="1"/>
    <cellStyle name="Erklärender Text 2 17" xfId="19302" hidden="1"/>
    <cellStyle name="Erklärender Text 2 17" xfId="19886" hidden="1"/>
    <cellStyle name="Erklärender Text 2 17" xfId="20123" hidden="1"/>
    <cellStyle name="Erklärender Text 2 17" xfId="20052" hidden="1"/>
    <cellStyle name="Erklärender Text 2 17" xfId="20537" hidden="1"/>
    <cellStyle name="Erklärender Text 2 17" xfId="20792" hidden="1"/>
    <cellStyle name="Erklärender Text 2 17" xfId="21182" hidden="1"/>
    <cellStyle name="Erklärender Text 2 17" xfId="21111" hidden="1"/>
    <cellStyle name="Erklärender Text 2 17" xfId="20837" hidden="1"/>
    <cellStyle name="Erklärender Text 2 17" xfId="21818" hidden="1"/>
    <cellStyle name="Erklärender Text 2 17" xfId="21711" hidden="1"/>
    <cellStyle name="Erklärender Text 2 17" xfId="21828" hidden="1"/>
    <cellStyle name="Erklärender Text 2 17" xfId="22419" hidden="1"/>
    <cellStyle name="Erklärender Text 2 17" xfId="22656" hidden="1"/>
    <cellStyle name="Erklärender Text 2 17" xfId="22585" hidden="1"/>
    <cellStyle name="Erklärender Text 2 17" xfId="20803" hidden="1"/>
    <cellStyle name="Erklärender Text 2 17" xfId="23271" hidden="1"/>
    <cellStyle name="Erklärender Text 2 17" xfId="23164" hidden="1"/>
    <cellStyle name="Erklärender Text 2 17" xfId="23281" hidden="1"/>
    <cellStyle name="Erklärender Text 2 17" xfId="23870" hidden="1"/>
    <cellStyle name="Erklärender Text 2 17" xfId="24107" hidden="1"/>
    <cellStyle name="Erklärender Text 2 17" xfId="24036" hidden="1"/>
    <cellStyle name="Erklärender Text 2 17" xfId="20705" hidden="1"/>
    <cellStyle name="Erklärender Text 2 17" xfId="24718" hidden="1"/>
    <cellStyle name="Erklärender Text 2 17" xfId="24611" hidden="1"/>
    <cellStyle name="Erklärender Text 2 17" xfId="24728" hidden="1"/>
    <cellStyle name="Erklärender Text 2 17" xfId="25312" hidden="1"/>
    <cellStyle name="Erklärender Text 2 17" xfId="25549" hidden="1"/>
    <cellStyle name="Erklärender Text 2 17" xfId="25478" hidden="1"/>
    <cellStyle name="Erklärender Text 2 17" xfId="25965" hidden="1"/>
    <cellStyle name="Erklärender Text 2 17" xfId="26314" hidden="1"/>
    <cellStyle name="Erklärender Text 2 17" xfId="26207" hidden="1"/>
    <cellStyle name="Erklärender Text 2 17" xfId="26324" hidden="1"/>
    <cellStyle name="Erklärender Text 2 17" xfId="26908" hidden="1"/>
    <cellStyle name="Erklärender Text 2 17" xfId="27145" hidden="1"/>
    <cellStyle name="Erklärender Text 2 17" xfId="27074" hidden="1"/>
    <cellStyle name="Erklärender Text 2 17" xfId="25989" hidden="1"/>
    <cellStyle name="Erklärender Text 2 17" xfId="27756" hidden="1"/>
    <cellStyle name="Erklärender Text 2 17" xfId="27649" hidden="1"/>
    <cellStyle name="Erklärender Text 2 17" xfId="27766" hidden="1"/>
    <cellStyle name="Erklärender Text 2 17" xfId="28350" hidden="1"/>
    <cellStyle name="Erklärender Text 2 17" xfId="28587" hidden="1"/>
    <cellStyle name="Erklärender Text 2 17" xfId="28516" hidden="1"/>
    <cellStyle name="Erklärender Text 2 17" xfId="29002" hidden="1"/>
    <cellStyle name="Erklärender Text 2 17" xfId="29276" hidden="1"/>
    <cellStyle name="Erklärender Text 2 17" xfId="29169" hidden="1"/>
    <cellStyle name="Erklärender Text 2 17" xfId="29286" hidden="1"/>
    <cellStyle name="Erklärender Text 2 17" xfId="29870" hidden="1"/>
    <cellStyle name="Erklärender Text 2 17" xfId="30107" hidden="1"/>
    <cellStyle name="Erklärender Text 2 17" xfId="30036" hidden="1"/>
    <cellStyle name="Erklärender Text 2 17" xfId="30521" hidden="1"/>
    <cellStyle name="Erklärender Text 2 17" xfId="30776" hidden="1"/>
    <cellStyle name="Erklärender Text 2 17" xfId="31166" hidden="1"/>
    <cellStyle name="Erklärender Text 2 17" xfId="31095" hidden="1"/>
    <cellStyle name="Erklärender Text 2 17" xfId="30821" hidden="1"/>
    <cellStyle name="Erklärender Text 2 17" xfId="31802" hidden="1"/>
    <cellStyle name="Erklärender Text 2 17" xfId="31695" hidden="1"/>
    <cellStyle name="Erklärender Text 2 17" xfId="31812" hidden="1"/>
    <cellStyle name="Erklärender Text 2 17" xfId="32403" hidden="1"/>
    <cellStyle name="Erklärender Text 2 17" xfId="32640" hidden="1"/>
    <cellStyle name="Erklärender Text 2 17" xfId="32569" hidden="1"/>
    <cellStyle name="Erklärender Text 2 17" xfId="30787" hidden="1"/>
    <cellStyle name="Erklärender Text 2 17" xfId="33254" hidden="1"/>
    <cellStyle name="Erklärender Text 2 17" xfId="33147" hidden="1"/>
    <cellStyle name="Erklärender Text 2 17" xfId="33264" hidden="1"/>
    <cellStyle name="Erklärender Text 2 17" xfId="33853" hidden="1"/>
    <cellStyle name="Erklärender Text 2 17" xfId="34090" hidden="1"/>
    <cellStyle name="Erklärender Text 2 17" xfId="34019" hidden="1"/>
    <cellStyle name="Erklärender Text 2 17" xfId="30689" hidden="1"/>
    <cellStyle name="Erklärender Text 2 17" xfId="34701" hidden="1"/>
    <cellStyle name="Erklärender Text 2 17" xfId="34594" hidden="1"/>
    <cellStyle name="Erklärender Text 2 17" xfId="34711" hidden="1"/>
    <cellStyle name="Erklärender Text 2 17" xfId="35295" hidden="1"/>
    <cellStyle name="Erklärender Text 2 17" xfId="35532" hidden="1"/>
    <cellStyle name="Erklärender Text 2 17" xfId="35461" hidden="1"/>
    <cellStyle name="Erklärender Text 2 17" xfId="35948" hidden="1"/>
    <cellStyle name="Erklärender Text 2 17" xfId="36297" hidden="1"/>
    <cellStyle name="Erklärender Text 2 17" xfId="36190" hidden="1"/>
    <cellStyle name="Erklärender Text 2 17" xfId="36307" hidden="1"/>
    <cellStyle name="Erklärender Text 2 17" xfId="36891" hidden="1"/>
    <cellStyle name="Erklärender Text 2 17" xfId="37128" hidden="1"/>
    <cellStyle name="Erklärender Text 2 17" xfId="37057" hidden="1"/>
    <cellStyle name="Erklärender Text 2 17" xfId="35972" hidden="1"/>
    <cellStyle name="Erklärender Text 2 17" xfId="37739" hidden="1"/>
    <cellStyle name="Erklärender Text 2 17" xfId="37632" hidden="1"/>
    <cellStyle name="Erklärender Text 2 17" xfId="37749" hidden="1"/>
    <cellStyle name="Erklärender Text 2 17" xfId="38333" hidden="1"/>
    <cellStyle name="Erklärender Text 2 17" xfId="38570" hidden="1"/>
    <cellStyle name="Erklärender Text 2 17" xfId="38499" hidden="1"/>
    <cellStyle name="Erklärender Text 2 17" xfId="38997" hidden="1"/>
    <cellStyle name="Erklärender Text 2 17" xfId="39279" hidden="1"/>
    <cellStyle name="Erklärender Text 2 17" xfId="39172" hidden="1"/>
    <cellStyle name="Erklärender Text 2 17" xfId="39289" hidden="1"/>
    <cellStyle name="Erklärender Text 2 17" xfId="39873" hidden="1"/>
    <cellStyle name="Erklärender Text 2 17" xfId="40110" hidden="1"/>
    <cellStyle name="Erklärender Text 2 17" xfId="40039" hidden="1"/>
    <cellStyle name="Erklärender Text 2 17" xfId="40524" hidden="1"/>
    <cellStyle name="Erklärender Text 2 17" xfId="40779" hidden="1"/>
    <cellStyle name="Erklärender Text 2 17" xfId="41169" hidden="1"/>
    <cellStyle name="Erklärender Text 2 17" xfId="41098" hidden="1"/>
    <cellStyle name="Erklärender Text 2 17" xfId="40824" hidden="1"/>
    <cellStyle name="Erklärender Text 2 17" xfId="41805" hidden="1"/>
    <cellStyle name="Erklärender Text 2 17" xfId="41698" hidden="1"/>
    <cellStyle name="Erklärender Text 2 17" xfId="41815" hidden="1"/>
    <cellStyle name="Erklärender Text 2 17" xfId="42406" hidden="1"/>
    <cellStyle name="Erklärender Text 2 17" xfId="42643" hidden="1"/>
    <cellStyle name="Erklärender Text 2 17" xfId="42572" hidden="1"/>
    <cellStyle name="Erklärender Text 2 17" xfId="40790" hidden="1"/>
    <cellStyle name="Erklärender Text 2 17" xfId="43257" hidden="1"/>
    <cellStyle name="Erklärender Text 2 17" xfId="43150" hidden="1"/>
    <cellStyle name="Erklärender Text 2 17" xfId="43267" hidden="1"/>
    <cellStyle name="Erklärender Text 2 17" xfId="43856" hidden="1"/>
    <cellStyle name="Erklärender Text 2 17" xfId="44093" hidden="1"/>
    <cellStyle name="Erklärender Text 2 17" xfId="44022" hidden="1"/>
    <cellStyle name="Erklärender Text 2 17" xfId="40692" hidden="1"/>
    <cellStyle name="Erklärender Text 2 17" xfId="44704" hidden="1"/>
    <cellStyle name="Erklärender Text 2 17" xfId="44597" hidden="1"/>
    <cellStyle name="Erklärender Text 2 17" xfId="44714" hidden="1"/>
    <cellStyle name="Erklärender Text 2 17" xfId="45298" hidden="1"/>
    <cellStyle name="Erklärender Text 2 17" xfId="45535" hidden="1"/>
    <cellStyle name="Erklärender Text 2 17" xfId="45464" hidden="1"/>
    <cellStyle name="Erklärender Text 2 17" xfId="45951" hidden="1"/>
    <cellStyle name="Erklärender Text 2 17" xfId="46300" hidden="1"/>
    <cellStyle name="Erklärender Text 2 17" xfId="46193" hidden="1"/>
    <cellStyle name="Erklärender Text 2 17" xfId="46310" hidden="1"/>
    <cellStyle name="Erklärender Text 2 17" xfId="46894" hidden="1"/>
    <cellStyle name="Erklärender Text 2 17" xfId="47131" hidden="1"/>
    <cellStyle name="Erklärender Text 2 17" xfId="47060" hidden="1"/>
    <cellStyle name="Erklärender Text 2 17" xfId="45975" hidden="1"/>
    <cellStyle name="Erklärender Text 2 17" xfId="47742" hidden="1"/>
    <cellStyle name="Erklärender Text 2 17" xfId="47635" hidden="1"/>
    <cellStyle name="Erklärender Text 2 17" xfId="47752" hidden="1"/>
    <cellStyle name="Erklärender Text 2 17" xfId="48336" hidden="1"/>
    <cellStyle name="Erklärender Text 2 17" xfId="48573" hidden="1"/>
    <cellStyle name="Erklärender Text 2 17" xfId="48502" hidden="1"/>
    <cellStyle name="Erklärender Text 2 17" xfId="48987" hidden="1"/>
    <cellStyle name="Erklärender Text 2 17" xfId="49261" hidden="1"/>
    <cellStyle name="Erklärender Text 2 17" xfId="49154" hidden="1"/>
    <cellStyle name="Erklärender Text 2 17" xfId="49271" hidden="1"/>
    <cellStyle name="Erklärender Text 2 17" xfId="49855" hidden="1"/>
    <cellStyle name="Erklärender Text 2 17" xfId="50092" hidden="1"/>
    <cellStyle name="Erklärender Text 2 17" xfId="50021" hidden="1"/>
    <cellStyle name="Erklärender Text 2 17" xfId="50506" hidden="1"/>
    <cellStyle name="Erklärender Text 2 17" xfId="50761" hidden="1"/>
    <cellStyle name="Erklärender Text 2 17" xfId="51151" hidden="1"/>
    <cellStyle name="Erklärender Text 2 17" xfId="51080" hidden="1"/>
    <cellStyle name="Erklärender Text 2 17" xfId="50806" hidden="1"/>
    <cellStyle name="Erklärender Text 2 17" xfId="51787" hidden="1"/>
    <cellStyle name="Erklärender Text 2 17" xfId="51680" hidden="1"/>
    <cellStyle name="Erklärender Text 2 17" xfId="51797" hidden="1"/>
    <cellStyle name="Erklärender Text 2 17" xfId="52388" hidden="1"/>
    <cellStyle name="Erklärender Text 2 17" xfId="52625" hidden="1"/>
    <cellStyle name="Erklärender Text 2 17" xfId="52554" hidden="1"/>
    <cellStyle name="Erklärender Text 2 17" xfId="50772" hidden="1"/>
    <cellStyle name="Erklärender Text 2 17" xfId="53239" hidden="1"/>
    <cellStyle name="Erklärender Text 2 17" xfId="53132" hidden="1"/>
    <cellStyle name="Erklärender Text 2 17" xfId="53249" hidden="1"/>
    <cellStyle name="Erklärender Text 2 17" xfId="53838" hidden="1"/>
    <cellStyle name="Erklärender Text 2 17" xfId="54075" hidden="1"/>
    <cellStyle name="Erklärender Text 2 17" xfId="54004" hidden="1"/>
    <cellStyle name="Erklärender Text 2 17" xfId="50674" hidden="1"/>
    <cellStyle name="Erklärender Text 2 17" xfId="54686" hidden="1"/>
    <cellStyle name="Erklärender Text 2 17" xfId="54579" hidden="1"/>
    <cellStyle name="Erklärender Text 2 17" xfId="54696" hidden="1"/>
    <cellStyle name="Erklärender Text 2 17" xfId="55280" hidden="1"/>
    <cellStyle name="Erklärender Text 2 17" xfId="55517" hidden="1"/>
    <cellStyle name="Erklärender Text 2 17" xfId="55446" hidden="1"/>
    <cellStyle name="Erklärender Text 2 17" xfId="55933" hidden="1"/>
    <cellStyle name="Erklärender Text 2 17" xfId="56282" hidden="1"/>
    <cellStyle name="Erklärender Text 2 17" xfId="56175" hidden="1"/>
    <cellStyle name="Erklärender Text 2 17" xfId="56292" hidden="1"/>
    <cellStyle name="Erklärender Text 2 17" xfId="56876" hidden="1"/>
    <cellStyle name="Erklärender Text 2 17" xfId="57113" hidden="1"/>
    <cellStyle name="Erklärender Text 2 17" xfId="57042" hidden="1"/>
    <cellStyle name="Erklärender Text 2 17" xfId="55957" hidden="1"/>
    <cellStyle name="Erklärender Text 2 17" xfId="57724" hidden="1"/>
    <cellStyle name="Erklärender Text 2 17" xfId="57617" hidden="1"/>
    <cellStyle name="Erklärender Text 2 17" xfId="57734" hidden="1"/>
    <cellStyle name="Erklärender Text 2 17" xfId="58318" hidden="1"/>
    <cellStyle name="Erklärender Text 2 17" xfId="58555" hidden="1"/>
    <cellStyle name="Erklärender Text 2 17" xfId="58484" hidden="1"/>
    <cellStyle name="Erklärender Text 2 18" xfId="227" hidden="1"/>
    <cellStyle name="Erklärender Text 2 18" xfId="818" hidden="1"/>
    <cellStyle name="Erklärender Text 2 18" xfId="831" hidden="1"/>
    <cellStyle name="Erklärender Text 2 18" xfId="720" hidden="1"/>
    <cellStyle name="Erklärender Text 2 18" xfId="1412" hidden="1"/>
    <cellStyle name="Erklärender Text 2 18" xfId="1649" hidden="1"/>
    <cellStyle name="Erklärender Text 2 18" xfId="1657" hidden="1"/>
    <cellStyle name="Erklärender Text 2 18" xfId="2140" hidden="1"/>
    <cellStyle name="Erklärender Text 2 18" xfId="2688" hidden="1"/>
    <cellStyle name="Erklärender Text 2 18" xfId="2701" hidden="1"/>
    <cellStyle name="Erklärender Text 2 18" xfId="2590" hidden="1"/>
    <cellStyle name="Erklärender Text 2 18" xfId="3282" hidden="1"/>
    <cellStyle name="Erklärender Text 2 18" xfId="3519" hidden="1"/>
    <cellStyle name="Erklärender Text 2 18" xfId="3527" hidden="1"/>
    <cellStyle name="Erklärender Text 2 18" xfId="2187" hidden="1"/>
    <cellStyle name="Erklärender Text 2 18" xfId="4194" hidden="1"/>
    <cellStyle name="Erklärender Text 2 18" xfId="4207" hidden="1"/>
    <cellStyle name="Erklärender Text 2 18" xfId="4096" hidden="1"/>
    <cellStyle name="Erklärender Text 2 18" xfId="4788" hidden="1"/>
    <cellStyle name="Erklärender Text 2 18" xfId="5025" hidden="1"/>
    <cellStyle name="Erklärender Text 2 18" xfId="5033" hidden="1"/>
    <cellStyle name="Erklärender Text 2 18" xfId="2148" hidden="1"/>
    <cellStyle name="Erklärender Text 2 18" xfId="5698" hidden="1"/>
    <cellStyle name="Erklärender Text 2 18" xfId="5711" hidden="1"/>
    <cellStyle name="Erklärender Text 2 18" xfId="5600" hidden="1"/>
    <cellStyle name="Erklärender Text 2 18" xfId="6292" hidden="1"/>
    <cellStyle name="Erklärender Text 2 18" xfId="6529" hidden="1"/>
    <cellStyle name="Erklärender Text 2 18" xfId="6537" hidden="1"/>
    <cellStyle name="Erklärender Text 2 18" xfId="2179" hidden="1"/>
    <cellStyle name="Erklärender Text 2 18" xfId="7196" hidden="1"/>
    <cellStyle name="Erklärender Text 2 18" xfId="7209" hidden="1"/>
    <cellStyle name="Erklärender Text 2 18" xfId="7098" hidden="1"/>
    <cellStyle name="Erklärender Text 2 18" xfId="7790" hidden="1"/>
    <cellStyle name="Erklärender Text 2 18" xfId="8027" hidden="1"/>
    <cellStyle name="Erklärender Text 2 18" xfId="8035" hidden="1"/>
    <cellStyle name="Erklärender Text 2 18" xfId="435" hidden="1"/>
    <cellStyle name="Erklärender Text 2 18" xfId="8689" hidden="1"/>
    <cellStyle name="Erklärender Text 2 18" xfId="8702" hidden="1"/>
    <cellStyle name="Erklärender Text 2 18" xfId="8591" hidden="1"/>
    <cellStyle name="Erklärender Text 2 18" xfId="9283" hidden="1"/>
    <cellStyle name="Erklärender Text 2 18" xfId="9520" hidden="1"/>
    <cellStyle name="Erklärender Text 2 18" xfId="9528" hidden="1"/>
    <cellStyle name="Erklärender Text 2 18" xfId="2290" hidden="1"/>
    <cellStyle name="Erklärender Text 2 18" xfId="10175" hidden="1"/>
    <cellStyle name="Erklärender Text 2 18" xfId="10188" hidden="1"/>
    <cellStyle name="Erklärender Text 2 18" xfId="10077" hidden="1"/>
    <cellStyle name="Erklärender Text 2 18" xfId="10769" hidden="1"/>
    <cellStyle name="Erklärender Text 2 18" xfId="11006" hidden="1"/>
    <cellStyle name="Erklärender Text 2 18" xfId="11014" hidden="1"/>
    <cellStyle name="Erklärender Text 2 18" xfId="2341" hidden="1"/>
    <cellStyle name="Erklärender Text 2 18" xfId="11655" hidden="1"/>
    <cellStyle name="Erklärender Text 2 18" xfId="11668" hidden="1"/>
    <cellStyle name="Erklärender Text 2 18" xfId="11557" hidden="1"/>
    <cellStyle name="Erklärender Text 2 18" xfId="12249" hidden="1"/>
    <cellStyle name="Erklärender Text 2 18" xfId="12486" hidden="1"/>
    <cellStyle name="Erklärender Text 2 18" xfId="12494" hidden="1"/>
    <cellStyle name="Erklärender Text 2 18" xfId="2311" hidden="1"/>
    <cellStyle name="Erklärender Text 2 18" xfId="13126" hidden="1"/>
    <cellStyle name="Erklärender Text 2 18" xfId="13139" hidden="1"/>
    <cellStyle name="Erklärender Text 2 18" xfId="13028" hidden="1"/>
    <cellStyle name="Erklärender Text 2 18" xfId="13720" hidden="1"/>
    <cellStyle name="Erklärender Text 2 18" xfId="13957" hidden="1"/>
    <cellStyle name="Erklärender Text 2 18" xfId="13965" hidden="1"/>
    <cellStyle name="Erklärender Text 2 18" xfId="2314" hidden="1"/>
    <cellStyle name="Erklärender Text 2 18" xfId="14588" hidden="1"/>
    <cellStyle name="Erklärender Text 2 18" xfId="14601" hidden="1"/>
    <cellStyle name="Erklärender Text 2 18" xfId="14490" hidden="1"/>
    <cellStyle name="Erklärender Text 2 18" xfId="15182" hidden="1"/>
    <cellStyle name="Erklärender Text 2 18" xfId="15419" hidden="1"/>
    <cellStyle name="Erklärender Text 2 18" xfId="15427" hidden="1"/>
    <cellStyle name="Erklärender Text 2 18" xfId="2547" hidden="1"/>
    <cellStyle name="Erklärender Text 2 18" xfId="16044" hidden="1"/>
    <cellStyle name="Erklärender Text 2 18" xfId="16057" hidden="1"/>
    <cellStyle name="Erklärender Text 2 18" xfId="15946" hidden="1"/>
    <cellStyle name="Erklärender Text 2 18" xfId="16638" hidden="1"/>
    <cellStyle name="Erklärender Text 2 18" xfId="16875" hidden="1"/>
    <cellStyle name="Erklärender Text 2 18" xfId="16883" hidden="1"/>
    <cellStyle name="Erklärender Text 2 18" xfId="4053" hidden="1"/>
    <cellStyle name="Erklärender Text 2 18" xfId="17486" hidden="1"/>
    <cellStyle name="Erklärender Text 2 18" xfId="17499" hidden="1"/>
    <cellStyle name="Erklärender Text 2 18" xfId="17388" hidden="1"/>
    <cellStyle name="Erklärender Text 2 18" xfId="18080" hidden="1"/>
    <cellStyle name="Erklärender Text 2 18" xfId="18317" hidden="1"/>
    <cellStyle name="Erklärender Text 2 18" xfId="18325" hidden="1"/>
    <cellStyle name="Erklärender Text 2 18" xfId="18961" hidden="1"/>
    <cellStyle name="Erklärender Text 2 18" xfId="19293" hidden="1"/>
    <cellStyle name="Erklärender Text 2 18" xfId="19306" hidden="1"/>
    <cellStyle name="Erklärender Text 2 18" xfId="19195" hidden="1"/>
    <cellStyle name="Erklärender Text 2 18" xfId="19887" hidden="1"/>
    <cellStyle name="Erklärender Text 2 18" xfId="20124" hidden="1"/>
    <cellStyle name="Erklärender Text 2 18" xfId="20132" hidden="1"/>
    <cellStyle name="Erklärender Text 2 18" xfId="20538" hidden="1"/>
    <cellStyle name="Erklärender Text 2 18" xfId="20793" hidden="1"/>
    <cellStyle name="Erklärender Text 2 18" xfId="21183" hidden="1"/>
    <cellStyle name="Erklärender Text 2 18" xfId="21191" hidden="1"/>
    <cellStyle name="Erklärender Text 2 18" xfId="20836" hidden="1"/>
    <cellStyle name="Erklärender Text 2 18" xfId="21819" hidden="1"/>
    <cellStyle name="Erklärender Text 2 18" xfId="21832" hidden="1"/>
    <cellStyle name="Erklärender Text 2 18" xfId="21721" hidden="1"/>
    <cellStyle name="Erklärender Text 2 18" xfId="22420" hidden="1"/>
    <cellStyle name="Erklärender Text 2 18" xfId="22657" hidden="1"/>
    <cellStyle name="Erklärender Text 2 18" xfId="22665" hidden="1"/>
    <cellStyle name="Erklärender Text 2 18" xfId="20906" hidden="1"/>
    <cellStyle name="Erklärender Text 2 18" xfId="23272" hidden="1"/>
    <cellStyle name="Erklärender Text 2 18" xfId="23285" hidden="1"/>
    <cellStyle name="Erklärender Text 2 18" xfId="23174" hidden="1"/>
    <cellStyle name="Erklärender Text 2 18" xfId="23871" hidden="1"/>
    <cellStyle name="Erklärender Text 2 18" xfId="24108" hidden="1"/>
    <cellStyle name="Erklärender Text 2 18" xfId="24116" hidden="1"/>
    <cellStyle name="Erklärender Text 2 18" xfId="20953" hidden="1"/>
    <cellStyle name="Erklärender Text 2 18" xfId="24719" hidden="1"/>
    <cellStyle name="Erklärender Text 2 18" xfId="24732" hidden="1"/>
    <cellStyle name="Erklärender Text 2 18" xfId="24621" hidden="1"/>
    <cellStyle name="Erklärender Text 2 18" xfId="25313" hidden="1"/>
    <cellStyle name="Erklärender Text 2 18" xfId="25550" hidden="1"/>
    <cellStyle name="Erklärender Text 2 18" xfId="25558" hidden="1"/>
    <cellStyle name="Erklärender Text 2 18" xfId="25966" hidden="1"/>
    <cellStyle name="Erklärender Text 2 18" xfId="26315" hidden="1"/>
    <cellStyle name="Erklärender Text 2 18" xfId="26328" hidden="1"/>
    <cellStyle name="Erklärender Text 2 18" xfId="26217" hidden="1"/>
    <cellStyle name="Erklärender Text 2 18" xfId="26909" hidden="1"/>
    <cellStyle name="Erklärender Text 2 18" xfId="27146" hidden="1"/>
    <cellStyle name="Erklärender Text 2 18" xfId="27154" hidden="1"/>
    <cellStyle name="Erklärender Text 2 18" xfId="25988" hidden="1"/>
    <cellStyle name="Erklärender Text 2 18" xfId="27757" hidden="1"/>
    <cellStyle name="Erklärender Text 2 18" xfId="27770" hidden="1"/>
    <cellStyle name="Erklärender Text 2 18" xfId="27659" hidden="1"/>
    <cellStyle name="Erklärender Text 2 18" xfId="28351" hidden="1"/>
    <cellStyle name="Erklärender Text 2 18" xfId="28588" hidden="1"/>
    <cellStyle name="Erklärender Text 2 18" xfId="28596" hidden="1"/>
    <cellStyle name="Erklärender Text 2 18" xfId="29003" hidden="1"/>
    <cellStyle name="Erklärender Text 2 18" xfId="29277" hidden="1"/>
    <cellStyle name="Erklärender Text 2 18" xfId="29290" hidden="1"/>
    <cellStyle name="Erklärender Text 2 18" xfId="29179" hidden="1"/>
    <cellStyle name="Erklärender Text 2 18" xfId="29871" hidden="1"/>
    <cellStyle name="Erklärender Text 2 18" xfId="30108" hidden="1"/>
    <cellStyle name="Erklärender Text 2 18" xfId="30116" hidden="1"/>
    <cellStyle name="Erklärender Text 2 18" xfId="30522" hidden="1"/>
    <cellStyle name="Erklärender Text 2 18" xfId="30777" hidden="1"/>
    <cellStyle name="Erklärender Text 2 18" xfId="31167" hidden="1"/>
    <cellStyle name="Erklärender Text 2 18" xfId="31175" hidden="1"/>
    <cellStyle name="Erklärender Text 2 18" xfId="30820" hidden="1"/>
    <cellStyle name="Erklärender Text 2 18" xfId="31803" hidden="1"/>
    <cellStyle name="Erklärender Text 2 18" xfId="31816" hidden="1"/>
    <cellStyle name="Erklärender Text 2 18" xfId="31705" hidden="1"/>
    <cellStyle name="Erklärender Text 2 18" xfId="32404" hidden="1"/>
    <cellStyle name="Erklärender Text 2 18" xfId="32641" hidden="1"/>
    <cellStyle name="Erklärender Text 2 18" xfId="32649" hidden="1"/>
    <cellStyle name="Erklärender Text 2 18" xfId="30890" hidden="1"/>
    <cellStyle name="Erklärender Text 2 18" xfId="33255" hidden="1"/>
    <cellStyle name="Erklärender Text 2 18" xfId="33268" hidden="1"/>
    <cellStyle name="Erklärender Text 2 18" xfId="33157" hidden="1"/>
    <cellStyle name="Erklärender Text 2 18" xfId="33854" hidden="1"/>
    <cellStyle name="Erklärender Text 2 18" xfId="34091" hidden="1"/>
    <cellStyle name="Erklärender Text 2 18" xfId="34099" hidden="1"/>
    <cellStyle name="Erklärender Text 2 18" xfId="30937" hidden="1"/>
    <cellStyle name="Erklärender Text 2 18" xfId="34702" hidden="1"/>
    <cellStyle name="Erklärender Text 2 18" xfId="34715" hidden="1"/>
    <cellStyle name="Erklärender Text 2 18" xfId="34604" hidden="1"/>
    <cellStyle name="Erklärender Text 2 18" xfId="35296" hidden="1"/>
    <cellStyle name="Erklärender Text 2 18" xfId="35533" hidden="1"/>
    <cellStyle name="Erklärender Text 2 18" xfId="35541" hidden="1"/>
    <cellStyle name="Erklärender Text 2 18" xfId="35949" hidden="1"/>
    <cellStyle name="Erklärender Text 2 18" xfId="36298" hidden="1"/>
    <cellStyle name="Erklärender Text 2 18" xfId="36311" hidden="1"/>
    <cellStyle name="Erklärender Text 2 18" xfId="36200" hidden="1"/>
    <cellStyle name="Erklärender Text 2 18" xfId="36892" hidden="1"/>
    <cellStyle name="Erklärender Text 2 18" xfId="37129" hidden="1"/>
    <cellStyle name="Erklärender Text 2 18" xfId="37137" hidden="1"/>
    <cellStyle name="Erklärender Text 2 18" xfId="35971" hidden="1"/>
    <cellStyle name="Erklärender Text 2 18" xfId="37740" hidden="1"/>
    <cellStyle name="Erklärender Text 2 18" xfId="37753" hidden="1"/>
    <cellStyle name="Erklärender Text 2 18" xfId="37642" hidden="1"/>
    <cellStyle name="Erklärender Text 2 18" xfId="38334" hidden="1"/>
    <cellStyle name="Erklärender Text 2 18" xfId="38571" hidden="1"/>
    <cellStyle name="Erklärender Text 2 18" xfId="38579" hidden="1"/>
    <cellStyle name="Erklärender Text 2 18" xfId="38998" hidden="1"/>
    <cellStyle name="Erklärender Text 2 18" xfId="39280" hidden="1"/>
    <cellStyle name="Erklärender Text 2 18" xfId="39293" hidden="1"/>
    <cellStyle name="Erklärender Text 2 18" xfId="39182" hidden="1"/>
    <cellStyle name="Erklärender Text 2 18" xfId="39874" hidden="1"/>
    <cellStyle name="Erklärender Text 2 18" xfId="40111" hidden="1"/>
    <cellStyle name="Erklärender Text 2 18" xfId="40119" hidden="1"/>
    <cellStyle name="Erklärender Text 2 18" xfId="40525" hidden="1"/>
    <cellStyle name="Erklärender Text 2 18" xfId="40780" hidden="1"/>
    <cellStyle name="Erklärender Text 2 18" xfId="41170" hidden="1"/>
    <cellStyle name="Erklärender Text 2 18" xfId="41178" hidden="1"/>
    <cellStyle name="Erklärender Text 2 18" xfId="40823" hidden="1"/>
    <cellStyle name="Erklärender Text 2 18" xfId="41806" hidden="1"/>
    <cellStyle name="Erklärender Text 2 18" xfId="41819" hidden="1"/>
    <cellStyle name="Erklärender Text 2 18" xfId="41708" hidden="1"/>
    <cellStyle name="Erklärender Text 2 18" xfId="42407" hidden="1"/>
    <cellStyle name="Erklärender Text 2 18" xfId="42644" hidden="1"/>
    <cellStyle name="Erklärender Text 2 18" xfId="42652" hidden="1"/>
    <cellStyle name="Erklärender Text 2 18" xfId="40893" hidden="1"/>
    <cellStyle name="Erklärender Text 2 18" xfId="43258" hidden="1"/>
    <cellStyle name="Erklärender Text 2 18" xfId="43271" hidden="1"/>
    <cellStyle name="Erklärender Text 2 18" xfId="43160" hidden="1"/>
    <cellStyle name="Erklärender Text 2 18" xfId="43857" hidden="1"/>
    <cellStyle name="Erklärender Text 2 18" xfId="44094" hidden="1"/>
    <cellStyle name="Erklärender Text 2 18" xfId="44102" hidden="1"/>
    <cellStyle name="Erklärender Text 2 18" xfId="40940" hidden="1"/>
    <cellStyle name="Erklärender Text 2 18" xfId="44705" hidden="1"/>
    <cellStyle name="Erklärender Text 2 18" xfId="44718" hidden="1"/>
    <cellStyle name="Erklärender Text 2 18" xfId="44607" hidden="1"/>
    <cellStyle name="Erklärender Text 2 18" xfId="45299" hidden="1"/>
    <cellStyle name="Erklärender Text 2 18" xfId="45536" hidden="1"/>
    <cellStyle name="Erklärender Text 2 18" xfId="45544" hidden="1"/>
    <cellStyle name="Erklärender Text 2 18" xfId="45952" hidden="1"/>
    <cellStyle name="Erklärender Text 2 18" xfId="46301" hidden="1"/>
    <cellStyle name="Erklärender Text 2 18" xfId="46314" hidden="1"/>
    <cellStyle name="Erklärender Text 2 18" xfId="46203" hidden="1"/>
    <cellStyle name="Erklärender Text 2 18" xfId="46895" hidden="1"/>
    <cellStyle name="Erklärender Text 2 18" xfId="47132" hidden="1"/>
    <cellStyle name="Erklärender Text 2 18" xfId="47140" hidden="1"/>
    <cellStyle name="Erklärender Text 2 18" xfId="45974" hidden="1"/>
    <cellStyle name="Erklärender Text 2 18" xfId="47743" hidden="1"/>
    <cellStyle name="Erklärender Text 2 18" xfId="47756" hidden="1"/>
    <cellStyle name="Erklärender Text 2 18" xfId="47645" hidden="1"/>
    <cellStyle name="Erklärender Text 2 18" xfId="48337" hidden="1"/>
    <cellStyle name="Erklärender Text 2 18" xfId="48574" hidden="1"/>
    <cellStyle name="Erklärender Text 2 18" xfId="48582" hidden="1"/>
    <cellStyle name="Erklärender Text 2 18" xfId="48988" hidden="1"/>
    <cellStyle name="Erklärender Text 2 18" xfId="49262" hidden="1"/>
    <cellStyle name="Erklärender Text 2 18" xfId="49275" hidden="1"/>
    <cellStyle name="Erklärender Text 2 18" xfId="49164" hidden="1"/>
    <cellStyle name="Erklärender Text 2 18" xfId="49856" hidden="1"/>
    <cellStyle name="Erklärender Text 2 18" xfId="50093" hidden="1"/>
    <cellStyle name="Erklärender Text 2 18" xfId="50101" hidden="1"/>
    <cellStyle name="Erklärender Text 2 18" xfId="50507" hidden="1"/>
    <cellStyle name="Erklärender Text 2 18" xfId="50762" hidden="1"/>
    <cellStyle name="Erklärender Text 2 18" xfId="51152" hidden="1"/>
    <cellStyle name="Erklärender Text 2 18" xfId="51160" hidden="1"/>
    <cellStyle name="Erklärender Text 2 18" xfId="50805" hidden="1"/>
    <cellStyle name="Erklärender Text 2 18" xfId="51788" hidden="1"/>
    <cellStyle name="Erklärender Text 2 18" xfId="51801" hidden="1"/>
    <cellStyle name="Erklärender Text 2 18" xfId="51690" hidden="1"/>
    <cellStyle name="Erklärender Text 2 18" xfId="52389" hidden="1"/>
    <cellStyle name="Erklärender Text 2 18" xfId="52626" hidden="1"/>
    <cellStyle name="Erklärender Text 2 18" xfId="52634" hidden="1"/>
    <cellStyle name="Erklärender Text 2 18" xfId="50875" hidden="1"/>
    <cellStyle name="Erklärender Text 2 18" xfId="53240" hidden="1"/>
    <cellStyle name="Erklärender Text 2 18" xfId="53253" hidden="1"/>
    <cellStyle name="Erklärender Text 2 18" xfId="53142" hidden="1"/>
    <cellStyle name="Erklärender Text 2 18" xfId="53839" hidden="1"/>
    <cellStyle name="Erklärender Text 2 18" xfId="54076" hidden="1"/>
    <cellStyle name="Erklärender Text 2 18" xfId="54084" hidden="1"/>
    <cellStyle name="Erklärender Text 2 18" xfId="50922" hidden="1"/>
    <cellStyle name="Erklärender Text 2 18" xfId="54687" hidden="1"/>
    <cellStyle name="Erklärender Text 2 18" xfId="54700" hidden="1"/>
    <cellStyle name="Erklärender Text 2 18" xfId="54589" hidden="1"/>
    <cellStyle name="Erklärender Text 2 18" xfId="55281" hidden="1"/>
    <cellStyle name="Erklärender Text 2 18" xfId="55518" hidden="1"/>
    <cellStyle name="Erklärender Text 2 18" xfId="55526" hidden="1"/>
    <cellStyle name="Erklärender Text 2 18" xfId="55934" hidden="1"/>
    <cellStyle name="Erklärender Text 2 18" xfId="56283" hidden="1"/>
    <cellStyle name="Erklärender Text 2 18" xfId="56296" hidden="1"/>
    <cellStyle name="Erklärender Text 2 18" xfId="56185" hidden="1"/>
    <cellStyle name="Erklärender Text 2 18" xfId="56877" hidden="1"/>
    <cellStyle name="Erklärender Text 2 18" xfId="57114" hidden="1"/>
    <cellStyle name="Erklärender Text 2 18" xfId="57122" hidden="1"/>
    <cellStyle name="Erklärender Text 2 18" xfId="55956" hidden="1"/>
    <cellStyle name="Erklärender Text 2 18" xfId="57725" hidden="1"/>
    <cellStyle name="Erklärender Text 2 18" xfId="57738" hidden="1"/>
    <cellStyle name="Erklärender Text 2 18" xfId="57627" hidden="1"/>
    <cellStyle name="Erklärender Text 2 18" xfId="58319" hidden="1"/>
    <cellStyle name="Erklärender Text 2 18" xfId="58556" hidden="1"/>
    <cellStyle name="Erklärender Text 2 18" xfId="58564" hidden="1"/>
    <cellStyle name="Erklärender Text 2 19" xfId="228" hidden="1"/>
    <cellStyle name="Erklärender Text 2 19" xfId="819" hidden="1"/>
    <cellStyle name="Erklärender Text 2 19" xfId="830" hidden="1"/>
    <cellStyle name="Erklärender Text 2 19" xfId="717" hidden="1"/>
    <cellStyle name="Erklärender Text 2 19" xfId="1413" hidden="1"/>
    <cellStyle name="Erklärender Text 2 19" xfId="1650" hidden="1"/>
    <cellStyle name="Erklärender Text 2 19" xfId="1656" hidden="1"/>
    <cellStyle name="Erklärender Text 2 19" xfId="2141" hidden="1"/>
    <cellStyle name="Erklärender Text 2 19" xfId="2689" hidden="1"/>
    <cellStyle name="Erklärender Text 2 19" xfId="2700" hidden="1"/>
    <cellStyle name="Erklärender Text 2 19" xfId="2587" hidden="1"/>
    <cellStyle name="Erklärender Text 2 19" xfId="3283" hidden="1"/>
    <cellStyle name="Erklärender Text 2 19" xfId="3520" hidden="1"/>
    <cellStyle name="Erklärender Text 2 19" xfId="3526" hidden="1"/>
    <cellStyle name="Erklärender Text 2 19" xfId="2186" hidden="1"/>
    <cellStyle name="Erklärender Text 2 19" xfId="4195" hidden="1"/>
    <cellStyle name="Erklärender Text 2 19" xfId="4206" hidden="1"/>
    <cellStyle name="Erklärender Text 2 19" xfId="4093" hidden="1"/>
    <cellStyle name="Erklärender Text 2 19" xfId="4789" hidden="1"/>
    <cellStyle name="Erklärender Text 2 19" xfId="5026" hidden="1"/>
    <cellStyle name="Erklärender Text 2 19" xfId="5032" hidden="1"/>
    <cellStyle name="Erklärender Text 2 19" xfId="2149" hidden="1"/>
    <cellStyle name="Erklärender Text 2 19" xfId="5699" hidden="1"/>
    <cellStyle name="Erklärender Text 2 19" xfId="5710" hidden="1"/>
    <cellStyle name="Erklärender Text 2 19" xfId="5597" hidden="1"/>
    <cellStyle name="Erklärender Text 2 19" xfId="6293" hidden="1"/>
    <cellStyle name="Erklärender Text 2 19" xfId="6530" hidden="1"/>
    <cellStyle name="Erklärender Text 2 19" xfId="6536" hidden="1"/>
    <cellStyle name="Erklärender Text 2 19" xfId="2178" hidden="1"/>
    <cellStyle name="Erklärender Text 2 19" xfId="7197" hidden="1"/>
    <cellStyle name="Erklärender Text 2 19" xfId="7208" hidden="1"/>
    <cellStyle name="Erklärender Text 2 19" xfId="7095" hidden="1"/>
    <cellStyle name="Erklärender Text 2 19" xfId="7791" hidden="1"/>
    <cellStyle name="Erklärender Text 2 19" xfId="8028" hidden="1"/>
    <cellStyle name="Erklärender Text 2 19" xfId="8034" hidden="1"/>
    <cellStyle name="Erklärender Text 2 19" xfId="2152" hidden="1"/>
    <cellStyle name="Erklärender Text 2 19" xfId="8690" hidden="1"/>
    <cellStyle name="Erklärender Text 2 19" xfId="8701" hidden="1"/>
    <cellStyle name="Erklärender Text 2 19" xfId="8588" hidden="1"/>
    <cellStyle name="Erklärender Text 2 19" xfId="9284" hidden="1"/>
    <cellStyle name="Erklärender Text 2 19" xfId="9521" hidden="1"/>
    <cellStyle name="Erklärender Text 2 19" xfId="9527" hidden="1"/>
    <cellStyle name="Erklärender Text 2 19" xfId="2401" hidden="1"/>
    <cellStyle name="Erklärender Text 2 19" xfId="10176" hidden="1"/>
    <cellStyle name="Erklärender Text 2 19" xfId="10187" hidden="1"/>
    <cellStyle name="Erklärender Text 2 19" xfId="10074" hidden="1"/>
    <cellStyle name="Erklärender Text 2 19" xfId="10770" hidden="1"/>
    <cellStyle name="Erklärender Text 2 19" xfId="11007" hidden="1"/>
    <cellStyle name="Erklärender Text 2 19" xfId="11013" hidden="1"/>
    <cellStyle name="Erklärender Text 2 19" xfId="3907" hidden="1"/>
    <cellStyle name="Erklärender Text 2 19" xfId="11656" hidden="1"/>
    <cellStyle name="Erklärender Text 2 19" xfId="11667" hidden="1"/>
    <cellStyle name="Erklärender Text 2 19" xfId="11554" hidden="1"/>
    <cellStyle name="Erklärender Text 2 19" xfId="12250" hidden="1"/>
    <cellStyle name="Erklärender Text 2 19" xfId="12487" hidden="1"/>
    <cellStyle name="Erklärender Text 2 19" xfId="12493" hidden="1"/>
    <cellStyle name="Erklärender Text 2 19" xfId="5412" hidden="1"/>
    <cellStyle name="Erklärender Text 2 19" xfId="13127" hidden="1"/>
    <cellStyle name="Erklärender Text 2 19" xfId="13138" hidden="1"/>
    <cellStyle name="Erklärender Text 2 19" xfId="13025" hidden="1"/>
    <cellStyle name="Erklärender Text 2 19" xfId="13721" hidden="1"/>
    <cellStyle name="Erklärender Text 2 19" xfId="13958" hidden="1"/>
    <cellStyle name="Erklärender Text 2 19" xfId="13964" hidden="1"/>
    <cellStyle name="Erklärender Text 2 19" xfId="6914" hidden="1"/>
    <cellStyle name="Erklärender Text 2 19" xfId="14589" hidden="1"/>
    <cellStyle name="Erklärender Text 2 19" xfId="14600" hidden="1"/>
    <cellStyle name="Erklärender Text 2 19" xfId="14487" hidden="1"/>
    <cellStyle name="Erklärender Text 2 19" xfId="15183" hidden="1"/>
    <cellStyle name="Erklärender Text 2 19" xfId="15420" hidden="1"/>
    <cellStyle name="Erklärender Text 2 19" xfId="15426" hidden="1"/>
    <cellStyle name="Erklärender Text 2 19" xfId="8409" hidden="1"/>
    <cellStyle name="Erklärender Text 2 19" xfId="16045" hidden="1"/>
    <cellStyle name="Erklärender Text 2 19" xfId="16056" hidden="1"/>
    <cellStyle name="Erklärender Text 2 19" xfId="15943" hidden="1"/>
    <cellStyle name="Erklärender Text 2 19" xfId="16639" hidden="1"/>
    <cellStyle name="Erklärender Text 2 19" xfId="16876" hidden="1"/>
    <cellStyle name="Erklärender Text 2 19" xfId="16882" hidden="1"/>
    <cellStyle name="Erklärender Text 2 19" xfId="9900" hidden="1"/>
    <cellStyle name="Erklärender Text 2 19" xfId="17487" hidden="1"/>
    <cellStyle name="Erklärender Text 2 19" xfId="17498" hidden="1"/>
    <cellStyle name="Erklärender Text 2 19" xfId="17385" hidden="1"/>
    <cellStyle name="Erklärender Text 2 19" xfId="18081" hidden="1"/>
    <cellStyle name="Erklärender Text 2 19" xfId="18318" hidden="1"/>
    <cellStyle name="Erklärender Text 2 19" xfId="18324" hidden="1"/>
    <cellStyle name="Erklärender Text 2 19" xfId="18962" hidden="1"/>
    <cellStyle name="Erklärender Text 2 19" xfId="19294" hidden="1"/>
    <cellStyle name="Erklärender Text 2 19" xfId="19305" hidden="1"/>
    <cellStyle name="Erklärender Text 2 19" xfId="19192" hidden="1"/>
    <cellStyle name="Erklärender Text 2 19" xfId="19888" hidden="1"/>
    <cellStyle name="Erklärender Text 2 19" xfId="20125" hidden="1"/>
    <cellStyle name="Erklärender Text 2 19" xfId="20131" hidden="1"/>
    <cellStyle name="Erklärender Text 2 19" xfId="20539" hidden="1"/>
    <cellStyle name="Erklärender Text 2 19" xfId="20794" hidden="1"/>
    <cellStyle name="Erklärender Text 2 19" xfId="21184" hidden="1"/>
    <cellStyle name="Erklärender Text 2 19" xfId="21190" hidden="1"/>
    <cellStyle name="Erklärender Text 2 19" xfId="20835" hidden="1"/>
    <cellStyle name="Erklärender Text 2 19" xfId="21820" hidden="1"/>
    <cellStyle name="Erklärender Text 2 19" xfId="21831" hidden="1"/>
    <cellStyle name="Erklärender Text 2 19" xfId="21718" hidden="1"/>
    <cellStyle name="Erklärender Text 2 19" xfId="22421" hidden="1"/>
    <cellStyle name="Erklärender Text 2 19" xfId="22658" hidden="1"/>
    <cellStyle name="Erklärender Text 2 19" xfId="22664" hidden="1"/>
    <cellStyle name="Erklärender Text 2 19" xfId="20710" hidden="1"/>
    <cellStyle name="Erklärender Text 2 19" xfId="23273" hidden="1"/>
    <cellStyle name="Erklärender Text 2 19" xfId="23284" hidden="1"/>
    <cellStyle name="Erklärender Text 2 19" xfId="23171" hidden="1"/>
    <cellStyle name="Erklärender Text 2 19" xfId="23872" hidden="1"/>
    <cellStyle name="Erklärender Text 2 19" xfId="24109" hidden="1"/>
    <cellStyle name="Erklärender Text 2 19" xfId="24115" hidden="1"/>
    <cellStyle name="Erklärender Text 2 19" xfId="23676" hidden="1"/>
    <cellStyle name="Erklärender Text 2 19" xfId="24720" hidden="1"/>
    <cellStyle name="Erklärender Text 2 19" xfId="24731" hidden="1"/>
    <cellStyle name="Erklärender Text 2 19" xfId="24618" hidden="1"/>
    <cellStyle name="Erklärender Text 2 19" xfId="25314" hidden="1"/>
    <cellStyle name="Erklärender Text 2 19" xfId="25551" hidden="1"/>
    <cellStyle name="Erklärender Text 2 19" xfId="25557" hidden="1"/>
    <cellStyle name="Erklärender Text 2 19" xfId="25967" hidden="1"/>
    <cellStyle name="Erklärender Text 2 19" xfId="26316" hidden="1"/>
    <cellStyle name="Erklärender Text 2 19" xfId="26327" hidden="1"/>
    <cellStyle name="Erklärender Text 2 19" xfId="26214" hidden="1"/>
    <cellStyle name="Erklärender Text 2 19" xfId="26910" hidden="1"/>
    <cellStyle name="Erklärender Text 2 19" xfId="27147" hidden="1"/>
    <cellStyle name="Erklärender Text 2 19" xfId="27153" hidden="1"/>
    <cellStyle name="Erklärender Text 2 19" xfId="25987" hidden="1"/>
    <cellStyle name="Erklärender Text 2 19" xfId="27758" hidden="1"/>
    <cellStyle name="Erklärender Text 2 19" xfId="27769" hidden="1"/>
    <cellStyle name="Erklärender Text 2 19" xfId="27656" hidden="1"/>
    <cellStyle name="Erklärender Text 2 19" xfId="28352" hidden="1"/>
    <cellStyle name="Erklärender Text 2 19" xfId="28589" hidden="1"/>
    <cellStyle name="Erklärender Text 2 19" xfId="28595" hidden="1"/>
    <cellStyle name="Erklärender Text 2 19" xfId="29004" hidden="1"/>
    <cellStyle name="Erklärender Text 2 19" xfId="29278" hidden="1"/>
    <cellStyle name="Erklärender Text 2 19" xfId="29289" hidden="1"/>
    <cellStyle name="Erklärender Text 2 19" xfId="29176" hidden="1"/>
    <cellStyle name="Erklärender Text 2 19" xfId="29872" hidden="1"/>
    <cellStyle name="Erklärender Text 2 19" xfId="30109" hidden="1"/>
    <cellStyle name="Erklärender Text 2 19" xfId="30115" hidden="1"/>
    <cellStyle name="Erklärender Text 2 19" xfId="30523" hidden="1"/>
    <cellStyle name="Erklärender Text 2 19" xfId="30778" hidden="1"/>
    <cellStyle name="Erklärender Text 2 19" xfId="31168" hidden="1"/>
    <cellStyle name="Erklärender Text 2 19" xfId="31174" hidden="1"/>
    <cellStyle name="Erklärender Text 2 19" xfId="30819" hidden="1"/>
    <cellStyle name="Erklärender Text 2 19" xfId="31804" hidden="1"/>
    <cellStyle name="Erklärender Text 2 19" xfId="31815" hidden="1"/>
    <cellStyle name="Erklärender Text 2 19" xfId="31702" hidden="1"/>
    <cellStyle name="Erklärender Text 2 19" xfId="32405" hidden="1"/>
    <cellStyle name="Erklärender Text 2 19" xfId="32642" hidden="1"/>
    <cellStyle name="Erklärender Text 2 19" xfId="32648" hidden="1"/>
    <cellStyle name="Erklärender Text 2 19" xfId="30694" hidden="1"/>
    <cellStyle name="Erklärender Text 2 19" xfId="33256" hidden="1"/>
    <cellStyle name="Erklärender Text 2 19" xfId="33267" hidden="1"/>
    <cellStyle name="Erklärender Text 2 19" xfId="33154" hidden="1"/>
    <cellStyle name="Erklärender Text 2 19" xfId="33855" hidden="1"/>
    <cellStyle name="Erklärender Text 2 19" xfId="34092" hidden="1"/>
    <cellStyle name="Erklärender Text 2 19" xfId="34098" hidden="1"/>
    <cellStyle name="Erklärender Text 2 19" xfId="33659" hidden="1"/>
    <cellStyle name="Erklärender Text 2 19" xfId="34703" hidden="1"/>
    <cellStyle name="Erklärender Text 2 19" xfId="34714" hidden="1"/>
    <cellStyle name="Erklärender Text 2 19" xfId="34601" hidden="1"/>
    <cellStyle name="Erklärender Text 2 19" xfId="35297" hidden="1"/>
    <cellStyle name="Erklärender Text 2 19" xfId="35534" hidden="1"/>
    <cellStyle name="Erklärender Text 2 19" xfId="35540" hidden="1"/>
    <cellStyle name="Erklärender Text 2 19" xfId="35950" hidden="1"/>
    <cellStyle name="Erklärender Text 2 19" xfId="36299" hidden="1"/>
    <cellStyle name="Erklärender Text 2 19" xfId="36310" hidden="1"/>
    <cellStyle name="Erklärender Text 2 19" xfId="36197" hidden="1"/>
    <cellStyle name="Erklärender Text 2 19" xfId="36893" hidden="1"/>
    <cellStyle name="Erklärender Text 2 19" xfId="37130" hidden="1"/>
    <cellStyle name="Erklärender Text 2 19" xfId="37136" hidden="1"/>
    <cellStyle name="Erklärender Text 2 19" xfId="35970" hidden="1"/>
    <cellStyle name="Erklärender Text 2 19" xfId="37741" hidden="1"/>
    <cellStyle name="Erklärender Text 2 19" xfId="37752" hidden="1"/>
    <cellStyle name="Erklärender Text 2 19" xfId="37639" hidden="1"/>
    <cellStyle name="Erklärender Text 2 19" xfId="38335" hidden="1"/>
    <cellStyle name="Erklärender Text 2 19" xfId="38572" hidden="1"/>
    <cellStyle name="Erklärender Text 2 19" xfId="38578" hidden="1"/>
    <cellStyle name="Erklärender Text 2 19" xfId="38999" hidden="1"/>
    <cellStyle name="Erklärender Text 2 19" xfId="39281" hidden="1"/>
    <cellStyle name="Erklärender Text 2 19" xfId="39292" hidden="1"/>
    <cellStyle name="Erklärender Text 2 19" xfId="39179" hidden="1"/>
    <cellStyle name="Erklärender Text 2 19" xfId="39875" hidden="1"/>
    <cellStyle name="Erklärender Text 2 19" xfId="40112" hidden="1"/>
    <cellStyle name="Erklärender Text 2 19" xfId="40118" hidden="1"/>
    <cellStyle name="Erklärender Text 2 19" xfId="40526" hidden="1"/>
    <cellStyle name="Erklärender Text 2 19" xfId="40781" hidden="1"/>
    <cellStyle name="Erklärender Text 2 19" xfId="41171" hidden="1"/>
    <cellStyle name="Erklärender Text 2 19" xfId="41177" hidden="1"/>
    <cellStyle name="Erklärender Text 2 19" xfId="40822" hidden="1"/>
    <cellStyle name="Erklärender Text 2 19" xfId="41807" hidden="1"/>
    <cellStyle name="Erklärender Text 2 19" xfId="41818" hidden="1"/>
    <cellStyle name="Erklärender Text 2 19" xfId="41705" hidden="1"/>
    <cellStyle name="Erklärender Text 2 19" xfId="42408" hidden="1"/>
    <cellStyle name="Erklärender Text 2 19" xfId="42645" hidden="1"/>
    <cellStyle name="Erklärender Text 2 19" xfId="42651" hidden="1"/>
    <cellStyle name="Erklärender Text 2 19" xfId="40697" hidden="1"/>
    <cellStyle name="Erklärender Text 2 19" xfId="43259" hidden="1"/>
    <cellStyle name="Erklärender Text 2 19" xfId="43270" hidden="1"/>
    <cellStyle name="Erklärender Text 2 19" xfId="43157" hidden="1"/>
    <cellStyle name="Erklärender Text 2 19" xfId="43858" hidden="1"/>
    <cellStyle name="Erklärender Text 2 19" xfId="44095" hidden="1"/>
    <cellStyle name="Erklärender Text 2 19" xfId="44101" hidden="1"/>
    <cellStyle name="Erklärender Text 2 19" xfId="43662" hidden="1"/>
    <cellStyle name="Erklärender Text 2 19" xfId="44706" hidden="1"/>
    <cellStyle name="Erklärender Text 2 19" xfId="44717" hidden="1"/>
    <cellStyle name="Erklärender Text 2 19" xfId="44604" hidden="1"/>
    <cellStyle name="Erklärender Text 2 19" xfId="45300" hidden="1"/>
    <cellStyle name="Erklärender Text 2 19" xfId="45537" hidden="1"/>
    <cellStyle name="Erklärender Text 2 19" xfId="45543" hidden="1"/>
    <cellStyle name="Erklärender Text 2 19" xfId="45953" hidden="1"/>
    <cellStyle name="Erklärender Text 2 19" xfId="46302" hidden="1"/>
    <cellStyle name="Erklärender Text 2 19" xfId="46313" hidden="1"/>
    <cellStyle name="Erklärender Text 2 19" xfId="46200" hidden="1"/>
    <cellStyle name="Erklärender Text 2 19" xfId="46896" hidden="1"/>
    <cellStyle name="Erklärender Text 2 19" xfId="47133" hidden="1"/>
    <cellStyle name="Erklärender Text 2 19" xfId="47139" hidden="1"/>
    <cellStyle name="Erklärender Text 2 19" xfId="45973" hidden="1"/>
    <cellStyle name="Erklärender Text 2 19" xfId="47744" hidden="1"/>
    <cellStyle name="Erklärender Text 2 19" xfId="47755" hidden="1"/>
    <cellStyle name="Erklärender Text 2 19" xfId="47642" hidden="1"/>
    <cellStyle name="Erklärender Text 2 19" xfId="48338" hidden="1"/>
    <cellStyle name="Erklärender Text 2 19" xfId="48575" hidden="1"/>
    <cellStyle name="Erklärender Text 2 19" xfId="48581" hidden="1"/>
    <cellStyle name="Erklärender Text 2 19" xfId="48989" hidden="1"/>
    <cellStyle name="Erklärender Text 2 19" xfId="49263" hidden="1"/>
    <cellStyle name="Erklärender Text 2 19" xfId="49274" hidden="1"/>
    <cellStyle name="Erklärender Text 2 19" xfId="49161" hidden="1"/>
    <cellStyle name="Erklärender Text 2 19" xfId="49857" hidden="1"/>
    <cellStyle name="Erklärender Text 2 19" xfId="50094" hidden="1"/>
    <cellStyle name="Erklärender Text 2 19" xfId="50100" hidden="1"/>
    <cellStyle name="Erklärender Text 2 19" xfId="50508" hidden="1"/>
    <cellStyle name="Erklärender Text 2 19" xfId="50763" hidden="1"/>
    <cellStyle name="Erklärender Text 2 19" xfId="51153" hidden="1"/>
    <cellStyle name="Erklärender Text 2 19" xfId="51159" hidden="1"/>
    <cellStyle name="Erklärender Text 2 19" xfId="50804" hidden="1"/>
    <cellStyle name="Erklärender Text 2 19" xfId="51789" hidden="1"/>
    <cellStyle name="Erklärender Text 2 19" xfId="51800" hidden="1"/>
    <cellStyle name="Erklärender Text 2 19" xfId="51687" hidden="1"/>
    <cellStyle name="Erklärender Text 2 19" xfId="52390" hidden="1"/>
    <cellStyle name="Erklärender Text 2 19" xfId="52627" hidden="1"/>
    <cellStyle name="Erklärender Text 2 19" xfId="52633" hidden="1"/>
    <cellStyle name="Erklärender Text 2 19" xfId="50679" hidden="1"/>
    <cellStyle name="Erklärender Text 2 19" xfId="53241" hidden="1"/>
    <cellStyle name="Erklärender Text 2 19" xfId="53252" hidden="1"/>
    <cellStyle name="Erklärender Text 2 19" xfId="53139" hidden="1"/>
    <cellStyle name="Erklärender Text 2 19" xfId="53840" hidden="1"/>
    <cellStyle name="Erklärender Text 2 19" xfId="54077" hidden="1"/>
    <cellStyle name="Erklärender Text 2 19" xfId="54083" hidden="1"/>
    <cellStyle name="Erklärender Text 2 19" xfId="53644" hidden="1"/>
    <cellStyle name="Erklärender Text 2 19" xfId="54688" hidden="1"/>
    <cellStyle name="Erklärender Text 2 19" xfId="54699" hidden="1"/>
    <cellStyle name="Erklärender Text 2 19" xfId="54586" hidden="1"/>
    <cellStyle name="Erklärender Text 2 19" xfId="55282" hidden="1"/>
    <cellStyle name="Erklärender Text 2 19" xfId="55519" hidden="1"/>
    <cellStyle name="Erklärender Text 2 19" xfId="55525" hidden="1"/>
    <cellStyle name="Erklärender Text 2 19" xfId="55935" hidden="1"/>
    <cellStyle name="Erklärender Text 2 19" xfId="56284" hidden="1"/>
    <cellStyle name="Erklärender Text 2 19" xfId="56295" hidden="1"/>
    <cellStyle name="Erklärender Text 2 19" xfId="56182" hidden="1"/>
    <cellStyle name="Erklärender Text 2 19" xfId="56878" hidden="1"/>
    <cellStyle name="Erklärender Text 2 19" xfId="57115" hidden="1"/>
    <cellStyle name="Erklärender Text 2 19" xfId="57121" hidden="1"/>
    <cellStyle name="Erklärender Text 2 19" xfId="55955" hidden="1"/>
    <cellStyle name="Erklärender Text 2 19" xfId="57726" hidden="1"/>
    <cellStyle name="Erklärender Text 2 19" xfId="57737" hidden="1"/>
    <cellStyle name="Erklärender Text 2 19" xfId="57624" hidden="1"/>
    <cellStyle name="Erklärender Text 2 19" xfId="58320" hidden="1"/>
    <cellStyle name="Erklärender Text 2 19" xfId="58557" hidden="1"/>
    <cellStyle name="Erklärender Text 2 19" xfId="58563" hidden="1"/>
    <cellStyle name="Erklärender Text 2 2" xfId="229" hidden="1"/>
    <cellStyle name="Erklärender Text 2 2" xfId="820" hidden="1"/>
    <cellStyle name="Erklärender Text 2 2" xfId="829" hidden="1"/>
    <cellStyle name="Erklärender Text 2 2" xfId="828" hidden="1"/>
    <cellStyle name="Erklärender Text 2 2" xfId="1414" hidden="1"/>
    <cellStyle name="Erklärender Text 2 2" xfId="1651" hidden="1"/>
    <cellStyle name="Erklärender Text 2 2" xfId="1655" hidden="1"/>
    <cellStyle name="Erklärender Text 2 2" xfId="2142" hidden="1"/>
    <cellStyle name="Erklärender Text 2 2" xfId="2690" hidden="1"/>
    <cellStyle name="Erklärender Text 2 2" xfId="2699" hidden="1"/>
    <cellStyle name="Erklärender Text 2 2" xfId="2698" hidden="1"/>
    <cellStyle name="Erklärender Text 2 2" xfId="3284" hidden="1"/>
    <cellStyle name="Erklärender Text 2 2" xfId="3521" hidden="1"/>
    <cellStyle name="Erklärender Text 2 2" xfId="3525" hidden="1"/>
    <cellStyle name="Erklärender Text 2 2" xfId="2185" hidden="1"/>
    <cellStyle name="Erklärender Text 2 2" xfId="4196" hidden="1"/>
    <cellStyle name="Erklärender Text 2 2" xfId="4205" hidden="1"/>
    <cellStyle name="Erklärender Text 2 2" xfId="4204" hidden="1"/>
    <cellStyle name="Erklärender Text 2 2" xfId="4790" hidden="1"/>
    <cellStyle name="Erklärender Text 2 2" xfId="5027" hidden="1"/>
    <cellStyle name="Erklärender Text 2 2" xfId="5031" hidden="1"/>
    <cellStyle name="Erklärender Text 2 2" xfId="2150" hidden="1"/>
    <cellStyle name="Erklärender Text 2 2" xfId="5700" hidden="1"/>
    <cellStyle name="Erklärender Text 2 2" xfId="5709" hidden="1"/>
    <cellStyle name="Erklärender Text 2 2" xfId="5708" hidden="1"/>
    <cellStyle name="Erklärender Text 2 2" xfId="6294" hidden="1"/>
    <cellStyle name="Erklärender Text 2 2" xfId="6531" hidden="1"/>
    <cellStyle name="Erklärender Text 2 2" xfId="6535" hidden="1"/>
    <cellStyle name="Erklärender Text 2 2" xfId="2177" hidden="1"/>
    <cellStyle name="Erklärender Text 2 2" xfId="7198" hidden="1"/>
    <cellStyle name="Erklärender Text 2 2" xfId="7207" hidden="1"/>
    <cellStyle name="Erklärender Text 2 2" xfId="7206" hidden="1"/>
    <cellStyle name="Erklärender Text 2 2" xfId="7792" hidden="1"/>
    <cellStyle name="Erklärender Text 2 2" xfId="8029" hidden="1"/>
    <cellStyle name="Erklärender Text 2 2" xfId="8033" hidden="1"/>
    <cellStyle name="Erklärender Text 2 2" xfId="2325" hidden="1"/>
    <cellStyle name="Erklärender Text 2 2" xfId="8691" hidden="1"/>
    <cellStyle name="Erklärender Text 2 2" xfId="8700" hidden="1"/>
    <cellStyle name="Erklärender Text 2 2" xfId="8699" hidden="1"/>
    <cellStyle name="Erklärender Text 2 2" xfId="9285" hidden="1"/>
    <cellStyle name="Erklärender Text 2 2" xfId="9522" hidden="1"/>
    <cellStyle name="Erklärender Text 2 2" xfId="9526" hidden="1"/>
    <cellStyle name="Erklärender Text 2 2" xfId="2323" hidden="1"/>
    <cellStyle name="Erklärender Text 2 2" xfId="10177" hidden="1"/>
    <cellStyle name="Erklärender Text 2 2" xfId="10186" hidden="1"/>
    <cellStyle name="Erklärender Text 2 2" xfId="10185" hidden="1"/>
    <cellStyle name="Erklärender Text 2 2" xfId="10771" hidden="1"/>
    <cellStyle name="Erklärender Text 2 2" xfId="11008" hidden="1"/>
    <cellStyle name="Erklärender Text 2 2" xfId="11012" hidden="1"/>
    <cellStyle name="Erklärender Text 2 2" xfId="2031" hidden="1"/>
    <cellStyle name="Erklärender Text 2 2" xfId="11657" hidden="1"/>
    <cellStyle name="Erklärender Text 2 2" xfId="11666" hidden="1"/>
    <cellStyle name="Erklärender Text 2 2" xfId="11665" hidden="1"/>
    <cellStyle name="Erklärender Text 2 2" xfId="12251" hidden="1"/>
    <cellStyle name="Erklärender Text 2 2" xfId="12488" hidden="1"/>
    <cellStyle name="Erklärender Text 2 2" xfId="12492" hidden="1"/>
    <cellStyle name="Erklärender Text 2 2" xfId="2397" hidden="1"/>
    <cellStyle name="Erklärender Text 2 2" xfId="13128" hidden="1"/>
    <cellStyle name="Erklärender Text 2 2" xfId="13137" hidden="1"/>
    <cellStyle name="Erklärender Text 2 2" xfId="13136" hidden="1"/>
    <cellStyle name="Erklärender Text 2 2" xfId="13722" hidden="1"/>
    <cellStyle name="Erklärender Text 2 2" xfId="13959" hidden="1"/>
    <cellStyle name="Erklärender Text 2 2" xfId="13963" hidden="1"/>
    <cellStyle name="Erklärender Text 2 2" xfId="3903" hidden="1"/>
    <cellStyle name="Erklärender Text 2 2" xfId="14590" hidden="1"/>
    <cellStyle name="Erklärender Text 2 2" xfId="14599" hidden="1"/>
    <cellStyle name="Erklärender Text 2 2" xfId="14598" hidden="1"/>
    <cellStyle name="Erklärender Text 2 2" xfId="15184" hidden="1"/>
    <cellStyle name="Erklärender Text 2 2" xfId="15421" hidden="1"/>
    <cellStyle name="Erklärender Text 2 2" xfId="15425" hidden="1"/>
    <cellStyle name="Erklärender Text 2 2" xfId="5408" hidden="1"/>
    <cellStyle name="Erklärender Text 2 2" xfId="16046" hidden="1"/>
    <cellStyle name="Erklärender Text 2 2" xfId="16055" hidden="1"/>
    <cellStyle name="Erklärender Text 2 2" xfId="16054" hidden="1"/>
    <cellStyle name="Erklärender Text 2 2" xfId="16640" hidden="1"/>
    <cellStyle name="Erklärender Text 2 2" xfId="16877" hidden="1"/>
    <cellStyle name="Erklärender Text 2 2" xfId="16881" hidden="1"/>
    <cellStyle name="Erklärender Text 2 2" xfId="6910" hidden="1"/>
    <cellStyle name="Erklärender Text 2 2" xfId="17488" hidden="1"/>
    <cellStyle name="Erklärender Text 2 2" xfId="17497" hidden="1"/>
    <cellStyle name="Erklärender Text 2 2" xfId="17496" hidden="1"/>
    <cellStyle name="Erklärender Text 2 2" xfId="18082" hidden="1"/>
    <cellStyle name="Erklärender Text 2 2" xfId="18319" hidden="1"/>
    <cellStyle name="Erklärender Text 2 2" xfId="18323" hidden="1"/>
    <cellStyle name="Erklärender Text 2 2" xfId="18963" hidden="1"/>
    <cellStyle name="Erklärender Text 2 2" xfId="19295" hidden="1"/>
    <cellStyle name="Erklärender Text 2 2" xfId="19304" hidden="1"/>
    <cellStyle name="Erklärender Text 2 2" xfId="19303" hidden="1"/>
    <cellStyle name="Erklärender Text 2 2" xfId="19889" hidden="1"/>
    <cellStyle name="Erklärender Text 2 2" xfId="20126" hidden="1"/>
    <cellStyle name="Erklärender Text 2 2" xfId="20130" hidden="1"/>
    <cellStyle name="Erklärender Text 2 2" xfId="20540" hidden="1"/>
    <cellStyle name="Erklärender Text 2 2" xfId="20795" hidden="1"/>
    <cellStyle name="Erklärender Text 2 2" xfId="21185" hidden="1"/>
    <cellStyle name="Erklärender Text 2 2" xfId="21189" hidden="1"/>
    <cellStyle name="Erklärender Text 2 2" xfId="20834" hidden="1"/>
    <cellStyle name="Erklärender Text 2 2" xfId="21821" hidden="1"/>
    <cellStyle name="Erklärender Text 2 2" xfId="21830" hidden="1"/>
    <cellStyle name="Erklärender Text 2 2" xfId="21829" hidden="1"/>
    <cellStyle name="Erklärender Text 2 2" xfId="22422" hidden="1"/>
    <cellStyle name="Erklärender Text 2 2" xfId="22659" hidden="1"/>
    <cellStyle name="Erklärender Text 2 2" xfId="22663" hidden="1"/>
    <cellStyle name="Erklärender Text 2 2" xfId="21105" hidden="1"/>
    <cellStyle name="Erklärender Text 2 2" xfId="23274" hidden="1"/>
    <cellStyle name="Erklärender Text 2 2" xfId="23283" hidden="1"/>
    <cellStyle name="Erklärender Text 2 2" xfId="23282" hidden="1"/>
    <cellStyle name="Erklärender Text 2 2" xfId="23873" hidden="1"/>
    <cellStyle name="Erklärender Text 2 2" xfId="24110" hidden="1"/>
    <cellStyle name="Erklärender Text 2 2" xfId="24114" hidden="1"/>
    <cellStyle name="Erklärender Text 2 2" xfId="23528" hidden="1"/>
    <cellStyle name="Erklärender Text 2 2" xfId="24721" hidden="1"/>
    <cellStyle name="Erklärender Text 2 2" xfId="24730" hidden="1"/>
    <cellStyle name="Erklärender Text 2 2" xfId="24729" hidden="1"/>
    <cellStyle name="Erklärender Text 2 2" xfId="25315" hidden="1"/>
    <cellStyle name="Erklärender Text 2 2" xfId="25552" hidden="1"/>
    <cellStyle name="Erklärender Text 2 2" xfId="25556" hidden="1"/>
    <cellStyle name="Erklärender Text 2 2" xfId="25968" hidden="1"/>
    <cellStyle name="Erklärender Text 2 2" xfId="26317" hidden="1"/>
    <cellStyle name="Erklärender Text 2 2" xfId="26326" hidden="1"/>
    <cellStyle name="Erklärender Text 2 2" xfId="26325" hidden="1"/>
    <cellStyle name="Erklärender Text 2 2" xfId="26911" hidden="1"/>
    <cellStyle name="Erklärender Text 2 2" xfId="27148" hidden="1"/>
    <cellStyle name="Erklärender Text 2 2" xfId="27152" hidden="1"/>
    <cellStyle name="Erklärender Text 2 2" xfId="25986" hidden="1"/>
    <cellStyle name="Erklärender Text 2 2" xfId="27759" hidden="1"/>
    <cellStyle name="Erklärender Text 2 2" xfId="27768" hidden="1"/>
    <cellStyle name="Erklärender Text 2 2" xfId="27767" hidden="1"/>
    <cellStyle name="Erklärender Text 2 2" xfId="28353" hidden="1"/>
    <cellStyle name="Erklärender Text 2 2" xfId="28590" hidden="1"/>
    <cellStyle name="Erklärender Text 2 2" xfId="28594" hidden="1"/>
    <cellStyle name="Erklärender Text 2 2" xfId="29005" hidden="1"/>
    <cellStyle name="Erklärender Text 2 2" xfId="29279" hidden="1"/>
    <cellStyle name="Erklärender Text 2 2" xfId="29288" hidden="1"/>
    <cellStyle name="Erklärender Text 2 2" xfId="29287" hidden="1"/>
    <cellStyle name="Erklärender Text 2 2" xfId="29873" hidden="1"/>
    <cellStyle name="Erklärender Text 2 2" xfId="30110" hidden="1"/>
    <cellStyle name="Erklärender Text 2 2" xfId="30114" hidden="1"/>
    <cellStyle name="Erklärender Text 2 2" xfId="30524" hidden="1"/>
    <cellStyle name="Erklärender Text 2 2" xfId="30779" hidden="1"/>
    <cellStyle name="Erklärender Text 2 2" xfId="31169" hidden="1"/>
    <cellStyle name="Erklärender Text 2 2" xfId="31173" hidden="1"/>
    <cellStyle name="Erklärender Text 2 2" xfId="30818" hidden="1"/>
    <cellStyle name="Erklärender Text 2 2" xfId="31805" hidden="1"/>
    <cellStyle name="Erklärender Text 2 2" xfId="31814" hidden="1"/>
    <cellStyle name="Erklärender Text 2 2" xfId="31813" hidden="1"/>
    <cellStyle name="Erklärender Text 2 2" xfId="32406" hidden="1"/>
    <cellStyle name="Erklärender Text 2 2" xfId="32643" hidden="1"/>
    <cellStyle name="Erklärender Text 2 2" xfId="32647" hidden="1"/>
    <cellStyle name="Erklärender Text 2 2" xfId="31089" hidden="1"/>
    <cellStyle name="Erklärender Text 2 2" xfId="33257" hidden="1"/>
    <cellStyle name="Erklärender Text 2 2" xfId="33266" hidden="1"/>
    <cellStyle name="Erklärender Text 2 2" xfId="33265" hidden="1"/>
    <cellStyle name="Erklärender Text 2 2" xfId="33856" hidden="1"/>
    <cellStyle name="Erklärender Text 2 2" xfId="34093" hidden="1"/>
    <cellStyle name="Erklärender Text 2 2" xfId="34097" hidden="1"/>
    <cellStyle name="Erklärender Text 2 2" xfId="33511" hidden="1"/>
    <cellStyle name="Erklärender Text 2 2" xfId="34704" hidden="1"/>
    <cellStyle name="Erklärender Text 2 2" xfId="34713" hidden="1"/>
    <cellStyle name="Erklärender Text 2 2" xfId="34712" hidden="1"/>
    <cellStyle name="Erklärender Text 2 2" xfId="35298" hidden="1"/>
    <cellStyle name="Erklärender Text 2 2" xfId="35535" hidden="1"/>
    <cellStyle name="Erklärender Text 2 2" xfId="35539" hidden="1"/>
    <cellStyle name="Erklärender Text 2 2" xfId="35951" hidden="1"/>
    <cellStyle name="Erklärender Text 2 2" xfId="36300" hidden="1"/>
    <cellStyle name="Erklärender Text 2 2" xfId="36309" hidden="1"/>
    <cellStyle name="Erklärender Text 2 2" xfId="36308" hidden="1"/>
    <cellStyle name="Erklärender Text 2 2" xfId="36894" hidden="1"/>
    <cellStyle name="Erklärender Text 2 2" xfId="37131" hidden="1"/>
    <cellStyle name="Erklärender Text 2 2" xfId="37135" hidden="1"/>
    <cellStyle name="Erklärender Text 2 2" xfId="35969" hidden="1"/>
    <cellStyle name="Erklärender Text 2 2" xfId="37742" hidden="1"/>
    <cellStyle name="Erklärender Text 2 2" xfId="37751" hidden="1"/>
    <cellStyle name="Erklärender Text 2 2" xfId="37750" hidden="1"/>
    <cellStyle name="Erklärender Text 2 2" xfId="38336" hidden="1"/>
    <cellStyle name="Erklärender Text 2 2" xfId="38573" hidden="1"/>
    <cellStyle name="Erklärender Text 2 2" xfId="38577" hidden="1"/>
    <cellStyle name="Erklärender Text 2 2" xfId="39000" hidden="1"/>
    <cellStyle name="Erklärender Text 2 2" xfId="39282" hidden="1"/>
    <cellStyle name="Erklärender Text 2 2" xfId="39291" hidden="1"/>
    <cellStyle name="Erklärender Text 2 2" xfId="39290" hidden="1"/>
    <cellStyle name="Erklärender Text 2 2" xfId="39876" hidden="1"/>
    <cellStyle name="Erklärender Text 2 2" xfId="40113" hidden="1"/>
    <cellStyle name="Erklärender Text 2 2" xfId="40117" hidden="1"/>
    <cellStyle name="Erklärender Text 2 2" xfId="40527" hidden="1"/>
    <cellStyle name="Erklärender Text 2 2" xfId="40782" hidden="1"/>
    <cellStyle name="Erklärender Text 2 2" xfId="41172" hidden="1"/>
    <cellStyle name="Erklärender Text 2 2" xfId="41176" hidden="1"/>
    <cellStyle name="Erklärender Text 2 2" xfId="40821" hidden="1"/>
    <cellStyle name="Erklärender Text 2 2" xfId="41808" hidden="1"/>
    <cellStyle name="Erklärender Text 2 2" xfId="41817" hidden="1"/>
    <cellStyle name="Erklärender Text 2 2" xfId="41816" hidden="1"/>
    <cellStyle name="Erklärender Text 2 2" xfId="42409" hidden="1"/>
    <cellStyle name="Erklärender Text 2 2" xfId="42646" hidden="1"/>
    <cellStyle name="Erklärender Text 2 2" xfId="42650" hidden="1"/>
    <cellStyle name="Erklärender Text 2 2" xfId="41092" hidden="1"/>
    <cellStyle name="Erklärender Text 2 2" xfId="43260" hidden="1"/>
    <cellStyle name="Erklärender Text 2 2" xfId="43269" hidden="1"/>
    <cellStyle name="Erklärender Text 2 2" xfId="43268" hidden="1"/>
    <cellStyle name="Erklärender Text 2 2" xfId="43859" hidden="1"/>
    <cellStyle name="Erklärender Text 2 2" xfId="44096" hidden="1"/>
    <cellStyle name="Erklärender Text 2 2" xfId="44100" hidden="1"/>
    <cellStyle name="Erklärender Text 2 2" xfId="43514" hidden="1"/>
    <cellStyle name="Erklärender Text 2 2" xfId="44707" hidden="1"/>
    <cellStyle name="Erklärender Text 2 2" xfId="44716" hidden="1"/>
    <cellStyle name="Erklärender Text 2 2" xfId="44715" hidden="1"/>
    <cellStyle name="Erklärender Text 2 2" xfId="45301" hidden="1"/>
    <cellStyle name="Erklärender Text 2 2" xfId="45538" hidden="1"/>
    <cellStyle name="Erklärender Text 2 2" xfId="45542" hidden="1"/>
    <cellStyle name="Erklärender Text 2 2" xfId="45954" hidden="1"/>
    <cellStyle name="Erklärender Text 2 2" xfId="46303" hidden="1"/>
    <cellStyle name="Erklärender Text 2 2" xfId="46312" hidden="1"/>
    <cellStyle name="Erklärender Text 2 2" xfId="46311" hidden="1"/>
    <cellStyle name="Erklärender Text 2 2" xfId="46897" hidden="1"/>
    <cellStyle name="Erklärender Text 2 2" xfId="47134" hidden="1"/>
    <cellStyle name="Erklärender Text 2 2" xfId="47138" hidden="1"/>
    <cellStyle name="Erklärender Text 2 2" xfId="45972" hidden="1"/>
    <cellStyle name="Erklärender Text 2 2" xfId="47745" hidden="1"/>
    <cellStyle name="Erklärender Text 2 2" xfId="47754" hidden="1"/>
    <cellStyle name="Erklärender Text 2 2" xfId="47753" hidden="1"/>
    <cellStyle name="Erklärender Text 2 2" xfId="48339" hidden="1"/>
    <cellStyle name="Erklärender Text 2 2" xfId="48576" hidden="1"/>
    <cellStyle name="Erklärender Text 2 2" xfId="48580" hidden="1"/>
    <cellStyle name="Erklärender Text 2 2" xfId="48990" hidden="1"/>
    <cellStyle name="Erklärender Text 2 2" xfId="49264" hidden="1"/>
    <cellStyle name="Erklärender Text 2 2" xfId="49273" hidden="1"/>
    <cellStyle name="Erklärender Text 2 2" xfId="49272" hidden="1"/>
    <cellStyle name="Erklärender Text 2 2" xfId="49858" hidden="1"/>
    <cellStyle name="Erklärender Text 2 2" xfId="50095" hidden="1"/>
    <cellStyle name="Erklärender Text 2 2" xfId="50099" hidden="1"/>
    <cellStyle name="Erklärender Text 2 2" xfId="50509" hidden="1"/>
    <cellStyle name="Erklärender Text 2 2" xfId="50764" hidden="1"/>
    <cellStyle name="Erklärender Text 2 2" xfId="51154" hidden="1"/>
    <cellStyle name="Erklärender Text 2 2" xfId="51158" hidden="1"/>
    <cellStyle name="Erklärender Text 2 2" xfId="50803" hidden="1"/>
    <cellStyle name="Erklärender Text 2 2" xfId="51790" hidden="1"/>
    <cellStyle name="Erklärender Text 2 2" xfId="51799" hidden="1"/>
    <cellStyle name="Erklärender Text 2 2" xfId="51798" hidden="1"/>
    <cellStyle name="Erklärender Text 2 2" xfId="52391" hidden="1"/>
    <cellStyle name="Erklärender Text 2 2" xfId="52628" hidden="1"/>
    <cellStyle name="Erklärender Text 2 2" xfId="52632" hidden="1"/>
    <cellStyle name="Erklärender Text 2 2" xfId="51074" hidden="1"/>
    <cellStyle name="Erklärender Text 2 2" xfId="53242" hidden="1"/>
    <cellStyle name="Erklärender Text 2 2" xfId="53251" hidden="1"/>
    <cellStyle name="Erklärender Text 2 2" xfId="53250" hidden="1"/>
    <cellStyle name="Erklärender Text 2 2" xfId="53841" hidden="1"/>
    <cellStyle name="Erklärender Text 2 2" xfId="54078" hidden="1"/>
    <cellStyle name="Erklärender Text 2 2" xfId="54082" hidden="1"/>
    <cellStyle name="Erklärender Text 2 2" xfId="53496" hidden="1"/>
    <cellStyle name="Erklärender Text 2 2" xfId="54689" hidden="1"/>
    <cellStyle name="Erklärender Text 2 2" xfId="54698" hidden="1"/>
    <cellStyle name="Erklärender Text 2 2" xfId="54697" hidden="1"/>
    <cellStyle name="Erklärender Text 2 2" xfId="55283" hidden="1"/>
    <cellStyle name="Erklärender Text 2 2" xfId="55520" hidden="1"/>
    <cellStyle name="Erklärender Text 2 2" xfId="55524" hidden="1"/>
    <cellStyle name="Erklärender Text 2 2" xfId="55936" hidden="1"/>
    <cellStyle name="Erklärender Text 2 2" xfId="56285" hidden="1"/>
    <cellStyle name="Erklärender Text 2 2" xfId="56294" hidden="1"/>
    <cellStyle name="Erklärender Text 2 2" xfId="56293" hidden="1"/>
    <cellStyle name="Erklärender Text 2 2" xfId="56879" hidden="1"/>
    <cellStyle name="Erklärender Text 2 2" xfId="57116" hidden="1"/>
    <cellStyle name="Erklärender Text 2 2" xfId="57120" hidden="1"/>
    <cellStyle name="Erklärender Text 2 2" xfId="55954" hidden="1"/>
    <cellStyle name="Erklärender Text 2 2" xfId="57727" hidden="1"/>
    <cellStyle name="Erklärender Text 2 2" xfId="57736" hidden="1"/>
    <cellStyle name="Erklärender Text 2 2" xfId="57735" hidden="1"/>
    <cellStyle name="Erklärender Text 2 2" xfId="58321" hidden="1"/>
    <cellStyle name="Erklärender Text 2 2" xfId="58558" hidden="1"/>
    <cellStyle name="Erklärender Text 2 2" xfId="58562" hidden="1"/>
    <cellStyle name="Erklärender Text 2 2" xfId="18866"/>
    <cellStyle name="Erklärender Text 2 3" xfId="230" hidden="1"/>
    <cellStyle name="Erklärender Text 2 3" xfId="18964" hidden="1"/>
    <cellStyle name="Erklärender Text 2 3" xfId="39001" hidden="1"/>
    <cellStyle name="Erklärender Text 2 4" xfId="231" hidden="1"/>
    <cellStyle name="Erklärender Text 2 4" xfId="18965" hidden="1"/>
    <cellStyle name="Erklärender Text 2 4" xfId="39002"/>
    <cellStyle name="Erklärender Text 2 5" xfId="232" hidden="1"/>
    <cellStyle name="Erklärender Text 2 5" xfId="18966"/>
    <cellStyle name="Erklärender Text 2 6" xfId="233" hidden="1"/>
    <cellStyle name="Erklärender Text 2 6" xfId="18967"/>
    <cellStyle name="Erklärender Text 2 7" xfId="234" hidden="1"/>
    <cellStyle name="Erklärender Text 2 7" xfId="18968"/>
    <cellStyle name="Erklärender Text 2 8" xfId="235" hidden="1"/>
    <cellStyle name="Erklärender Text 2 8" xfId="18969"/>
    <cellStyle name="Erklärender Text 2 9" xfId="236" hidden="1"/>
    <cellStyle name="Erklärender Text 2 9" xfId="18970"/>
    <cellStyle name="Erklärender Text 3" xfId="18684" hidden="1"/>
    <cellStyle name="Erklärender Text 3" xfId="18735"/>
    <cellStyle name="Erklärender Text 4" xfId="237" hidden="1"/>
    <cellStyle name="Erklärender Text 4" xfId="18797" hidden="1"/>
    <cellStyle name="Erklärender Text 4" xfId="18786" hidden="1"/>
    <cellStyle name="Erklärender Text 4" xfId="18800" hidden="1"/>
    <cellStyle name="Erklärender Text 4" xfId="18818" hidden="1"/>
    <cellStyle name="Erklärender Text 4" xfId="18811" hidden="1"/>
    <cellStyle name="Erklärender Text 4" xfId="18971" hidden="1"/>
    <cellStyle name="Erklärender Text 4" xfId="18876" hidden="1"/>
    <cellStyle name="Erklärender Text 4" xfId="19183" hidden="1"/>
    <cellStyle name="Erklärender Text 4" xfId="18688" hidden="1"/>
    <cellStyle name="Erklärender Text 4" xfId="19178" hidden="1"/>
    <cellStyle name="Erklärender Text 4" xfId="39003"/>
    <cellStyle name="Erklärender Text 5" xfId="18836"/>
    <cellStyle name="Euro" xfId="238"/>
    <cellStyle name="Euro 2" xfId="19035"/>
    <cellStyle name="Gut" xfId="7" builtinId="26" customBuiltin="1"/>
    <cellStyle name="Gut 2" xfId="74"/>
    <cellStyle name="Gut 2 2" xfId="691"/>
    <cellStyle name="Gut 3" xfId="443"/>
    <cellStyle name="Gut 4" xfId="18826"/>
    <cellStyle name="Hyperlink" xfId="18679" builtinId="8"/>
    <cellStyle name="Hyperlink 2" xfId="239"/>
    <cellStyle name="Hyperlink 3" xfId="441"/>
    <cellStyle name="Input 2" xfId="478"/>
    <cellStyle name="Insatisfaisant" xfId="18736"/>
    <cellStyle name="Komma" xfId="58918" builtinId="3"/>
    <cellStyle name="Lien hypertexte 2" xfId="240"/>
    <cellStyle name="Milliers 2" xfId="241"/>
    <cellStyle name="Milliers 3" xfId="242"/>
    <cellStyle name="Milliers 4" xfId="243"/>
    <cellStyle name="Neutral" xfId="18692" hidden="1"/>
    <cellStyle name="Neutral" xfId="9" builtinId="28" customBuiltin="1"/>
    <cellStyle name="Neutral 2" xfId="75"/>
    <cellStyle name="Neutral 2 10" xfId="244" hidden="1"/>
    <cellStyle name="Neutral 2 10" xfId="563" hidden="1"/>
    <cellStyle name="Neutral 2 10" xfId="555" hidden="1"/>
    <cellStyle name="Neutral 2 10" xfId="619" hidden="1"/>
    <cellStyle name="Neutral 2 10" xfId="654" hidden="1"/>
    <cellStyle name="Neutral 2 10" xfId="832" hidden="1"/>
    <cellStyle name="Neutral 2 10" xfId="971" hidden="1"/>
    <cellStyle name="Neutral 2 10" xfId="963" hidden="1"/>
    <cellStyle name="Neutral 2 10" xfId="1027" hidden="1"/>
    <cellStyle name="Neutral 2 10" xfId="1062" hidden="1"/>
    <cellStyle name="Neutral 2 10" xfId="823" hidden="1"/>
    <cellStyle name="Neutral 2 10" xfId="1118" hidden="1"/>
    <cellStyle name="Neutral 2 10" xfId="1110" hidden="1"/>
    <cellStyle name="Neutral 2 10" xfId="1174" hidden="1"/>
    <cellStyle name="Neutral 2 10" xfId="1209" hidden="1"/>
    <cellStyle name="Neutral 2 10" xfId="899" hidden="1"/>
    <cellStyle name="Neutral 2 10" xfId="1259" hidden="1"/>
    <cellStyle name="Neutral 2 10" xfId="1251" hidden="1"/>
    <cellStyle name="Neutral 2 10" xfId="1315" hidden="1"/>
    <cellStyle name="Neutral 2 10" xfId="1350" hidden="1"/>
    <cellStyle name="Neutral 2 10" xfId="1415" hidden="1"/>
    <cellStyle name="Neutral 2 10" xfId="1476" hidden="1"/>
    <cellStyle name="Neutral 2 10" xfId="1468" hidden="1"/>
    <cellStyle name="Neutral 2 10" xfId="1532" hidden="1"/>
    <cellStyle name="Neutral 2 10" xfId="1567" hidden="1"/>
    <cellStyle name="Neutral 2 10" xfId="1658" hidden="1"/>
    <cellStyle name="Neutral 2 10" xfId="1768" hidden="1"/>
    <cellStyle name="Neutral 2 10" xfId="1760" hidden="1"/>
    <cellStyle name="Neutral 2 10" xfId="1824" hidden="1"/>
    <cellStyle name="Neutral 2 10" xfId="1859" hidden="1"/>
    <cellStyle name="Neutral 2 10" xfId="1654" hidden="1"/>
    <cellStyle name="Neutral 2 10" xfId="1910" hidden="1"/>
    <cellStyle name="Neutral 2 10" xfId="1902" hidden="1"/>
    <cellStyle name="Neutral 2 10" xfId="1966" hidden="1"/>
    <cellStyle name="Neutral 2 10" xfId="2001" hidden="1"/>
    <cellStyle name="Neutral 2 10" xfId="2153" hidden="1"/>
    <cellStyle name="Neutral 2 10" xfId="2441" hidden="1"/>
    <cellStyle name="Neutral 2 10" xfId="2433" hidden="1"/>
    <cellStyle name="Neutral 2 10" xfId="2497" hidden="1"/>
    <cellStyle name="Neutral 2 10" xfId="2532" hidden="1"/>
    <cellStyle name="Neutral 2 10" xfId="2702" hidden="1"/>
    <cellStyle name="Neutral 2 10" xfId="2841" hidden="1"/>
    <cellStyle name="Neutral 2 10" xfId="2833" hidden="1"/>
    <cellStyle name="Neutral 2 10" xfId="2897" hidden="1"/>
    <cellStyle name="Neutral 2 10" xfId="2932" hidden="1"/>
    <cellStyle name="Neutral 2 10" xfId="2693" hidden="1"/>
    <cellStyle name="Neutral 2 10" xfId="2988" hidden="1"/>
    <cellStyle name="Neutral 2 10" xfId="2980" hidden="1"/>
    <cellStyle name="Neutral 2 10" xfId="3044" hidden="1"/>
    <cellStyle name="Neutral 2 10" xfId="3079" hidden="1"/>
    <cellStyle name="Neutral 2 10" xfId="2769" hidden="1"/>
    <cellStyle name="Neutral 2 10" xfId="3129" hidden="1"/>
    <cellStyle name="Neutral 2 10" xfId="3121" hidden="1"/>
    <cellStyle name="Neutral 2 10" xfId="3185" hidden="1"/>
    <cellStyle name="Neutral 2 10" xfId="3220" hidden="1"/>
    <cellStyle name="Neutral 2 10" xfId="3285" hidden="1"/>
    <cellStyle name="Neutral 2 10" xfId="3346" hidden="1"/>
    <cellStyle name="Neutral 2 10" xfId="3338" hidden="1"/>
    <cellStyle name="Neutral 2 10" xfId="3402" hidden="1"/>
    <cellStyle name="Neutral 2 10" xfId="3437" hidden="1"/>
    <cellStyle name="Neutral 2 10" xfId="3528" hidden="1"/>
    <cellStyle name="Neutral 2 10" xfId="3638" hidden="1"/>
    <cellStyle name="Neutral 2 10" xfId="3630" hidden="1"/>
    <cellStyle name="Neutral 2 10" xfId="3694" hidden="1"/>
    <cellStyle name="Neutral 2 10" xfId="3729" hidden="1"/>
    <cellStyle name="Neutral 2 10" xfId="3524" hidden="1"/>
    <cellStyle name="Neutral 2 10" xfId="3780" hidden="1"/>
    <cellStyle name="Neutral 2 10" xfId="3772" hidden="1"/>
    <cellStyle name="Neutral 2 10" xfId="3836" hidden="1"/>
    <cellStyle name="Neutral 2 10" xfId="3871" hidden="1"/>
    <cellStyle name="Neutral 2 10" xfId="2339" hidden="1"/>
    <cellStyle name="Neutral 2 10" xfId="3947" hidden="1"/>
    <cellStyle name="Neutral 2 10" xfId="3939" hidden="1"/>
    <cellStyle name="Neutral 2 10" xfId="4003" hidden="1"/>
    <cellStyle name="Neutral 2 10" xfId="4038" hidden="1"/>
    <cellStyle name="Neutral 2 10" xfId="4208" hidden="1"/>
    <cellStyle name="Neutral 2 10" xfId="4347" hidden="1"/>
    <cellStyle name="Neutral 2 10" xfId="4339" hidden="1"/>
    <cellStyle name="Neutral 2 10" xfId="4403" hidden="1"/>
    <cellStyle name="Neutral 2 10" xfId="4438" hidden="1"/>
    <cellStyle name="Neutral 2 10" xfId="4199" hidden="1"/>
    <cellStyle name="Neutral 2 10" xfId="4494" hidden="1"/>
    <cellStyle name="Neutral 2 10" xfId="4486" hidden="1"/>
    <cellStyle name="Neutral 2 10" xfId="4550" hidden="1"/>
    <cellStyle name="Neutral 2 10" xfId="4585" hidden="1"/>
    <cellStyle name="Neutral 2 10" xfId="4275" hidden="1"/>
    <cellStyle name="Neutral 2 10" xfId="4635" hidden="1"/>
    <cellStyle name="Neutral 2 10" xfId="4627" hidden="1"/>
    <cellStyle name="Neutral 2 10" xfId="4691" hidden="1"/>
    <cellStyle name="Neutral 2 10" xfId="4726" hidden="1"/>
    <cellStyle name="Neutral 2 10" xfId="4791" hidden="1"/>
    <cellStyle name="Neutral 2 10" xfId="4852" hidden="1"/>
    <cellStyle name="Neutral 2 10" xfId="4844" hidden="1"/>
    <cellStyle name="Neutral 2 10" xfId="4908" hidden="1"/>
    <cellStyle name="Neutral 2 10" xfId="4943" hidden="1"/>
    <cellStyle name="Neutral 2 10" xfId="5034" hidden="1"/>
    <cellStyle name="Neutral 2 10" xfId="5144" hidden="1"/>
    <cellStyle name="Neutral 2 10" xfId="5136" hidden="1"/>
    <cellStyle name="Neutral 2 10" xfId="5200" hidden="1"/>
    <cellStyle name="Neutral 2 10" xfId="5235" hidden="1"/>
    <cellStyle name="Neutral 2 10" xfId="5030" hidden="1"/>
    <cellStyle name="Neutral 2 10" xfId="5286" hidden="1"/>
    <cellStyle name="Neutral 2 10" xfId="5278" hidden="1"/>
    <cellStyle name="Neutral 2 10" xfId="5342" hidden="1"/>
    <cellStyle name="Neutral 2 10" xfId="5377" hidden="1"/>
    <cellStyle name="Neutral 2 10" xfId="2027" hidden="1"/>
    <cellStyle name="Neutral 2 10" xfId="5452" hidden="1"/>
    <cellStyle name="Neutral 2 10" xfId="5444" hidden="1"/>
    <cellStyle name="Neutral 2 10" xfId="5508" hidden="1"/>
    <cellStyle name="Neutral 2 10" xfId="5543" hidden="1"/>
    <cellStyle name="Neutral 2 10" xfId="5712" hidden="1"/>
    <cellStyle name="Neutral 2 10" xfId="5851" hidden="1"/>
    <cellStyle name="Neutral 2 10" xfId="5843" hidden="1"/>
    <cellStyle name="Neutral 2 10" xfId="5907" hidden="1"/>
    <cellStyle name="Neutral 2 10" xfId="5942" hidden="1"/>
    <cellStyle name="Neutral 2 10" xfId="5703" hidden="1"/>
    <cellStyle name="Neutral 2 10" xfId="5998" hidden="1"/>
    <cellStyle name="Neutral 2 10" xfId="5990" hidden="1"/>
    <cellStyle name="Neutral 2 10" xfId="6054" hidden="1"/>
    <cellStyle name="Neutral 2 10" xfId="6089" hidden="1"/>
    <cellStyle name="Neutral 2 10" xfId="5779" hidden="1"/>
    <cellStyle name="Neutral 2 10" xfId="6139" hidden="1"/>
    <cellStyle name="Neutral 2 10" xfId="6131" hidden="1"/>
    <cellStyle name="Neutral 2 10" xfId="6195" hidden="1"/>
    <cellStyle name="Neutral 2 10" xfId="6230" hidden="1"/>
    <cellStyle name="Neutral 2 10" xfId="6295" hidden="1"/>
    <cellStyle name="Neutral 2 10" xfId="6356" hidden="1"/>
    <cellStyle name="Neutral 2 10" xfId="6348" hidden="1"/>
    <cellStyle name="Neutral 2 10" xfId="6412" hidden="1"/>
    <cellStyle name="Neutral 2 10" xfId="6447" hidden="1"/>
    <cellStyle name="Neutral 2 10" xfId="6538" hidden="1"/>
    <cellStyle name="Neutral 2 10" xfId="6648" hidden="1"/>
    <cellStyle name="Neutral 2 10" xfId="6640" hidden="1"/>
    <cellStyle name="Neutral 2 10" xfId="6704" hidden="1"/>
    <cellStyle name="Neutral 2 10" xfId="6739" hidden="1"/>
    <cellStyle name="Neutral 2 10" xfId="6534" hidden="1"/>
    <cellStyle name="Neutral 2 10" xfId="6790" hidden="1"/>
    <cellStyle name="Neutral 2 10" xfId="6782" hidden="1"/>
    <cellStyle name="Neutral 2 10" xfId="6846" hidden="1"/>
    <cellStyle name="Neutral 2 10" xfId="6881" hidden="1"/>
    <cellStyle name="Neutral 2 10" xfId="419" hidden="1"/>
    <cellStyle name="Neutral 2 10" xfId="6954" hidden="1"/>
    <cellStyle name="Neutral 2 10" xfId="6946" hidden="1"/>
    <cellStyle name="Neutral 2 10" xfId="7010" hidden="1"/>
    <cellStyle name="Neutral 2 10" xfId="7045" hidden="1"/>
    <cellStyle name="Neutral 2 10" xfId="7210" hidden="1"/>
    <cellStyle name="Neutral 2 10" xfId="7349" hidden="1"/>
    <cellStyle name="Neutral 2 10" xfId="7341" hidden="1"/>
    <cellStyle name="Neutral 2 10" xfId="7405" hidden="1"/>
    <cellStyle name="Neutral 2 10" xfId="7440" hidden="1"/>
    <cellStyle name="Neutral 2 10" xfId="7201" hidden="1"/>
    <cellStyle name="Neutral 2 10" xfId="7496" hidden="1"/>
    <cellStyle name="Neutral 2 10" xfId="7488" hidden="1"/>
    <cellStyle name="Neutral 2 10" xfId="7552" hidden="1"/>
    <cellStyle name="Neutral 2 10" xfId="7587" hidden="1"/>
    <cellStyle name="Neutral 2 10" xfId="7277" hidden="1"/>
    <cellStyle name="Neutral 2 10" xfId="7637" hidden="1"/>
    <cellStyle name="Neutral 2 10" xfId="7629" hidden="1"/>
    <cellStyle name="Neutral 2 10" xfId="7693" hidden="1"/>
    <cellStyle name="Neutral 2 10" xfId="7728" hidden="1"/>
    <cellStyle name="Neutral 2 10" xfId="7793" hidden="1"/>
    <cellStyle name="Neutral 2 10" xfId="7854" hidden="1"/>
    <cellStyle name="Neutral 2 10" xfId="7846" hidden="1"/>
    <cellStyle name="Neutral 2 10" xfId="7910" hidden="1"/>
    <cellStyle name="Neutral 2 10" xfId="7945" hidden="1"/>
    <cellStyle name="Neutral 2 10" xfId="8036" hidden="1"/>
    <cellStyle name="Neutral 2 10" xfId="8146" hidden="1"/>
    <cellStyle name="Neutral 2 10" xfId="8138" hidden="1"/>
    <cellStyle name="Neutral 2 10" xfId="8202" hidden="1"/>
    <cellStyle name="Neutral 2 10" xfId="8237" hidden="1"/>
    <cellStyle name="Neutral 2 10" xfId="8032" hidden="1"/>
    <cellStyle name="Neutral 2 10" xfId="8288" hidden="1"/>
    <cellStyle name="Neutral 2 10" xfId="8280" hidden="1"/>
    <cellStyle name="Neutral 2 10" xfId="8344" hidden="1"/>
    <cellStyle name="Neutral 2 10" xfId="8379" hidden="1"/>
    <cellStyle name="Neutral 2 10" xfId="2269" hidden="1"/>
    <cellStyle name="Neutral 2 10" xfId="8449" hidden="1"/>
    <cellStyle name="Neutral 2 10" xfId="8441" hidden="1"/>
    <cellStyle name="Neutral 2 10" xfId="8505" hidden="1"/>
    <cellStyle name="Neutral 2 10" xfId="8540" hidden="1"/>
    <cellStyle name="Neutral 2 10" xfId="8703" hidden="1"/>
    <cellStyle name="Neutral 2 10" xfId="8842" hidden="1"/>
    <cellStyle name="Neutral 2 10" xfId="8834" hidden="1"/>
    <cellStyle name="Neutral 2 10" xfId="8898" hidden="1"/>
    <cellStyle name="Neutral 2 10" xfId="8933" hidden="1"/>
    <cellStyle name="Neutral 2 10" xfId="8694" hidden="1"/>
    <cellStyle name="Neutral 2 10" xfId="8989" hidden="1"/>
    <cellStyle name="Neutral 2 10" xfId="8981" hidden="1"/>
    <cellStyle name="Neutral 2 10" xfId="9045" hidden="1"/>
    <cellStyle name="Neutral 2 10" xfId="9080" hidden="1"/>
    <cellStyle name="Neutral 2 10" xfId="8770" hidden="1"/>
    <cellStyle name="Neutral 2 10" xfId="9130" hidden="1"/>
    <cellStyle name="Neutral 2 10" xfId="9122" hidden="1"/>
    <cellStyle name="Neutral 2 10" xfId="9186" hidden="1"/>
    <cellStyle name="Neutral 2 10" xfId="9221" hidden="1"/>
    <cellStyle name="Neutral 2 10" xfId="9286" hidden="1"/>
    <cellStyle name="Neutral 2 10" xfId="9347" hidden="1"/>
    <cellStyle name="Neutral 2 10" xfId="9339" hidden="1"/>
    <cellStyle name="Neutral 2 10" xfId="9403" hidden="1"/>
    <cellStyle name="Neutral 2 10" xfId="9438" hidden="1"/>
    <cellStyle name="Neutral 2 10" xfId="9529" hidden="1"/>
    <cellStyle name="Neutral 2 10" xfId="9639" hidden="1"/>
    <cellStyle name="Neutral 2 10" xfId="9631" hidden="1"/>
    <cellStyle name="Neutral 2 10" xfId="9695" hidden="1"/>
    <cellStyle name="Neutral 2 10" xfId="9730" hidden="1"/>
    <cellStyle name="Neutral 2 10" xfId="9525" hidden="1"/>
    <cellStyle name="Neutral 2 10" xfId="9781" hidden="1"/>
    <cellStyle name="Neutral 2 10" xfId="9773" hidden="1"/>
    <cellStyle name="Neutral 2 10" xfId="9837" hidden="1"/>
    <cellStyle name="Neutral 2 10" xfId="9872" hidden="1"/>
    <cellStyle name="Neutral 2 10" xfId="429" hidden="1"/>
    <cellStyle name="Neutral 2 10" xfId="9940" hidden="1"/>
    <cellStyle name="Neutral 2 10" xfId="9932" hidden="1"/>
    <cellStyle name="Neutral 2 10" xfId="9996" hidden="1"/>
    <cellStyle name="Neutral 2 10" xfId="10031" hidden="1"/>
    <cellStyle name="Neutral 2 10" xfId="10189" hidden="1"/>
    <cellStyle name="Neutral 2 10" xfId="10328" hidden="1"/>
    <cellStyle name="Neutral 2 10" xfId="10320" hidden="1"/>
    <cellStyle name="Neutral 2 10" xfId="10384" hidden="1"/>
    <cellStyle name="Neutral 2 10" xfId="10419" hidden="1"/>
    <cellStyle name="Neutral 2 10" xfId="10180" hidden="1"/>
    <cellStyle name="Neutral 2 10" xfId="10475" hidden="1"/>
    <cellStyle name="Neutral 2 10" xfId="10467" hidden="1"/>
    <cellStyle name="Neutral 2 10" xfId="10531" hidden="1"/>
    <cellStyle name="Neutral 2 10" xfId="10566" hidden="1"/>
    <cellStyle name="Neutral 2 10" xfId="10256" hidden="1"/>
    <cellStyle name="Neutral 2 10" xfId="10616" hidden="1"/>
    <cellStyle name="Neutral 2 10" xfId="10608" hidden="1"/>
    <cellStyle name="Neutral 2 10" xfId="10672" hidden="1"/>
    <cellStyle name="Neutral 2 10" xfId="10707" hidden="1"/>
    <cellStyle name="Neutral 2 10" xfId="10772" hidden="1"/>
    <cellStyle name="Neutral 2 10" xfId="10833" hidden="1"/>
    <cellStyle name="Neutral 2 10" xfId="10825" hidden="1"/>
    <cellStyle name="Neutral 2 10" xfId="10889" hidden="1"/>
    <cellStyle name="Neutral 2 10" xfId="10924" hidden="1"/>
    <cellStyle name="Neutral 2 10" xfId="11015" hidden="1"/>
    <cellStyle name="Neutral 2 10" xfId="11125" hidden="1"/>
    <cellStyle name="Neutral 2 10" xfId="11117" hidden="1"/>
    <cellStyle name="Neutral 2 10" xfId="11181" hidden="1"/>
    <cellStyle name="Neutral 2 10" xfId="11216" hidden="1"/>
    <cellStyle name="Neutral 2 10" xfId="11011" hidden="1"/>
    <cellStyle name="Neutral 2 10" xfId="11267" hidden="1"/>
    <cellStyle name="Neutral 2 10" xfId="11259" hidden="1"/>
    <cellStyle name="Neutral 2 10" xfId="11323" hidden="1"/>
    <cellStyle name="Neutral 2 10" xfId="11358" hidden="1"/>
    <cellStyle name="Neutral 2 10" xfId="422" hidden="1"/>
    <cellStyle name="Neutral 2 10" xfId="11423" hidden="1"/>
    <cellStyle name="Neutral 2 10" xfId="11415" hidden="1"/>
    <cellStyle name="Neutral 2 10" xfId="11479" hidden="1"/>
    <cellStyle name="Neutral 2 10" xfId="11514" hidden="1"/>
    <cellStyle name="Neutral 2 10" xfId="11669" hidden="1"/>
    <cellStyle name="Neutral 2 10" xfId="11808" hidden="1"/>
    <cellStyle name="Neutral 2 10" xfId="11800" hidden="1"/>
    <cellStyle name="Neutral 2 10" xfId="11864" hidden="1"/>
    <cellStyle name="Neutral 2 10" xfId="11899" hidden="1"/>
    <cellStyle name="Neutral 2 10" xfId="11660" hidden="1"/>
    <cellStyle name="Neutral 2 10" xfId="11955" hidden="1"/>
    <cellStyle name="Neutral 2 10" xfId="11947" hidden="1"/>
    <cellStyle name="Neutral 2 10" xfId="12011" hidden="1"/>
    <cellStyle name="Neutral 2 10" xfId="12046" hidden="1"/>
    <cellStyle name="Neutral 2 10" xfId="11736" hidden="1"/>
    <cellStyle name="Neutral 2 10" xfId="12096" hidden="1"/>
    <cellStyle name="Neutral 2 10" xfId="12088" hidden="1"/>
    <cellStyle name="Neutral 2 10" xfId="12152" hidden="1"/>
    <cellStyle name="Neutral 2 10" xfId="12187" hidden="1"/>
    <cellStyle name="Neutral 2 10" xfId="12252" hidden="1"/>
    <cellStyle name="Neutral 2 10" xfId="12313" hidden="1"/>
    <cellStyle name="Neutral 2 10" xfId="12305" hidden="1"/>
    <cellStyle name="Neutral 2 10" xfId="12369" hidden="1"/>
    <cellStyle name="Neutral 2 10" xfId="12404" hidden="1"/>
    <cellStyle name="Neutral 2 10" xfId="12495" hidden="1"/>
    <cellStyle name="Neutral 2 10" xfId="12605" hidden="1"/>
    <cellStyle name="Neutral 2 10" xfId="12597" hidden="1"/>
    <cellStyle name="Neutral 2 10" xfId="12661" hidden="1"/>
    <cellStyle name="Neutral 2 10" xfId="12696" hidden="1"/>
    <cellStyle name="Neutral 2 10" xfId="12491" hidden="1"/>
    <cellStyle name="Neutral 2 10" xfId="12747" hidden="1"/>
    <cellStyle name="Neutral 2 10" xfId="12739" hidden="1"/>
    <cellStyle name="Neutral 2 10" xfId="12803" hidden="1"/>
    <cellStyle name="Neutral 2 10" xfId="12838" hidden="1"/>
    <cellStyle name="Neutral 2 10" xfId="2265" hidden="1"/>
    <cellStyle name="Neutral 2 10" xfId="12902" hidden="1"/>
    <cellStyle name="Neutral 2 10" xfId="12894" hidden="1"/>
    <cellStyle name="Neutral 2 10" xfId="12958" hidden="1"/>
    <cellStyle name="Neutral 2 10" xfId="12993" hidden="1"/>
    <cellStyle name="Neutral 2 10" xfId="13140" hidden="1"/>
    <cellStyle name="Neutral 2 10" xfId="13279" hidden="1"/>
    <cellStyle name="Neutral 2 10" xfId="13271" hidden="1"/>
    <cellStyle name="Neutral 2 10" xfId="13335" hidden="1"/>
    <cellStyle name="Neutral 2 10" xfId="13370" hidden="1"/>
    <cellStyle name="Neutral 2 10" xfId="13131" hidden="1"/>
    <cellStyle name="Neutral 2 10" xfId="13426" hidden="1"/>
    <cellStyle name="Neutral 2 10" xfId="13418" hidden="1"/>
    <cellStyle name="Neutral 2 10" xfId="13482" hidden="1"/>
    <cellStyle name="Neutral 2 10" xfId="13517" hidden="1"/>
    <cellStyle name="Neutral 2 10" xfId="13207" hidden="1"/>
    <cellStyle name="Neutral 2 10" xfId="13567" hidden="1"/>
    <cellStyle name="Neutral 2 10" xfId="13559" hidden="1"/>
    <cellStyle name="Neutral 2 10" xfId="13623" hidden="1"/>
    <cellStyle name="Neutral 2 10" xfId="13658" hidden="1"/>
    <cellStyle name="Neutral 2 10" xfId="13723" hidden="1"/>
    <cellStyle name="Neutral 2 10" xfId="13784" hidden="1"/>
    <cellStyle name="Neutral 2 10" xfId="13776" hidden="1"/>
    <cellStyle name="Neutral 2 10" xfId="13840" hidden="1"/>
    <cellStyle name="Neutral 2 10" xfId="13875" hidden="1"/>
    <cellStyle name="Neutral 2 10" xfId="13966" hidden="1"/>
    <cellStyle name="Neutral 2 10" xfId="14076" hidden="1"/>
    <cellStyle name="Neutral 2 10" xfId="14068" hidden="1"/>
    <cellStyle name="Neutral 2 10" xfId="14132" hidden="1"/>
    <cellStyle name="Neutral 2 10" xfId="14167" hidden="1"/>
    <cellStyle name="Neutral 2 10" xfId="13962" hidden="1"/>
    <cellStyle name="Neutral 2 10" xfId="14218" hidden="1"/>
    <cellStyle name="Neutral 2 10" xfId="14210" hidden="1"/>
    <cellStyle name="Neutral 2 10" xfId="14274" hidden="1"/>
    <cellStyle name="Neutral 2 10" xfId="14309" hidden="1"/>
    <cellStyle name="Neutral 2 10" xfId="425" hidden="1"/>
    <cellStyle name="Neutral 2 10" xfId="14369" hidden="1"/>
    <cellStyle name="Neutral 2 10" xfId="14361" hidden="1"/>
    <cellStyle name="Neutral 2 10" xfId="14425" hidden="1"/>
    <cellStyle name="Neutral 2 10" xfId="14460" hidden="1"/>
    <cellStyle name="Neutral 2 10" xfId="14602" hidden="1"/>
    <cellStyle name="Neutral 2 10" xfId="14741" hidden="1"/>
    <cellStyle name="Neutral 2 10" xfId="14733" hidden="1"/>
    <cellStyle name="Neutral 2 10" xfId="14797" hidden="1"/>
    <cellStyle name="Neutral 2 10" xfId="14832" hidden="1"/>
    <cellStyle name="Neutral 2 10" xfId="14593" hidden="1"/>
    <cellStyle name="Neutral 2 10" xfId="14888" hidden="1"/>
    <cellStyle name="Neutral 2 10" xfId="14880" hidden="1"/>
    <cellStyle name="Neutral 2 10" xfId="14944" hidden="1"/>
    <cellStyle name="Neutral 2 10" xfId="14979" hidden="1"/>
    <cellStyle name="Neutral 2 10" xfId="14669" hidden="1"/>
    <cellStyle name="Neutral 2 10" xfId="15029" hidden="1"/>
    <cellStyle name="Neutral 2 10" xfId="15021" hidden="1"/>
    <cellStyle name="Neutral 2 10" xfId="15085" hidden="1"/>
    <cellStyle name="Neutral 2 10" xfId="15120" hidden="1"/>
    <cellStyle name="Neutral 2 10" xfId="15185" hidden="1"/>
    <cellStyle name="Neutral 2 10" xfId="15246" hidden="1"/>
    <cellStyle name="Neutral 2 10" xfId="15238" hidden="1"/>
    <cellStyle name="Neutral 2 10" xfId="15302" hidden="1"/>
    <cellStyle name="Neutral 2 10" xfId="15337" hidden="1"/>
    <cellStyle name="Neutral 2 10" xfId="15428" hidden="1"/>
    <cellStyle name="Neutral 2 10" xfId="15538" hidden="1"/>
    <cellStyle name="Neutral 2 10" xfId="15530" hidden="1"/>
    <cellStyle name="Neutral 2 10" xfId="15594" hidden="1"/>
    <cellStyle name="Neutral 2 10" xfId="15629" hidden="1"/>
    <cellStyle name="Neutral 2 10" xfId="15424" hidden="1"/>
    <cellStyle name="Neutral 2 10" xfId="15680" hidden="1"/>
    <cellStyle name="Neutral 2 10" xfId="15672" hidden="1"/>
    <cellStyle name="Neutral 2 10" xfId="15736" hidden="1"/>
    <cellStyle name="Neutral 2 10" xfId="15771" hidden="1"/>
    <cellStyle name="Neutral 2 10" xfId="2294" hidden="1"/>
    <cellStyle name="Neutral 2 10" xfId="15831" hidden="1"/>
    <cellStyle name="Neutral 2 10" xfId="15823" hidden="1"/>
    <cellStyle name="Neutral 2 10" xfId="15887" hidden="1"/>
    <cellStyle name="Neutral 2 10" xfId="15922" hidden="1"/>
    <cellStyle name="Neutral 2 10" xfId="16058" hidden="1"/>
    <cellStyle name="Neutral 2 10" xfId="16197" hidden="1"/>
    <cellStyle name="Neutral 2 10" xfId="16189" hidden="1"/>
    <cellStyle name="Neutral 2 10" xfId="16253" hidden="1"/>
    <cellStyle name="Neutral 2 10" xfId="16288" hidden="1"/>
    <cellStyle name="Neutral 2 10" xfId="16049" hidden="1"/>
    <cellStyle name="Neutral 2 10" xfId="16344" hidden="1"/>
    <cellStyle name="Neutral 2 10" xfId="16336" hidden="1"/>
    <cellStyle name="Neutral 2 10" xfId="16400" hidden="1"/>
    <cellStyle name="Neutral 2 10" xfId="16435" hidden="1"/>
    <cellStyle name="Neutral 2 10" xfId="16125" hidden="1"/>
    <cellStyle name="Neutral 2 10" xfId="16485" hidden="1"/>
    <cellStyle name="Neutral 2 10" xfId="16477" hidden="1"/>
    <cellStyle name="Neutral 2 10" xfId="16541" hidden="1"/>
    <cellStyle name="Neutral 2 10" xfId="16576" hidden="1"/>
    <cellStyle name="Neutral 2 10" xfId="16641" hidden="1"/>
    <cellStyle name="Neutral 2 10" xfId="16702" hidden="1"/>
    <cellStyle name="Neutral 2 10" xfId="16694" hidden="1"/>
    <cellStyle name="Neutral 2 10" xfId="16758" hidden="1"/>
    <cellStyle name="Neutral 2 10" xfId="16793" hidden="1"/>
    <cellStyle name="Neutral 2 10" xfId="16884" hidden="1"/>
    <cellStyle name="Neutral 2 10" xfId="16994" hidden="1"/>
    <cellStyle name="Neutral 2 10" xfId="16986" hidden="1"/>
    <cellStyle name="Neutral 2 10" xfId="17050" hidden="1"/>
    <cellStyle name="Neutral 2 10" xfId="17085" hidden="1"/>
    <cellStyle name="Neutral 2 10" xfId="16880" hidden="1"/>
    <cellStyle name="Neutral 2 10" xfId="17136" hidden="1"/>
    <cellStyle name="Neutral 2 10" xfId="17128" hidden="1"/>
    <cellStyle name="Neutral 2 10" xfId="17192" hidden="1"/>
    <cellStyle name="Neutral 2 10" xfId="17227" hidden="1"/>
    <cellStyle name="Neutral 2 10" xfId="2045" hidden="1"/>
    <cellStyle name="Neutral 2 10" xfId="17276" hidden="1"/>
    <cellStyle name="Neutral 2 10" xfId="17268" hidden="1"/>
    <cellStyle name="Neutral 2 10" xfId="17332" hidden="1"/>
    <cellStyle name="Neutral 2 10" xfId="17367" hidden="1"/>
    <cellStyle name="Neutral 2 10" xfId="17500" hidden="1"/>
    <cellStyle name="Neutral 2 10" xfId="17639" hidden="1"/>
    <cellStyle name="Neutral 2 10" xfId="17631" hidden="1"/>
    <cellStyle name="Neutral 2 10" xfId="17695" hidden="1"/>
    <cellStyle name="Neutral 2 10" xfId="17730" hidden="1"/>
    <cellStyle name="Neutral 2 10" xfId="17491" hidden="1"/>
    <cellStyle name="Neutral 2 10" xfId="17786" hidden="1"/>
    <cellStyle name="Neutral 2 10" xfId="17778" hidden="1"/>
    <cellStyle name="Neutral 2 10" xfId="17842" hidden="1"/>
    <cellStyle name="Neutral 2 10" xfId="17877" hidden="1"/>
    <cellStyle name="Neutral 2 10" xfId="17567" hidden="1"/>
    <cellStyle name="Neutral 2 10" xfId="17927" hidden="1"/>
    <cellStyle name="Neutral 2 10" xfId="17919" hidden="1"/>
    <cellStyle name="Neutral 2 10" xfId="17983" hidden="1"/>
    <cellStyle name="Neutral 2 10" xfId="18018" hidden="1"/>
    <cellStyle name="Neutral 2 10" xfId="18083" hidden="1"/>
    <cellStyle name="Neutral 2 10" xfId="18144" hidden="1"/>
    <cellStyle name="Neutral 2 10" xfId="18136" hidden="1"/>
    <cellStyle name="Neutral 2 10" xfId="18200" hidden="1"/>
    <cellStyle name="Neutral 2 10" xfId="18235" hidden="1"/>
    <cellStyle name="Neutral 2 10" xfId="18326" hidden="1"/>
    <cellStyle name="Neutral 2 10" xfId="18436" hidden="1"/>
    <cellStyle name="Neutral 2 10" xfId="18428" hidden="1"/>
    <cellStyle name="Neutral 2 10" xfId="18492" hidden="1"/>
    <cellStyle name="Neutral 2 10" xfId="18527" hidden="1"/>
    <cellStyle name="Neutral 2 10" xfId="18322" hidden="1"/>
    <cellStyle name="Neutral 2 10" xfId="18578" hidden="1"/>
    <cellStyle name="Neutral 2 10" xfId="18570" hidden="1"/>
    <cellStyle name="Neutral 2 10" xfId="18634" hidden="1"/>
    <cellStyle name="Neutral 2 10" xfId="18669" hidden="1"/>
    <cellStyle name="Neutral 2 10" xfId="18973" hidden="1"/>
    <cellStyle name="Neutral 2 10" xfId="19076" hidden="1"/>
    <cellStyle name="Neutral 2 10" xfId="19068" hidden="1"/>
    <cellStyle name="Neutral 2 10" xfId="19132" hidden="1"/>
    <cellStyle name="Neutral 2 10" xfId="19167" hidden="1"/>
    <cellStyle name="Neutral 2 10" xfId="19307" hidden="1"/>
    <cellStyle name="Neutral 2 10" xfId="19446" hidden="1"/>
    <cellStyle name="Neutral 2 10" xfId="19438" hidden="1"/>
    <cellStyle name="Neutral 2 10" xfId="19502" hidden="1"/>
    <cellStyle name="Neutral 2 10" xfId="19537" hidden="1"/>
    <cellStyle name="Neutral 2 10" xfId="19298" hidden="1"/>
    <cellStyle name="Neutral 2 10" xfId="19593" hidden="1"/>
    <cellStyle name="Neutral 2 10" xfId="19585" hidden="1"/>
    <cellStyle name="Neutral 2 10" xfId="19649" hidden="1"/>
    <cellStyle name="Neutral 2 10" xfId="19684" hidden="1"/>
    <cellStyle name="Neutral 2 10" xfId="19374" hidden="1"/>
    <cellStyle name="Neutral 2 10" xfId="19734" hidden="1"/>
    <cellStyle name="Neutral 2 10" xfId="19726" hidden="1"/>
    <cellStyle name="Neutral 2 10" xfId="19790" hidden="1"/>
    <cellStyle name="Neutral 2 10" xfId="19825" hidden="1"/>
    <cellStyle name="Neutral 2 10" xfId="19890" hidden="1"/>
    <cellStyle name="Neutral 2 10" xfId="19951" hidden="1"/>
    <cellStyle name="Neutral 2 10" xfId="19943" hidden="1"/>
    <cellStyle name="Neutral 2 10" xfId="20007" hidden="1"/>
    <cellStyle name="Neutral 2 10" xfId="20042" hidden="1"/>
    <cellStyle name="Neutral 2 10" xfId="20133" hidden="1"/>
    <cellStyle name="Neutral 2 10" xfId="20243" hidden="1"/>
    <cellStyle name="Neutral 2 10" xfId="20235" hidden="1"/>
    <cellStyle name="Neutral 2 10" xfId="20299" hidden="1"/>
    <cellStyle name="Neutral 2 10" xfId="20334" hidden="1"/>
    <cellStyle name="Neutral 2 10" xfId="20129" hidden="1"/>
    <cellStyle name="Neutral 2 10" xfId="20385" hidden="1"/>
    <cellStyle name="Neutral 2 10" xfId="20377" hidden="1"/>
    <cellStyle name="Neutral 2 10" xfId="20441" hidden="1"/>
    <cellStyle name="Neutral 2 10" xfId="20476" hidden="1"/>
    <cellStyle name="Neutral 2 10" xfId="20541" hidden="1"/>
    <cellStyle name="Neutral 2 10" xfId="20602" hidden="1"/>
    <cellStyle name="Neutral 2 10" xfId="20594" hidden="1"/>
    <cellStyle name="Neutral 2 10" xfId="20658" hidden="1"/>
    <cellStyle name="Neutral 2 10" xfId="20693" hidden="1"/>
    <cellStyle name="Neutral 2 10" xfId="20804" hidden="1"/>
    <cellStyle name="Neutral 2 10" xfId="20993" hidden="1"/>
    <cellStyle name="Neutral 2 10" xfId="20985" hidden="1"/>
    <cellStyle name="Neutral 2 10" xfId="21049" hidden="1"/>
    <cellStyle name="Neutral 2 10" xfId="21084" hidden="1"/>
    <cellStyle name="Neutral 2 10" xfId="21192" hidden="1"/>
    <cellStyle name="Neutral 2 10" xfId="21302" hidden="1"/>
    <cellStyle name="Neutral 2 10" xfId="21294" hidden="1"/>
    <cellStyle name="Neutral 2 10" xfId="21358" hidden="1"/>
    <cellStyle name="Neutral 2 10" xfId="21393" hidden="1"/>
    <cellStyle name="Neutral 2 10" xfId="21188" hidden="1"/>
    <cellStyle name="Neutral 2 10" xfId="21446" hidden="1"/>
    <cellStyle name="Neutral 2 10" xfId="21438" hidden="1"/>
    <cellStyle name="Neutral 2 10" xfId="21502" hidden="1"/>
    <cellStyle name="Neutral 2 10" xfId="21537" hidden="1"/>
    <cellStyle name="Neutral 2 10" xfId="20828" hidden="1"/>
    <cellStyle name="Neutral 2 10" xfId="21603" hidden="1"/>
    <cellStyle name="Neutral 2 10" xfId="21595" hidden="1"/>
    <cellStyle name="Neutral 2 10" xfId="21659" hidden="1"/>
    <cellStyle name="Neutral 2 10" xfId="21694" hidden="1"/>
    <cellStyle name="Neutral 2 10" xfId="21833" hidden="1"/>
    <cellStyle name="Neutral 2 10" xfId="21973" hidden="1"/>
    <cellStyle name="Neutral 2 10" xfId="21965" hidden="1"/>
    <cellStyle name="Neutral 2 10" xfId="22029" hidden="1"/>
    <cellStyle name="Neutral 2 10" xfId="22064" hidden="1"/>
    <cellStyle name="Neutral 2 10" xfId="21824" hidden="1"/>
    <cellStyle name="Neutral 2 10" xfId="22122" hidden="1"/>
    <cellStyle name="Neutral 2 10" xfId="22114" hidden="1"/>
    <cellStyle name="Neutral 2 10" xfId="22178" hidden="1"/>
    <cellStyle name="Neutral 2 10" xfId="22213" hidden="1"/>
    <cellStyle name="Neutral 2 10" xfId="21900" hidden="1"/>
    <cellStyle name="Neutral 2 10" xfId="22265" hidden="1"/>
    <cellStyle name="Neutral 2 10" xfId="22257" hidden="1"/>
    <cellStyle name="Neutral 2 10" xfId="22321" hidden="1"/>
    <cellStyle name="Neutral 2 10" xfId="22356" hidden="1"/>
    <cellStyle name="Neutral 2 10" xfId="22423" hidden="1"/>
    <cellStyle name="Neutral 2 10" xfId="22484" hidden="1"/>
    <cellStyle name="Neutral 2 10" xfId="22476" hidden="1"/>
    <cellStyle name="Neutral 2 10" xfId="22540" hidden="1"/>
    <cellStyle name="Neutral 2 10" xfId="22575" hidden="1"/>
    <cellStyle name="Neutral 2 10" xfId="22666" hidden="1"/>
    <cellStyle name="Neutral 2 10" xfId="22776" hidden="1"/>
    <cellStyle name="Neutral 2 10" xfId="22768" hidden="1"/>
    <cellStyle name="Neutral 2 10" xfId="22832" hidden="1"/>
    <cellStyle name="Neutral 2 10" xfId="22867" hidden="1"/>
    <cellStyle name="Neutral 2 10" xfId="22662" hidden="1"/>
    <cellStyle name="Neutral 2 10" xfId="22918" hidden="1"/>
    <cellStyle name="Neutral 2 10" xfId="22910" hidden="1"/>
    <cellStyle name="Neutral 2 10" xfId="22974" hidden="1"/>
    <cellStyle name="Neutral 2 10" xfId="23009" hidden="1"/>
    <cellStyle name="Neutral 2 10" xfId="20817" hidden="1"/>
    <cellStyle name="Neutral 2 10" xfId="23058" hidden="1"/>
    <cellStyle name="Neutral 2 10" xfId="23050" hidden="1"/>
    <cellStyle name="Neutral 2 10" xfId="23114" hidden="1"/>
    <cellStyle name="Neutral 2 10" xfId="23149" hidden="1"/>
    <cellStyle name="Neutral 2 10" xfId="23286" hidden="1"/>
    <cellStyle name="Neutral 2 10" xfId="23425" hidden="1"/>
    <cellStyle name="Neutral 2 10" xfId="23417" hidden="1"/>
    <cellStyle name="Neutral 2 10" xfId="23481" hidden="1"/>
    <cellStyle name="Neutral 2 10" xfId="23516" hidden="1"/>
    <cellStyle name="Neutral 2 10" xfId="23277" hidden="1"/>
    <cellStyle name="Neutral 2 10" xfId="23574" hidden="1"/>
    <cellStyle name="Neutral 2 10" xfId="23566" hidden="1"/>
    <cellStyle name="Neutral 2 10" xfId="23630" hidden="1"/>
    <cellStyle name="Neutral 2 10" xfId="23665" hidden="1"/>
    <cellStyle name="Neutral 2 10" xfId="23353" hidden="1"/>
    <cellStyle name="Neutral 2 10" xfId="23717" hidden="1"/>
    <cellStyle name="Neutral 2 10" xfId="23709" hidden="1"/>
    <cellStyle name="Neutral 2 10" xfId="23773" hidden="1"/>
    <cellStyle name="Neutral 2 10" xfId="23808" hidden="1"/>
    <cellStyle name="Neutral 2 10" xfId="23874" hidden="1"/>
    <cellStyle name="Neutral 2 10" xfId="23935" hidden="1"/>
    <cellStyle name="Neutral 2 10" xfId="23927" hidden="1"/>
    <cellStyle name="Neutral 2 10" xfId="23991" hidden="1"/>
    <cellStyle name="Neutral 2 10" xfId="24026" hidden="1"/>
    <cellStyle name="Neutral 2 10" xfId="24117" hidden="1"/>
    <cellStyle name="Neutral 2 10" xfId="24227" hidden="1"/>
    <cellStyle name="Neutral 2 10" xfId="24219" hidden="1"/>
    <cellStyle name="Neutral 2 10" xfId="24283" hidden="1"/>
    <cellStyle name="Neutral 2 10" xfId="24318" hidden="1"/>
    <cellStyle name="Neutral 2 10" xfId="24113" hidden="1"/>
    <cellStyle name="Neutral 2 10" xfId="24369" hidden="1"/>
    <cellStyle name="Neutral 2 10" xfId="24361" hidden="1"/>
    <cellStyle name="Neutral 2 10" xfId="24425" hidden="1"/>
    <cellStyle name="Neutral 2 10" xfId="24460" hidden="1"/>
    <cellStyle name="Neutral 2 10" xfId="20822" hidden="1"/>
    <cellStyle name="Neutral 2 10" xfId="24509" hidden="1"/>
    <cellStyle name="Neutral 2 10" xfId="24501" hidden="1"/>
    <cellStyle name="Neutral 2 10" xfId="24565" hidden="1"/>
    <cellStyle name="Neutral 2 10" xfId="24600" hidden="1"/>
    <cellStyle name="Neutral 2 10" xfId="24733" hidden="1"/>
    <cellStyle name="Neutral 2 10" xfId="24872" hidden="1"/>
    <cellStyle name="Neutral 2 10" xfId="24864" hidden="1"/>
    <cellStyle name="Neutral 2 10" xfId="24928" hidden="1"/>
    <cellStyle name="Neutral 2 10" xfId="24963" hidden="1"/>
    <cellStyle name="Neutral 2 10" xfId="24724" hidden="1"/>
    <cellStyle name="Neutral 2 10" xfId="25019" hidden="1"/>
    <cellStyle name="Neutral 2 10" xfId="25011" hidden="1"/>
    <cellStyle name="Neutral 2 10" xfId="25075" hidden="1"/>
    <cellStyle name="Neutral 2 10" xfId="25110" hidden="1"/>
    <cellStyle name="Neutral 2 10" xfId="24800" hidden="1"/>
    <cellStyle name="Neutral 2 10" xfId="25160" hidden="1"/>
    <cellStyle name="Neutral 2 10" xfId="25152" hidden="1"/>
    <cellStyle name="Neutral 2 10" xfId="25216" hidden="1"/>
    <cellStyle name="Neutral 2 10" xfId="25251" hidden="1"/>
    <cellStyle name="Neutral 2 10" xfId="25316" hidden="1"/>
    <cellStyle name="Neutral 2 10" xfId="25377" hidden="1"/>
    <cellStyle name="Neutral 2 10" xfId="25369" hidden="1"/>
    <cellStyle name="Neutral 2 10" xfId="25433" hidden="1"/>
    <cellStyle name="Neutral 2 10" xfId="25468" hidden="1"/>
    <cellStyle name="Neutral 2 10" xfId="25559" hidden="1"/>
    <cellStyle name="Neutral 2 10" xfId="25669" hidden="1"/>
    <cellStyle name="Neutral 2 10" xfId="25661" hidden="1"/>
    <cellStyle name="Neutral 2 10" xfId="25725" hidden="1"/>
    <cellStyle name="Neutral 2 10" xfId="25760" hidden="1"/>
    <cellStyle name="Neutral 2 10" xfId="25555" hidden="1"/>
    <cellStyle name="Neutral 2 10" xfId="25811" hidden="1"/>
    <cellStyle name="Neutral 2 10" xfId="25803" hidden="1"/>
    <cellStyle name="Neutral 2 10" xfId="25867" hidden="1"/>
    <cellStyle name="Neutral 2 10" xfId="25902" hidden="1"/>
    <cellStyle name="Neutral 2 10" xfId="25969" hidden="1"/>
    <cellStyle name="Neutral 2 10" xfId="26104" hidden="1"/>
    <cellStyle name="Neutral 2 10" xfId="26096" hidden="1"/>
    <cellStyle name="Neutral 2 10" xfId="26160" hidden="1"/>
    <cellStyle name="Neutral 2 10" xfId="26195" hidden="1"/>
    <cellStyle name="Neutral 2 10" xfId="26329" hidden="1"/>
    <cellStyle name="Neutral 2 10" xfId="26468" hidden="1"/>
    <cellStyle name="Neutral 2 10" xfId="26460" hidden="1"/>
    <cellStyle name="Neutral 2 10" xfId="26524" hidden="1"/>
    <cellStyle name="Neutral 2 10" xfId="26559" hidden="1"/>
    <cellStyle name="Neutral 2 10" xfId="26320" hidden="1"/>
    <cellStyle name="Neutral 2 10" xfId="26615" hidden="1"/>
    <cellStyle name="Neutral 2 10" xfId="26607" hidden="1"/>
    <cellStyle name="Neutral 2 10" xfId="26671" hidden="1"/>
    <cellStyle name="Neutral 2 10" xfId="26706" hidden="1"/>
    <cellStyle name="Neutral 2 10" xfId="26396" hidden="1"/>
    <cellStyle name="Neutral 2 10" xfId="26756" hidden="1"/>
    <cellStyle name="Neutral 2 10" xfId="26748" hidden="1"/>
    <cellStyle name="Neutral 2 10" xfId="26812" hidden="1"/>
    <cellStyle name="Neutral 2 10" xfId="26847" hidden="1"/>
    <cellStyle name="Neutral 2 10" xfId="26912" hidden="1"/>
    <cellStyle name="Neutral 2 10" xfId="26973" hidden="1"/>
    <cellStyle name="Neutral 2 10" xfId="26965" hidden="1"/>
    <cellStyle name="Neutral 2 10" xfId="27029" hidden="1"/>
    <cellStyle name="Neutral 2 10" xfId="27064" hidden="1"/>
    <cellStyle name="Neutral 2 10" xfId="27155" hidden="1"/>
    <cellStyle name="Neutral 2 10" xfId="27265" hidden="1"/>
    <cellStyle name="Neutral 2 10" xfId="27257" hidden="1"/>
    <cellStyle name="Neutral 2 10" xfId="27321" hidden="1"/>
    <cellStyle name="Neutral 2 10" xfId="27356" hidden="1"/>
    <cellStyle name="Neutral 2 10" xfId="27151" hidden="1"/>
    <cellStyle name="Neutral 2 10" xfId="27407" hidden="1"/>
    <cellStyle name="Neutral 2 10" xfId="27399" hidden="1"/>
    <cellStyle name="Neutral 2 10" xfId="27463" hidden="1"/>
    <cellStyle name="Neutral 2 10" xfId="27498" hidden="1"/>
    <cellStyle name="Neutral 2 10" xfId="26040" hidden="1"/>
    <cellStyle name="Neutral 2 10" xfId="27547" hidden="1"/>
    <cellStyle name="Neutral 2 10" xfId="27539" hidden="1"/>
    <cellStyle name="Neutral 2 10" xfId="27603" hidden="1"/>
    <cellStyle name="Neutral 2 10" xfId="27638" hidden="1"/>
    <cellStyle name="Neutral 2 10" xfId="27771" hidden="1"/>
    <cellStyle name="Neutral 2 10" xfId="27910" hidden="1"/>
    <cellStyle name="Neutral 2 10" xfId="27902" hidden="1"/>
    <cellStyle name="Neutral 2 10" xfId="27966" hidden="1"/>
    <cellStyle name="Neutral 2 10" xfId="28001" hidden="1"/>
    <cellStyle name="Neutral 2 10" xfId="27762" hidden="1"/>
    <cellStyle name="Neutral 2 10" xfId="28057" hidden="1"/>
    <cellStyle name="Neutral 2 10" xfId="28049" hidden="1"/>
    <cellStyle name="Neutral 2 10" xfId="28113" hidden="1"/>
    <cellStyle name="Neutral 2 10" xfId="28148" hidden="1"/>
    <cellStyle name="Neutral 2 10" xfId="27838" hidden="1"/>
    <cellStyle name="Neutral 2 10" xfId="28198" hidden="1"/>
    <cellStyle name="Neutral 2 10" xfId="28190" hidden="1"/>
    <cellStyle name="Neutral 2 10" xfId="28254" hidden="1"/>
    <cellStyle name="Neutral 2 10" xfId="28289" hidden="1"/>
    <cellStyle name="Neutral 2 10" xfId="28354" hidden="1"/>
    <cellStyle name="Neutral 2 10" xfId="28415" hidden="1"/>
    <cellStyle name="Neutral 2 10" xfId="28407" hidden="1"/>
    <cellStyle name="Neutral 2 10" xfId="28471" hidden="1"/>
    <cellStyle name="Neutral 2 10" xfId="28506" hidden="1"/>
    <cellStyle name="Neutral 2 10" xfId="28597" hidden="1"/>
    <cellStyle name="Neutral 2 10" xfId="28707" hidden="1"/>
    <cellStyle name="Neutral 2 10" xfId="28699" hidden="1"/>
    <cellStyle name="Neutral 2 10" xfId="28763" hidden="1"/>
    <cellStyle name="Neutral 2 10" xfId="28798" hidden="1"/>
    <cellStyle name="Neutral 2 10" xfId="28593" hidden="1"/>
    <cellStyle name="Neutral 2 10" xfId="28849" hidden="1"/>
    <cellStyle name="Neutral 2 10" xfId="28841" hidden="1"/>
    <cellStyle name="Neutral 2 10" xfId="28905" hidden="1"/>
    <cellStyle name="Neutral 2 10" xfId="28940" hidden="1"/>
    <cellStyle name="Neutral 2 10" xfId="29006" hidden="1"/>
    <cellStyle name="Neutral 2 10" xfId="29067" hidden="1"/>
    <cellStyle name="Neutral 2 10" xfId="29059" hidden="1"/>
    <cellStyle name="Neutral 2 10" xfId="29123" hidden="1"/>
    <cellStyle name="Neutral 2 10" xfId="29158" hidden="1"/>
    <cellStyle name="Neutral 2 10" xfId="29291" hidden="1"/>
    <cellStyle name="Neutral 2 10" xfId="29430" hidden="1"/>
    <cellStyle name="Neutral 2 10" xfId="29422" hidden="1"/>
    <cellStyle name="Neutral 2 10" xfId="29486" hidden="1"/>
    <cellStyle name="Neutral 2 10" xfId="29521" hidden="1"/>
    <cellStyle name="Neutral 2 10" xfId="29282" hidden="1"/>
    <cellStyle name="Neutral 2 10" xfId="29577" hidden="1"/>
    <cellStyle name="Neutral 2 10" xfId="29569" hidden="1"/>
    <cellStyle name="Neutral 2 10" xfId="29633" hidden="1"/>
    <cellStyle name="Neutral 2 10" xfId="29668" hidden="1"/>
    <cellStyle name="Neutral 2 10" xfId="29358" hidden="1"/>
    <cellStyle name="Neutral 2 10" xfId="29718" hidden="1"/>
    <cellStyle name="Neutral 2 10" xfId="29710" hidden="1"/>
    <cellStyle name="Neutral 2 10" xfId="29774" hidden="1"/>
    <cellStyle name="Neutral 2 10" xfId="29809" hidden="1"/>
    <cellStyle name="Neutral 2 10" xfId="29874" hidden="1"/>
    <cellStyle name="Neutral 2 10" xfId="29935" hidden="1"/>
    <cellStyle name="Neutral 2 10" xfId="29927" hidden="1"/>
    <cellStyle name="Neutral 2 10" xfId="29991" hidden="1"/>
    <cellStyle name="Neutral 2 10" xfId="30026" hidden="1"/>
    <cellStyle name="Neutral 2 10" xfId="30117" hidden="1"/>
    <cellStyle name="Neutral 2 10" xfId="30227" hidden="1"/>
    <cellStyle name="Neutral 2 10" xfId="30219" hidden="1"/>
    <cellStyle name="Neutral 2 10" xfId="30283" hidden="1"/>
    <cellStyle name="Neutral 2 10" xfId="30318" hidden="1"/>
    <cellStyle name="Neutral 2 10" xfId="30113" hidden="1"/>
    <cellStyle name="Neutral 2 10" xfId="30369" hidden="1"/>
    <cellStyle name="Neutral 2 10" xfId="30361" hidden="1"/>
    <cellStyle name="Neutral 2 10" xfId="30425" hidden="1"/>
    <cellStyle name="Neutral 2 10" xfId="30460" hidden="1"/>
    <cellStyle name="Neutral 2 10" xfId="30525" hidden="1"/>
    <cellStyle name="Neutral 2 10" xfId="30586" hidden="1"/>
    <cellStyle name="Neutral 2 10" xfId="30578" hidden="1"/>
    <cellStyle name="Neutral 2 10" xfId="30642" hidden="1"/>
    <cellStyle name="Neutral 2 10" xfId="30677" hidden="1"/>
    <cellStyle name="Neutral 2 10" xfId="30788" hidden="1"/>
    <cellStyle name="Neutral 2 10" xfId="30977" hidden="1"/>
    <cellStyle name="Neutral 2 10" xfId="30969" hidden="1"/>
    <cellStyle name="Neutral 2 10" xfId="31033" hidden="1"/>
    <cellStyle name="Neutral 2 10" xfId="31068" hidden="1"/>
    <cellStyle name="Neutral 2 10" xfId="31176" hidden="1"/>
    <cellStyle name="Neutral 2 10" xfId="31286" hidden="1"/>
    <cellStyle name="Neutral 2 10" xfId="31278" hidden="1"/>
    <cellStyle name="Neutral 2 10" xfId="31342" hidden="1"/>
    <cellStyle name="Neutral 2 10" xfId="31377" hidden="1"/>
    <cellStyle name="Neutral 2 10" xfId="31172" hidden="1"/>
    <cellStyle name="Neutral 2 10" xfId="31430" hidden="1"/>
    <cellStyle name="Neutral 2 10" xfId="31422" hidden="1"/>
    <cellStyle name="Neutral 2 10" xfId="31486" hidden="1"/>
    <cellStyle name="Neutral 2 10" xfId="31521" hidden="1"/>
    <cellStyle name="Neutral 2 10" xfId="30812" hidden="1"/>
    <cellStyle name="Neutral 2 10" xfId="31587" hidden="1"/>
    <cellStyle name="Neutral 2 10" xfId="31579" hidden="1"/>
    <cellStyle name="Neutral 2 10" xfId="31643" hidden="1"/>
    <cellStyle name="Neutral 2 10" xfId="31678" hidden="1"/>
    <cellStyle name="Neutral 2 10" xfId="31817" hidden="1"/>
    <cellStyle name="Neutral 2 10" xfId="31957" hidden="1"/>
    <cellStyle name="Neutral 2 10" xfId="31949" hidden="1"/>
    <cellStyle name="Neutral 2 10" xfId="32013" hidden="1"/>
    <cellStyle name="Neutral 2 10" xfId="32048" hidden="1"/>
    <cellStyle name="Neutral 2 10" xfId="31808" hidden="1"/>
    <cellStyle name="Neutral 2 10" xfId="32106" hidden="1"/>
    <cellStyle name="Neutral 2 10" xfId="32098" hidden="1"/>
    <cellStyle name="Neutral 2 10" xfId="32162" hidden="1"/>
    <cellStyle name="Neutral 2 10" xfId="32197" hidden="1"/>
    <cellStyle name="Neutral 2 10" xfId="31884" hidden="1"/>
    <cellStyle name="Neutral 2 10" xfId="32249" hidden="1"/>
    <cellStyle name="Neutral 2 10" xfId="32241" hidden="1"/>
    <cellStyle name="Neutral 2 10" xfId="32305" hidden="1"/>
    <cellStyle name="Neutral 2 10" xfId="32340" hidden="1"/>
    <cellStyle name="Neutral 2 10" xfId="32407" hidden="1"/>
    <cellStyle name="Neutral 2 10" xfId="32468" hidden="1"/>
    <cellStyle name="Neutral 2 10" xfId="32460" hidden="1"/>
    <cellStyle name="Neutral 2 10" xfId="32524" hidden="1"/>
    <cellStyle name="Neutral 2 10" xfId="32559" hidden="1"/>
    <cellStyle name="Neutral 2 10" xfId="32650" hidden="1"/>
    <cellStyle name="Neutral 2 10" xfId="32760" hidden="1"/>
    <cellStyle name="Neutral 2 10" xfId="32752" hidden="1"/>
    <cellStyle name="Neutral 2 10" xfId="32816" hidden="1"/>
    <cellStyle name="Neutral 2 10" xfId="32851" hidden="1"/>
    <cellStyle name="Neutral 2 10" xfId="32646" hidden="1"/>
    <cellStyle name="Neutral 2 10" xfId="32902" hidden="1"/>
    <cellStyle name="Neutral 2 10" xfId="32894" hidden="1"/>
    <cellStyle name="Neutral 2 10" xfId="32958" hidden="1"/>
    <cellStyle name="Neutral 2 10" xfId="32993" hidden="1"/>
    <cellStyle name="Neutral 2 10" xfId="30801" hidden="1"/>
    <cellStyle name="Neutral 2 10" xfId="33042" hidden="1"/>
    <cellStyle name="Neutral 2 10" xfId="33034" hidden="1"/>
    <cellStyle name="Neutral 2 10" xfId="33098" hidden="1"/>
    <cellStyle name="Neutral 2 10" xfId="33133" hidden="1"/>
    <cellStyle name="Neutral 2 10" xfId="33269" hidden="1"/>
    <cellStyle name="Neutral 2 10" xfId="33408" hidden="1"/>
    <cellStyle name="Neutral 2 10" xfId="33400" hidden="1"/>
    <cellStyle name="Neutral 2 10" xfId="33464" hidden="1"/>
    <cellStyle name="Neutral 2 10" xfId="33499" hidden="1"/>
    <cellStyle name="Neutral 2 10" xfId="33260" hidden="1"/>
    <cellStyle name="Neutral 2 10" xfId="33557" hidden="1"/>
    <cellStyle name="Neutral 2 10" xfId="33549" hidden="1"/>
    <cellStyle name="Neutral 2 10" xfId="33613" hidden="1"/>
    <cellStyle name="Neutral 2 10" xfId="33648" hidden="1"/>
    <cellStyle name="Neutral 2 10" xfId="33336" hidden="1"/>
    <cellStyle name="Neutral 2 10" xfId="33700" hidden="1"/>
    <cellStyle name="Neutral 2 10" xfId="33692" hidden="1"/>
    <cellStyle name="Neutral 2 10" xfId="33756" hidden="1"/>
    <cellStyle name="Neutral 2 10" xfId="33791" hidden="1"/>
    <cellStyle name="Neutral 2 10" xfId="33857" hidden="1"/>
    <cellStyle name="Neutral 2 10" xfId="33918" hidden="1"/>
    <cellStyle name="Neutral 2 10" xfId="33910" hidden="1"/>
    <cellStyle name="Neutral 2 10" xfId="33974" hidden="1"/>
    <cellStyle name="Neutral 2 10" xfId="34009" hidden="1"/>
    <cellStyle name="Neutral 2 10" xfId="34100" hidden="1"/>
    <cellStyle name="Neutral 2 10" xfId="34210" hidden="1"/>
    <cellStyle name="Neutral 2 10" xfId="34202" hidden="1"/>
    <cellStyle name="Neutral 2 10" xfId="34266" hidden="1"/>
    <cellStyle name="Neutral 2 10" xfId="34301" hidden="1"/>
    <cellStyle name="Neutral 2 10" xfId="34096" hidden="1"/>
    <cellStyle name="Neutral 2 10" xfId="34352" hidden="1"/>
    <cellStyle name="Neutral 2 10" xfId="34344" hidden="1"/>
    <cellStyle name="Neutral 2 10" xfId="34408" hidden="1"/>
    <cellStyle name="Neutral 2 10" xfId="34443" hidden="1"/>
    <cellStyle name="Neutral 2 10" xfId="30806" hidden="1"/>
    <cellStyle name="Neutral 2 10" xfId="34492" hidden="1"/>
    <cellStyle name="Neutral 2 10" xfId="34484" hidden="1"/>
    <cellStyle name="Neutral 2 10" xfId="34548" hidden="1"/>
    <cellStyle name="Neutral 2 10" xfId="34583" hidden="1"/>
    <cellStyle name="Neutral 2 10" xfId="34716" hidden="1"/>
    <cellStyle name="Neutral 2 10" xfId="34855" hidden="1"/>
    <cellStyle name="Neutral 2 10" xfId="34847" hidden="1"/>
    <cellStyle name="Neutral 2 10" xfId="34911" hidden="1"/>
    <cellStyle name="Neutral 2 10" xfId="34946" hidden="1"/>
    <cellStyle name="Neutral 2 10" xfId="34707" hidden="1"/>
    <cellStyle name="Neutral 2 10" xfId="35002" hidden="1"/>
    <cellStyle name="Neutral 2 10" xfId="34994" hidden="1"/>
    <cellStyle name="Neutral 2 10" xfId="35058" hidden="1"/>
    <cellStyle name="Neutral 2 10" xfId="35093" hidden="1"/>
    <cellStyle name="Neutral 2 10" xfId="34783" hidden="1"/>
    <cellStyle name="Neutral 2 10" xfId="35143" hidden="1"/>
    <cellStyle name="Neutral 2 10" xfId="35135" hidden="1"/>
    <cellStyle name="Neutral 2 10" xfId="35199" hidden="1"/>
    <cellStyle name="Neutral 2 10" xfId="35234" hidden="1"/>
    <cellStyle name="Neutral 2 10" xfId="35299" hidden="1"/>
    <cellStyle name="Neutral 2 10" xfId="35360" hidden="1"/>
    <cellStyle name="Neutral 2 10" xfId="35352" hidden="1"/>
    <cellStyle name="Neutral 2 10" xfId="35416" hidden="1"/>
    <cellStyle name="Neutral 2 10" xfId="35451" hidden="1"/>
    <cellStyle name="Neutral 2 10" xfId="35542" hidden="1"/>
    <cellStyle name="Neutral 2 10" xfId="35652" hidden="1"/>
    <cellStyle name="Neutral 2 10" xfId="35644" hidden="1"/>
    <cellStyle name="Neutral 2 10" xfId="35708" hidden="1"/>
    <cellStyle name="Neutral 2 10" xfId="35743" hidden="1"/>
    <cellStyle name="Neutral 2 10" xfId="35538" hidden="1"/>
    <cellStyle name="Neutral 2 10" xfId="35794" hidden="1"/>
    <cellStyle name="Neutral 2 10" xfId="35786" hidden="1"/>
    <cellStyle name="Neutral 2 10" xfId="35850" hidden="1"/>
    <cellStyle name="Neutral 2 10" xfId="35885" hidden="1"/>
    <cellStyle name="Neutral 2 10" xfId="35952" hidden="1"/>
    <cellStyle name="Neutral 2 10" xfId="36087" hidden="1"/>
    <cellStyle name="Neutral 2 10" xfId="36079" hidden="1"/>
    <cellStyle name="Neutral 2 10" xfId="36143" hidden="1"/>
    <cellStyle name="Neutral 2 10" xfId="36178" hidden="1"/>
    <cellStyle name="Neutral 2 10" xfId="36312" hidden="1"/>
    <cellStyle name="Neutral 2 10" xfId="36451" hidden="1"/>
    <cellStyle name="Neutral 2 10" xfId="36443" hidden="1"/>
    <cellStyle name="Neutral 2 10" xfId="36507" hidden="1"/>
    <cellStyle name="Neutral 2 10" xfId="36542" hidden="1"/>
    <cellStyle name="Neutral 2 10" xfId="36303" hidden="1"/>
    <cellStyle name="Neutral 2 10" xfId="36598" hidden="1"/>
    <cellStyle name="Neutral 2 10" xfId="36590" hidden="1"/>
    <cellStyle name="Neutral 2 10" xfId="36654" hidden="1"/>
    <cellStyle name="Neutral 2 10" xfId="36689" hidden="1"/>
    <cellStyle name="Neutral 2 10" xfId="36379" hidden="1"/>
    <cellStyle name="Neutral 2 10" xfId="36739" hidden="1"/>
    <cellStyle name="Neutral 2 10" xfId="36731" hidden="1"/>
    <cellStyle name="Neutral 2 10" xfId="36795" hidden="1"/>
    <cellStyle name="Neutral 2 10" xfId="36830" hidden="1"/>
    <cellStyle name="Neutral 2 10" xfId="36895" hidden="1"/>
    <cellStyle name="Neutral 2 10" xfId="36956" hidden="1"/>
    <cellStyle name="Neutral 2 10" xfId="36948" hidden="1"/>
    <cellStyle name="Neutral 2 10" xfId="37012" hidden="1"/>
    <cellStyle name="Neutral 2 10" xfId="37047" hidden="1"/>
    <cellStyle name="Neutral 2 10" xfId="37138" hidden="1"/>
    <cellStyle name="Neutral 2 10" xfId="37248" hidden="1"/>
    <cellStyle name="Neutral 2 10" xfId="37240" hidden="1"/>
    <cellStyle name="Neutral 2 10" xfId="37304" hidden="1"/>
    <cellStyle name="Neutral 2 10" xfId="37339" hidden="1"/>
    <cellStyle name="Neutral 2 10" xfId="37134" hidden="1"/>
    <cellStyle name="Neutral 2 10" xfId="37390" hidden="1"/>
    <cellStyle name="Neutral 2 10" xfId="37382" hidden="1"/>
    <cellStyle name="Neutral 2 10" xfId="37446" hidden="1"/>
    <cellStyle name="Neutral 2 10" xfId="37481" hidden="1"/>
    <cellStyle name="Neutral 2 10" xfId="36023" hidden="1"/>
    <cellStyle name="Neutral 2 10" xfId="37530" hidden="1"/>
    <cellStyle name="Neutral 2 10" xfId="37522" hidden="1"/>
    <cellStyle name="Neutral 2 10" xfId="37586" hidden="1"/>
    <cellStyle name="Neutral 2 10" xfId="37621" hidden="1"/>
    <cellStyle name="Neutral 2 10" xfId="37754" hidden="1"/>
    <cellStyle name="Neutral 2 10" xfId="37893" hidden="1"/>
    <cellStyle name="Neutral 2 10" xfId="37885" hidden="1"/>
    <cellStyle name="Neutral 2 10" xfId="37949" hidden="1"/>
    <cellStyle name="Neutral 2 10" xfId="37984" hidden="1"/>
    <cellStyle name="Neutral 2 10" xfId="37745" hidden="1"/>
    <cellStyle name="Neutral 2 10" xfId="38040" hidden="1"/>
    <cellStyle name="Neutral 2 10" xfId="38032" hidden="1"/>
    <cellStyle name="Neutral 2 10" xfId="38096" hidden="1"/>
    <cellStyle name="Neutral 2 10" xfId="38131" hidden="1"/>
    <cellStyle name="Neutral 2 10" xfId="37821" hidden="1"/>
    <cellStyle name="Neutral 2 10" xfId="38181" hidden="1"/>
    <cellStyle name="Neutral 2 10" xfId="38173" hidden="1"/>
    <cellStyle name="Neutral 2 10" xfId="38237" hidden="1"/>
    <cellStyle name="Neutral 2 10" xfId="38272" hidden="1"/>
    <cellStyle name="Neutral 2 10" xfId="38337" hidden="1"/>
    <cellStyle name="Neutral 2 10" xfId="38398" hidden="1"/>
    <cellStyle name="Neutral 2 10" xfId="38390" hidden="1"/>
    <cellStyle name="Neutral 2 10" xfId="38454" hidden="1"/>
    <cellStyle name="Neutral 2 10" xfId="38489" hidden="1"/>
    <cellStyle name="Neutral 2 10" xfId="38580" hidden="1"/>
    <cellStyle name="Neutral 2 10" xfId="38690" hidden="1"/>
    <cellStyle name="Neutral 2 10" xfId="38682" hidden="1"/>
    <cellStyle name="Neutral 2 10" xfId="38746" hidden="1"/>
    <cellStyle name="Neutral 2 10" xfId="38781" hidden="1"/>
    <cellStyle name="Neutral 2 10" xfId="38576" hidden="1"/>
    <cellStyle name="Neutral 2 10" xfId="38832" hidden="1"/>
    <cellStyle name="Neutral 2 10" xfId="38824" hidden="1"/>
    <cellStyle name="Neutral 2 10" xfId="38888" hidden="1"/>
    <cellStyle name="Neutral 2 10" xfId="38923" hidden="1"/>
    <cellStyle name="Neutral 2 10" xfId="39004" hidden="1"/>
    <cellStyle name="Neutral 2 10" xfId="39070" hidden="1"/>
    <cellStyle name="Neutral 2 10" xfId="39062" hidden="1"/>
    <cellStyle name="Neutral 2 10" xfId="39126" hidden="1"/>
    <cellStyle name="Neutral 2 10" xfId="39161" hidden="1"/>
    <cellStyle name="Neutral 2 10" xfId="39294" hidden="1"/>
    <cellStyle name="Neutral 2 10" xfId="39433" hidden="1"/>
    <cellStyle name="Neutral 2 10" xfId="39425" hidden="1"/>
    <cellStyle name="Neutral 2 10" xfId="39489" hidden="1"/>
    <cellStyle name="Neutral 2 10" xfId="39524" hidden="1"/>
    <cellStyle name="Neutral 2 10" xfId="39285" hidden="1"/>
    <cellStyle name="Neutral 2 10" xfId="39580" hidden="1"/>
    <cellStyle name="Neutral 2 10" xfId="39572" hidden="1"/>
    <cellStyle name="Neutral 2 10" xfId="39636" hidden="1"/>
    <cellStyle name="Neutral 2 10" xfId="39671" hidden="1"/>
    <cellStyle name="Neutral 2 10" xfId="39361" hidden="1"/>
    <cellStyle name="Neutral 2 10" xfId="39721" hidden="1"/>
    <cellStyle name="Neutral 2 10" xfId="39713" hidden="1"/>
    <cellStyle name="Neutral 2 10" xfId="39777" hidden="1"/>
    <cellStyle name="Neutral 2 10" xfId="39812" hidden="1"/>
    <cellStyle name="Neutral 2 10" xfId="39877" hidden="1"/>
    <cellStyle name="Neutral 2 10" xfId="39938" hidden="1"/>
    <cellStyle name="Neutral 2 10" xfId="39930" hidden="1"/>
    <cellStyle name="Neutral 2 10" xfId="39994" hidden="1"/>
    <cellStyle name="Neutral 2 10" xfId="40029" hidden="1"/>
    <cellStyle name="Neutral 2 10" xfId="40120" hidden="1"/>
    <cellStyle name="Neutral 2 10" xfId="40230" hidden="1"/>
    <cellStyle name="Neutral 2 10" xfId="40222" hidden="1"/>
    <cellStyle name="Neutral 2 10" xfId="40286" hidden="1"/>
    <cellStyle name="Neutral 2 10" xfId="40321" hidden="1"/>
    <cellStyle name="Neutral 2 10" xfId="40116" hidden="1"/>
    <cellStyle name="Neutral 2 10" xfId="40372" hidden="1"/>
    <cellStyle name="Neutral 2 10" xfId="40364" hidden="1"/>
    <cellStyle name="Neutral 2 10" xfId="40428" hidden="1"/>
    <cellStyle name="Neutral 2 10" xfId="40463" hidden="1"/>
    <cellStyle name="Neutral 2 10" xfId="40528" hidden="1"/>
    <cellStyle name="Neutral 2 10" xfId="40589" hidden="1"/>
    <cellStyle name="Neutral 2 10" xfId="40581" hidden="1"/>
    <cellStyle name="Neutral 2 10" xfId="40645" hidden="1"/>
    <cellStyle name="Neutral 2 10" xfId="40680" hidden="1"/>
    <cellStyle name="Neutral 2 10" xfId="40791" hidden="1"/>
    <cellStyle name="Neutral 2 10" xfId="40980" hidden="1"/>
    <cellStyle name="Neutral 2 10" xfId="40972" hidden="1"/>
    <cellStyle name="Neutral 2 10" xfId="41036" hidden="1"/>
    <cellStyle name="Neutral 2 10" xfId="41071" hidden="1"/>
    <cellStyle name="Neutral 2 10" xfId="41179" hidden="1"/>
    <cellStyle name="Neutral 2 10" xfId="41289" hidden="1"/>
    <cellStyle name="Neutral 2 10" xfId="41281" hidden="1"/>
    <cellStyle name="Neutral 2 10" xfId="41345" hidden="1"/>
    <cellStyle name="Neutral 2 10" xfId="41380" hidden="1"/>
    <cellStyle name="Neutral 2 10" xfId="41175" hidden="1"/>
    <cellStyle name="Neutral 2 10" xfId="41433" hidden="1"/>
    <cellStyle name="Neutral 2 10" xfId="41425" hidden="1"/>
    <cellStyle name="Neutral 2 10" xfId="41489" hidden="1"/>
    <cellStyle name="Neutral 2 10" xfId="41524" hidden="1"/>
    <cellStyle name="Neutral 2 10" xfId="40815" hidden="1"/>
    <cellStyle name="Neutral 2 10" xfId="41590" hidden="1"/>
    <cellStyle name="Neutral 2 10" xfId="41582" hidden="1"/>
    <cellStyle name="Neutral 2 10" xfId="41646" hidden="1"/>
    <cellStyle name="Neutral 2 10" xfId="41681" hidden="1"/>
    <cellStyle name="Neutral 2 10" xfId="41820" hidden="1"/>
    <cellStyle name="Neutral 2 10" xfId="41960" hidden="1"/>
    <cellStyle name="Neutral 2 10" xfId="41952" hidden="1"/>
    <cellStyle name="Neutral 2 10" xfId="42016" hidden="1"/>
    <cellStyle name="Neutral 2 10" xfId="42051" hidden="1"/>
    <cellStyle name="Neutral 2 10" xfId="41811" hidden="1"/>
    <cellStyle name="Neutral 2 10" xfId="42109" hidden="1"/>
    <cellStyle name="Neutral 2 10" xfId="42101" hidden="1"/>
    <cellStyle name="Neutral 2 10" xfId="42165" hidden="1"/>
    <cellStyle name="Neutral 2 10" xfId="42200" hidden="1"/>
    <cellStyle name="Neutral 2 10" xfId="41887" hidden="1"/>
    <cellStyle name="Neutral 2 10" xfId="42252" hidden="1"/>
    <cellStyle name="Neutral 2 10" xfId="42244" hidden="1"/>
    <cellStyle name="Neutral 2 10" xfId="42308" hidden="1"/>
    <cellStyle name="Neutral 2 10" xfId="42343" hidden="1"/>
    <cellStyle name="Neutral 2 10" xfId="42410" hidden="1"/>
    <cellStyle name="Neutral 2 10" xfId="42471" hidden="1"/>
    <cellStyle name="Neutral 2 10" xfId="42463" hidden="1"/>
    <cellStyle name="Neutral 2 10" xfId="42527" hidden="1"/>
    <cellStyle name="Neutral 2 10" xfId="42562" hidden="1"/>
    <cellStyle name="Neutral 2 10" xfId="42653" hidden="1"/>
    <cellStyle name="Neutral 2 10" xfId="42763" hidden="1"/>
    <cellStyle name="Neutral 2 10" xfId="42755" hidden="1"/>
    <cellStyle name="Neutral 2 10" xfId="42819" hidden="1"/>
    <cellStyle name="Neutral 2 10" xfId="42854" hidden="1"/>
    <cellStyle name="Neutral 2 10" xfId="42649" hidden="1"/>
    <cellStyle name="Neutral 2 10" xfId="42905" hidden="1"/>
    <cellStyle name="Neutral 2 10" xfId="42897" hidden="1"/>
    <cellStyle name="Neutral 2 10" xfId="42961" hidden="1"/>
    <cellStyle name="Neutral 2 10" xfId="42996" hidden="1"/>
    <cellStyle name="Neutral 2 10" xfId="40804" hidden="1"/>
    <cellStyle name="Neutral 2 10" xfId="43045" hidden="1"/>
    <cellStyle name="Neutral 2 10" xfId="43037" hidden="1"/>
    <cellStyle name="Neutral 2 10" xfId="43101" hidden="1"/>
    <cellStyle name="Neutral 2 10" xfId="43136" hidden="1"/>
    <cellStyle name="Neutral 2 10" xfId="43272" hidden="1"/>
    <cellStyle name="Neutral 2 10" xfId="43411" hidden="1"/>
    <cellStyle name="Neutral 2 10" xfId="43403" hidden="1"/>
    <cellStyle name="Neutral 2 10" xfId="43467" hidden="1"/>
    <cellStyle name="Neutral 2 10" xfId="43502" hidden="1"/>
    <cellStyle name="Neutral 2 10" xfId="43263" hidden="1"/>
    <cellStyle name="Neutral 2 10" xfId="43560" hidden="1"/>
    <cellStyle name="Neutral 2 10" xfId="43552" hidden="1"/>
    <cellStyle name="Neutral 2 10" xfId="43616" hidden="1"/>
    <cellStyle name="Neutral 2 10" xfId="43651" hidden="1"/>
    <cellStyle name="Neutral 2 10" xfId="43339" hidden="1"/>
    <cellStyle name="Neutral 2 10" xfId="43703" hidden="1"/>
    <cellStyle name="Neutral 2 10" xfId="43695" hidden="1"/>
    <cellStyle name="Neutral 2 10" xfId="43759" hidden="1"/>
    <cellStyle name="Neutral 2 10" xfId="43794" hidden="1"/>
    <cellStyle name="Neutral 2 10" xfId="43860" hidden="1"/>
    <cellStyle name="Neutral 2 10" xfId="43921" hidden="1"/>
    <cellStyle name="Neutral 2 10" xfId="43913" hidden="1"/>
    <cellStyle name="Neutral 2 10" xfId="43977" hidden="1"/>
    <cellStyle name="Neutral 2 10" xfId="44012" hidden="1"/>
    <cellStyle name="Neutral 2 10" xfId="44103" hidden="1"/>
    <cellStyle name="Neutral 2 10" xfId="44213" hidden="1"/>
    <cellStyle name="Neutral 2 10" xfId="44205" hidden="1"/>
    <cellStyle name="Neutral 2 10" xfId="44269" hidden="1"/>
    <cellStyle name="Neutral 2 10" xfId="44304" hidden="1"/>
    <cellStyle name="Neutral 2 10" xfId="44099" hidden="1"/>
    <cellStyle name="Neutral 2 10" xfId="44355" hidden="1"/>
    <cellStyle name="Neutral 2 10" xfId="44347" hidden="1"/>
    <cellStyle name="Neutral 2 10" xfId="44411" hidden="1"/>
    <cellStyle name="Neutral 2 10" xfId="44446" hidden="1"/>
    <cellStyle name="Neutral 2 10" xfId="40809" hidden="1"/>
    <cellStyle name="Neutral 2 10" xfId="44495" hidden="1"/>
    <cellStyle name="Neutral 2 10" xfId="44487" hidden="1"/>
    <cellStyle name="Neutral 2 10" xfId="44551" hidden="1"/>
    <cellStyle name="Neutral 2 10" xfId="44586" hidden="1"/>
    <cellStyle name="Neutral 2 10" xfId="44719" hidden="1"/>
    <cellStyle name="Neutral 2 10" xfId="44858" hidden="1"/>
    <cellStyle name="Neutral 2 10" xfId="44850" hidden="1"/>
    <cellStyle name="Neutral 2 10" xfId="44914" hidden="1"/>
    <cellStyle name="Neutral 2 10" xfId="44949" hidden="1"/>
    <cellStyle name="Neutral 2 10" xfId="44710" hidden="1"/>
    <cellStyle name="Neutral 2 10" xfId="45005" hidden="1"/>
    <cellStyle name="Neutral 2 10" xfId="44997" hidden="1"/>
    <cellStyle name="Neutral 2 10" xfId="45061" hidden="1"/>
    <cellStyle name="Neutral 2 10" xfId="45096" hidden="1"/>
    <cellStyle name="Neutral 2 10" xfId="44786" hidden="1"/>
    <cellStyle name="Neutral 2 10" xfId="45146" hidden="1"/>
    <cellStyle name="Neutral 2 10" xfId="45138" hidden="1"/>
    <cellStyle name="Neutral 2 10" xfId="45202" hidden="1"/>
    <cellStyle name="Neutral 2 10" xfId="45237" hidden="1"/>
    <cellStyle name="Neutral 2 10" xfId="45302" hidden="1"/>
    <cellStyle name="Neutral 2 10" xfId="45363" hidden="1"/>
    <cellStyle name="Neutral 2 10" xfId="45355" hidden="1"/>
    <cellStyle name="Neutral 2 10" xfId="45419" hidden="1"/>
    <cellStyle name="Neutral 2 10" xfId="45454" hidden="1"/>
    <cellStyle name="Neutral 2 10" xfId="45545" hidden="1"/>
    <cellStyle name="Neutral 2 10" xfId="45655" hidden="1"/>
    <cellStyle name="Neutral 2 10" xfId="45647" hidden="1"/>
    <cellStyle name="Neutral 2 10" xfId="45711" hidden="1"/>
    <cellStyle name="Neutral 2 10" xfId="45746" hidden="1"/>
    <cellStyle name="Neutral 2 10" xfId="45541" hidden="1"/>
    <cellStyle name="Neutral 2 10" xfId="45797" hidden="1"/>
    <cellStyle name="Neutral 2 10" xfId="45789" hidden="1"/>
    <cellStyle name="Neutral 2 10" xfId="45853" hidden="1"/>
    <cellStyle name="Neutral 2 10" xfId="45888" hidden="1"/>
    <cellStyle name="Neutral 2 10" xfId="45955" hidden="1"/>
    <cellStyle name="Neutral 2 10" xfId="46090" hidden="1"/>
    <cellStyle name="Neutral 2 10" xfId="46082" hidden="1"/>
    <cellStyle name="Neutral 2 10" xfId="46146" hidden="1"/>
    <cellStyle name="Neutral 2 10" xfId="46181" hidden="1"/>
    <cellStyle name="Neutral 2 10" xfId="46315" hidden="1"/>
    <cellStyle name="Neutral 2 10" xfId="46454" hidden="1"/>
    <cellStyle name="Neutral 2 10" xfId="46446" hidden="1"/>
    <cellStyle name="Neutral 2 10" xfId="46510" hidden="1"/>
    <cellStyle name="Neutral 2 10" xfId="46545" hidden="1"/>
    <cellStyle name="Neutral 2 10" xfId="46306" hidden="1"/>
    <cellStyle name="Neutral 2 10" xfId="46601" hidden="1"/>
    <cellStyle name="Neutral 2 10" xfId="46593" hidden="1"/>
    <cellStyle name="Neutral 2 10" xfId="46657" hidden="1"/>
    <cellStyle name="Neutral 2 10" xfId="46692" hidden="1"/>
    <cellStyle name="Neutral 2 10" xfId="46382" hidden="1"/>
    <cellStyle name="Neutral 2 10" xfId="46742" hidden="1"/>
    <cellStyle name="Neutral 2 10" xfId="46734" hidden="1"/>
    <cellStyle name="Neutral 2 10" xfId="46798" hidden="1"/>
    <cellStyle name="Neutral 2 10" xfId="46833" hidden="1"/>
    <cellStyle name="Neutral 2 10" xfId="46898" hidden="1"/>
    <cellStyle name="Neutral 2 10" xfId="46959" hidden="1"/>
    <cellStyle name="Neutral 2 10" xfId="46951" hidden="1"/>
    <cellStyle name="Neutral 2 10" xfId="47015" hidden="1"/>
    <cellStyle name="Neutral 2 10" xfId="47050" hidden="1"/>
    <cellStyle name="Neutral 2 10" xfId="47141" hidden="1"/>
    <cellStyle name="Neutral 2 10" xfId="47251" hidden="1"/>
    <cellStyle name="Neutral 2 10" xfId="47243" hidden="1"/>
    <cellStyle name="Neutral 2 10" xfId="47307" hidden="1"/>
    <cellStyle name="Neutral 2 10" xfId="47342" hidden="1"/>
    <cellStyle name="Neutral 2 10" xfId="47137" hidden="1"/>
    <cellStyle name="Neutral 2 10" xfId="47393" hidden="1"/>
    <cellStyle name="Neutral 2 10" xfId="47385" hidden="1"/>
    <cellStyle name="Neutral 2 10" xfId="47449" hidden="1"/>
    <cellStyle name="Neutral 2 10" xfId="47484" hidden="1"/>
    <cellStyle name="Neutral 2 10" xfId="46026" hidden="1"/>
    <cellStyle name="Neutral 2 10" xfId="47533" hidden="1"/>
    <cellStyle name="Neutral 2 10" xfId="47525" hidden="1"/>
    <cellStyle name="Neutral 2 10" xfId="47589" hidden="1"/>
    <cellStyle name="Neutral 2 10" xfId="47624" hidden="1"/>
    <cellStyle name="Neutral 2 10" xfId="47757" hidden="1"/>
    <cellStyle name="Neutral 2 10" xfId="47896" hidden="1"/>
    <cellStyle name="Neutral 2 10" xfId="47888" hidden="1"/>
    <cellStyle name="Neutral 2 10" xfId="47952" hidden="1"/>
    <cellStyle name="Neutral 2 10" xfId="47987" hidden="1"/>
    <cellStyle name="Neutral 2 10" xfId="47748" hidden="1"/>
    <cellStyle name="Neutral 2 10" xfId="48043" hidden="1"/>
    <cellStyle name="Neutral 2 10" xfId="48035" hidden="1"/>
    <cellStyle name="Neutral 2 10" xfId="48099" hidden="1"/>
    <cellStyle name="Neutral 2 10" xfId="48134" hidden="1"/>
    <cellStyle name="Neutral 2 10" xfId="47824" hidden="1"/>
    <cellStyle name="Neutral 2 10" xfId="48184" hidden="1"/>
    <cellStyle name="Neutral 2 10" xfId="48176" hidden="1"/>
    <cellStyle name="Neutral 2 10" xfId="48240" hidden="1"/>
    <cellStyle name="Neutral 2 10" xfId="48275" hidden="1"/>
    <cellStyle name="Neutral 2 10" xfId="48340" hidden="1"/>
    <cellStyle name="Neutral 2 10" xfId="48401" hidden="1"/>
    <cellStyle name="Neutral 2 10" xfId="48393" hidden="1"/>
    <cellStyle name="Neutral 2 10" xfId="48457" hidden="1"/>
    <cellStyle name="Neutral 2 10" xfId="48492" hidden="1"/>
    <cellStyle name="Neutral 2 10" xfId="48583" hidden="1"/>
    <cellStyle name="Neutral 2 10" xfId="48693" hidden="1"/>
    <cellStyle name="Neutral 2 10" xfId="48685" hidden="1"/>
    <cellStyle name="Neutral 2 10" xfId="48749" hidden="1"/>
    <cellStyle name="Neutral 2 10" xfId="48784" hidden="1"/>
    <cellStyle name="Neutral 2 10" xfId="48579" hidden="1"/>
    <cellStyle name="Neutral 2 10" xfId="48835" hidden="1"/>
    <cellStyle name="Neutral 2 10" xfId="48827" hidden="1"/>
    <cellStyle name="Neutral 2 10" xfId="48891" hidden="1"/>
    <cellStyle name="Neutral 2 10" xfId="48926" hidden="1"/>
    <cellStyle name="Neutral 2 10" xfId="48991" hidden="1"/>
    <cellStyle name="Neutral 2 10" xfId="49052" hidden="1"/>
    <cellStyle name="Neutral 2 10" xfId="49044" hidden="1"/>
    <cellStyle name="Neutral 2 10" xfId="49108" hidden="1"/>
    <cellStyle name="Neutral 2 10" xfId="49143" hidden="1"/>
    <cellStyle name="Neutral 2 10" xfId="49276" hidden="1"/>
    <cellStyle name="Neutral 2 10" xfId="49415" hidden="1"/>
    <cellStyle name="Neutral 2 10" xfId="49407" hidden="1"/>
    <cellStyle name="Neutral 2 10" xfId="49471" hidden="1"/>
    <cellStyle name="Neutral 2 10" xfId="49506" hidden="1"/>
    <cellStyle name="Neutral 2 10" xfId="49267" hidden="1"/>
    <cellStyle name="Neutral 2 10" xfId="49562" hidden="1"/>
    <cellStyle name="Neutral 2 10" xfId="49554" hidden="1"/>
    <cellStyle name="Neutral 2 10" xfId="49618" hidden="1"/>
    <cellStyle name="Neutral 2 10" xfId="49653" hidden="1"/>
    <cellStyle name="Neutral 2 10" xfId="49343" hidden="1"/>
    <cellStyle name="Neutral 2 10" xfId="49703" hidden="1"/>
    <cellStyle name="Neutral 2 10" xfId="49695" hidden="1"/>
    <cellStyle name="Neutral 2 10" xfId="49759" hidden="1"/>
    <cellStyle name="Neutral 2 10" xfId="49794" hidden="1"/>
    <cellStyle name="Neutral 2 10" xfId="49859" hidden="1"/>
    <cellStyle name="Neutral 2 10" xfId="49920" hidden="1"/>
    <cellStyle name="Neutral 2 10" xfId="49912" hidden="1"/>
    <cellStyle name="Neutral 2 10" xfId="49976" hidden="1"/>
    <cellStyle name="Neutral 2 10" xfId="50011" hidden="1"/>
    <cellStyle name="Neutral 2 10" xfId="50102" hidden="1"/>
    <cellStyle name="Neutral 2 10" xfId="50212" hidden="1"/>
    <cellStyle name="Neutral 2 10" xfId="50204" hidden="1"/>
    <cellStyle name="Neutral 2 10" xfId="50268" hidden="1"/>
    <cellStyle name="Neutral 2 10" xfId="50303" hidden="1"/>
    <cellStyle name="Neutral 2 10" xfId="50098" hidden="1"/>
    <cellStyle name="Neutral 2 10" xfId="50354" hidden="1"/>
    <cellStyle name="Neutral 2 10" xfId="50346" hidden="1"/>
    <cellStyle name="Neutral 2 10" xfId="50410" hidden="1"/>
    <cellStyle name="Neutral 2 10" xfId="50445" hidden="1"/>
    <cellStyle name="Neutral 2 10" xfId="50510" hidden="1"/>
    <cellStyle name="Neutral 2 10" xfId="50571" hidden="1"/>
    <cellStyle name="Neutral 2 10" xfId="50563" hidden="1"/>
    <cellStyle name="Neutral 2 10" xfId="50627" hidden="1"/>
    <cellStyle name="Neutral 2 10" xfId="50662" hidden="1"/>
    <cellStyle name="Neutral 2 10" xfId="50773" hidden="1"/>
    <cellStyle name="Neutral 2 10" xfId="50962" hidden="1"/>
    <cellStyle name="Neutral 2 10" xfId="50954" hidden="1"/>
    <cellStyle name="Neutral 2 10" xfId="51018" hidden="1"/>
    <cellStyle name="Neutral 2 10" xfId="51053" hidden="1"/>
    <cellStyle name="Neutral 2 10" xfId="51161" hidden="1"/>
    <cellStyle name="Neutral 2 10" xfId="51271" hidden="1"/>
    <cellStyle name="Neutral 2 10" xfId="51263" hidden="1"/>
    <cellStyle name="Neutral 2 10" xfId="51327" hidden="1"/>
    <cellStyle name="Neutral 2 10" xfId="51362" hidden="1"/>
    <cellStyle name="Neutral 2 10" xfId="51157" hidden="1"/>
    <cellStyle name="Neutral 2 10" xfId="51415" hidden="1"/>
    <cellStyle name="Neutral 2 10" xfId="51407" hidden="1"/>
    <cellStyle name="Neutral 2 10" xfId="51471" hidden="1"/>
    <cellStyle name="Neutral 2 10" xfId="51506" hidden="1"/>
    <cellStyle name="Neutral 2 10" xfId="50797" hidden="1"/>
    <cellStyle name="Neutral 2 10" xfId="51572" hidden="1"/>
    <cellStyle name="Neutral 2 10" xfId="51564" hidden="1"/>
    <cellStyle name="Neutral 2 10" xfId="51628" hidden="1"/>
    <cellStyle name="Neutral 2 10" xfId="51663" hidden="1"/>
    <cellStyle name="Neutral 2 10" xfId="51802" hidden="1"/>
    <cellStyle name="Neutral 2 10" xfId="51942" hidden="1"/>
    <cellStyle name="Neutral 2 10" xfId="51934" hidden="1"/>
    <cellStyle name="Neutral 2 10" xfId="51998" hidden="1"/>
    <cellStyle name="Neutral 2 10" xfId="52033" hidden="1"/>
    <cellStyle name="Neutral 2 10" xfId="51793" hidden="1"/>
    <cellStyle name="Neutral 2 10" xfId="52091" hidden="1"/>
    <cellStyle name="Neutral 2 10" xfId="52083" hidden="1"/>
    <cellStyle name="Neutral 2 10" xfId="52147" hidden="1"/>
    <cellStyle name="Neutral 2 10" xfId="52182" hidden="1"/>
    <cellStyle name="Neutral 2 10" xfId="51869" hidden="1"/>
    <cellStyle name="Neutral 2 10" xfId="52234" hidden="1"/>
    <cellStyle name="Neutral 2 10" xfId="52226" hidden="1"/>
    <cellStyle name="Neutral 2 10" xfId="52290" hidden="1"/>
    <cellStyle name="Neutral 2 10" xfId="52325" hidden="1"/>
    <cellStyle name="Neutral 2 10" xfId="52392" hidden="1"/>
    <cellStyle name="Neutral 2 10" xfId="52453" hidden="1"/>
    <cellStyle name="Neutral 2 10" xfId="52445" hidden="1"/>
    <cellStyle name="Neutral 2 10" xfId="52509" hidden="1"/>
    <cellStyle name="Neutral 2 10" xfId="52544" hidden="1"/>
    <cellStyle name="Neutral 2 10" xfId="52635" hidden="1"/>
    <cellStyle name="Neutral 2 10" xfId="52745" hidden="1"/>
    <cellStyle name="Neutral 2 10" xfId="52737" hidden="1"/>
    <cellStyle name="Neutral 2 10" xfId="52801" hidden="1"/>
    <cellStyle name="Neutral 2 10" xfId="52836" hidden="1"/>
    <cellStyle name="Neutral 2 10" xfId="52631" hidden="1"/>
    <cellStyle name="Neutral 2 10" xfId="52887" hidden="1"/>
    <cellStyle name="Neutral 2 10" xfId="52879" hidden="1"/>
    <cellStyle name="Neutral 2 10" xfId="52943" hidden="1"/>
    <cellStyle name="Neutral 2 10" xfId="52978" hidden="1"/>
    <cellStyle name="Neutral 2 10" xfId="50786" hidden="1"/>
    <cellStyle name="Neutral 2 10" xfId="53027" hidden="1"/>
    <cellStyle name="Neutral 2 10" xfId="53019" hidden="1"/>
    <cellStyle name="Neutral 2 10" xfId="53083" hidden="1"/>
    <cellStyle name="Neutral 2 10" xfId="53118" hidden="1"/>
    <cellStyle name="Neutral 2 10" xfId="53254" hidden="1"/>
    <cellStyle name="Neutral 2 10" xfId="53393" hidden="1"/>
    <cellStyle name="Neutral 2 10" xfId="53385" hidden="1"/>
    <cellStyle name="Neutral 2 10" xfId="53449" hidden="1"/>
    <cellStyle name="Neutral 2 10" xfId="53484" hidden="1"/>
    <cellStyle name="Neutral 2 10" xfId="53245" hidden="1"/>
    <cellStyle name="Neutral 2 10" xfId="53542" hidden="1"/>
    <cellStyle name="Neutral 2 10" xfId="53534" hidden="1"/>
    <cellStyle name="Neutral 2 10" xfId="53598" hidden="1"/>
    <cellStyle name="Neutral 2 10" xfId="53633" hidden="1"/>
    <cellStyle name="Neutral 2 10" xfId="53321" hidden="1"/>
    <cellStyle name="Neutral 2 10" xfId="53685" hidden="1"/>
    <cellStyle name="Neutral 2 10" xfId="53677" hidden="1"/>
    <cellStyle name="Neutral 2 10" xfId="53741" hidden="1"/>
    <cellStyle name="Neutral 2 10" xfId="53776" hidden="1"/>
    <cellStyle name="Neutral 2 10" xfId="53842" hidden="1"/>
    <cellStyle name="Neutral 2 10" xfId="53903" hidden="1"/>
    <cellStyle name="Neutral 2 10" xfId="53895" hidden="1"/>
    <cellStyle name="Neutral 2 10" xfId="53959" hidden="1"/>
    <cellStyle name="Neutral 2 10" xfId="53994" hidden="1"/>
    <cellStyle name="Neutral 2 10" xfId="54085" hidden="1"/>
    <cellStyle name="Neutral 2 10" xfId="54195" hidden="1"/>
    <cellStyle name="Neutral 2 10" xfId="54187" hidden="1"/>
    <cellStyle name="Neutral 2 10" xfId="54251" hidden="1"/>
    <cellStyle name="Neutral 2 10" xfId="54286" hidden="1"/>
    <cellStyle name="Neutral 2 10" xfId="54081" hidden="1"/>
    <cellStyle name="Neutral 2 10" xfId="54337" hidden="1"/>
    <cellStyle name="Neutral 2 10" xfId="54329" hidden="1"/>
    <cellStyle name="Neutral 2 10" xfId="54393" hidden="1"/>
    <cellStyle name="Neutral 2 10" xfId="54428" hidden="1"/>
    <cellStyle name="Neutral 2 10" xfId="50791" hidden="1"/>
    <cellStyle name="Neutral 2 10" xfId="54477" hidden="1"/>
    <cellStyle name="Neutral 2 10" xfId="54469" hidden="1"/>
    <cellStyle name="Neutral 2 10" xfId="54533" hidden="1"/>
    <cellStyle name="Neutral 2 10" xfId="54568" hidden="1"/>
    <cellStyle name="Neutral 2 10" xfId="54701" hidden="1"/>
    <cellStyle name="Neutral 2 10" xfId="54840" hidden="1"/>
    <cellStyle name="Neutral 2 10" xfId="54832" hidden="1"/>
    <cellStyle name="Neutral 2 10" xfId="54896" hidden="1"/>
    <cellStyle name="Neutral 2 10" xfId="54931" hidden="1"/>
    <cellStyle name="Neutral 2 10" xfId="54692" hidden="1"/>
    <cellStyle name="Neutral 2 10" xfId="54987" hidden="1"/>
    <cellStyle name="Neutral 2 10" xfId="54979" hidden="1"/>
    <cellStyle name="Neutral 2 10" xfId="55043" hidden="1"/>
    <cellStyle name="Neutral 2 10" xfId="55078" hidden="1"/>
    <cellStyle name="Neutral 2 10" xfId="54768" hidden="1"/>
    <cellStyle name="Neutral 2 10" xfId="55128" hidden="1"/>
    <cellStyle name="Neutral 2 10" xfId="55120" hidden="1"/>
    <cellStyle name="Neutral 2 10" xfId="55184" hidden="1"/>
    <cellStyle name="Neutral 2 10" xfId="55219" hidden="1"/>
    <cellStyle name="Neutral 2 10" xfId="55284" hidden="1"/>
    <cellStyle name="Neutral 2 10" xfId="55345" hidden="1"/>
    <cellStyle name="Neutral 2 10" xfId="55337" hidden="1"/>
    <cellStyle name="Neutral 2 10" xfId="55401" hidden="1"/>
    <cellStyle name="Neutral 2 10" xfId="55436" hidden="1"/>
    <cellStyle name="Neutral 2 10" xfId="55527" hidden="1"/>
    <cellStyle name="Neutral 2 10" xfId="55637" hidden="1"/>
    <cellStyle name="Neutral 2 10" xfId="55629" hidden="1"/>
    <cellStyle name="Neutral 2 10" xfId="55693" hidden="1"/>
    <cellStyle name="Neutral 2 10" xfId="55728" hidden="1"/>
    <cellStyle name="Neutral 2 10" xfId="55523" hidden="1"/>
    <cellStyle name="Neutral 2 10" xfId="55779" hidden="1"/>
    <cellStyle name="Neutral 2 10" xfId="55771" hidden="1"/>
    <cellStyle name="Neutral 2 10" xfId="55835" hidden="1"/>
    <cellStyle name="Neutral 2 10" xfId="55870" hidden="1"/>
    <cellStyle name="Neutral 2 10" xfId="55937" hidden="1"/>
    <cellStyle name="Neutral 2 10" xfId="56072" hidden="1"/>
    <cellStyle name="Neutral 2 10" xfId="56064" hidden="1"/>
    <cellStyle name="Neutral 2 10" xfId="56128" hidden="1"/>
    <cellStyle name="Neutral 2 10" xfId="56163" hidden="1"/>
    <cellStyle name="Neutral 2 10" xfId="56297" hidden="1"/>
    <cellStyle name="Neutral 2 10" xfId="56436" hidden="1"/>
    <cellStyle name="Neutral 2 10" xfId="56428" hidden="1"/>
    <cellStyle name="Neutral 2 10" xfId="56492" hidden="1"/>
    <cellStyle name="Neutral 2 10" xfId="56527" hidden="1"/>
    <cellStyle name="Neutral 2 10" xfId="56288" hidden="1"/>
    <cellStyle name="Neutral 2 10" xfId="56583" hidden="1"/>
    <cellStyle name="Neutral 2 10" xfId="56575" hidden="1"/>
    <cellStyle name="Neutral 2 10" xfId="56639" hidden="1"/>
    <cellStyle name="Neutral 2 10" xfId="56674" hidden="1"/>
    <cellStyle name="Neutral 2 10" xfId="56364" hidden="1"/>
    <cellStyle name="Neutral 2 10" xfId="56724" hidden="1"/>
    <cellStyle name="Neutral 2 10" xfId="56716" hidden="1"/>
    <cellStyle name="Neutral 2 10" xfId="56780" hidden="1"/>
    <cellStyle name="Neutral 2 10" xfId="56815" hidden="1"/>
    <cellStyle name="Neutral 2 10" xfId="56880" hidden="1"/>
    <cellStyle name="Neutral 2 10" xfId="56941" hidden="1"/>
    <cellStyle name="Neutral 2 10" xfId="56933" hidden="1"/>
    <cellStyle name="Neutral 2 10" xfId="56997" hidden="1"/>
    <cellStyle name="Neutral 2 10" xfId="57032" hidden="1"/>
    <cellStyle name="Neutral 2 10" xfId="57123" hidden="1"/>
    <cellStyle name="Neutral 2 10" xfId="57233" hidden="1"/>
    <cellStyle name="Neutral 2 10" xfId="57225" hidden="1"/>
    <cellStyle name="Neutral 2 10" xfId="57289" hidden="1"/>
    <cellStyle name="Neutral 2 10" xfId="57324" hidden="1"/>
    <cellStyle name="Neutral 2 10" xfId="57119" hidden="1"/>
    <cellStyle name="Neutral 2 10" xfId="57375" hidden="1"/>
    <cellStyle name="Neutral 2 10" xfId="57367" hidden="1"/>
    <cellStyle name="Neutral 2 10" xfId="57431" hidden="1"/>
    <cellStyle name="Neutral 2 10" xfId="57466" hidden="1"/>
    <cellStyle name="Neutral 2 10" xfId="56008" hidden="1"/>
    <cellStyle name="Neutral 2 10" xfId="57515" hidden="1"/>
    <cellStyle name="Neutral 2 10" xfId="57507" hidden="1"/>
    <cellStyle name="Neutral 2 10" xfId="57571" hidden="1"/>
    <cellStyle name="Neutral 2 10" xfId="57606" hidden="1"/>
    <cellStyle name="Neutral 2 10" xfId="57739" hidden="1"/>
    <cellStyle name="Neutral 2 10" xfId="57878" hidden="1"/>
    <cellStyle name="Neutral 2 10" xfId="57870" hidden="1"/>
    <cellStyle name="Neutral 2 10" xfId="57934" hidden="1"/>
    <cellStyle name="Neutral 2 10" xfId="57969" hidden="1"/>
    <cellStyle name="Neutral 2 10" xfId="57730" hidden="1"/>
    <cellStyle name="Neutral 2 10" xfId="58025" hidden="1"/>
    <cellStyle name="Neutral 2 10" xfId="58017" hidden="1"/>
    <cellStyle name="Neutral 2 10" xfId="58081" hidden="1"/>
    <cellStyle name="Neutral 2 10" xfId="58116" hidden="1"/>
    <cellStyle name="Neutral 2 10" xfId="57806" hidden="1"/>
    <cellStyle name="Neutral 2 10" xfId="58166" hidden="1"/>
    <cellStyle name="Neutral 2 10" xfId="58158" hidden="1"/>
    <cellStyle name="Neutral 2 10" xfId="58222" hidden="1"/>
    <cellStyle name="Neutral 2 10" xfId="58257" hidden="1"/>
    <cellStyle name="Neutral 2 10" xfId="58322" hidden="1"/>
    <cellStyle name="Neutral 2 10" xfId="58383" hidden="1"/>
    <cellStyle name="Neutral 2 10" xfId="58375" hidden="1"/>
    <cellStyle name="Neutral 2 10" xfId="58439" hidden="1"/>
    <cellStyle name="Neutral 2 10" xfId="58474" hidden="1"/>
    <cellStyle name="Neutral 2 10" xfId="58565" hidden="1"/>
    <cellStyle name="Neutral 2 10" xfId="58675" hidden="1"/>
    <cellStyle name="Neutral 2 10" xfId="58667" hidden="1"/>
    <cellStyle name="Neutral 2 10" xfId="58731" hidden="1"/>
    <cellStyle name="Neutral 2 10" xfId="58766" hidden="1"/>
    <cellStyle name="Neutral 2 10" xfId="58561" hidden="1"/>
    <cellStyle name="Neutral 2 10" xfId="58817" hidden="1"/>
    <cellStyle name="Neutral 2 10" xfId="58809" hidden="1"/>
    <cellStyle name="Neutral 2 10" xfId="58873" hidden="1"/>
    <cellStyle name="Neutral 2 10" xfId="58908" hidden="1"/>
    <cellStyle name="Neutral 2 11" xfId="245" hidden="1"/>
    <cellStyle name="Neutral 2 11" xfId="564" hidden="1"/>
    <cellStyle name="Neutral 2 11" xfId="554" hidden="1"/>
    <cellStyle name="Neutral 2 11" xfId="620" hidden="1"/>
    <cellStyle name="Neutral 2 11" xfId="655" hidden="1"/>
    <cellStyle name="Neutral 2 11" xfId="833" hidden="1"/>
    <cellStyle name="Neutral 2 11" xfId="972" hidden="1"/>
    <cellStyle name="Neutral 2 11" xfId="962" hidden="1"/>
    <cellStyle name="Neutral 2 11" xfId="1028" hidden="1"/>
    <cellStyle name="Neutral 2 11" xfId="1063" hidden="1"/>
    <cellStyle name="Neutral 2 11" xfId="822" hidden="1"/>
    <cellStyle name="Neutral 2 11" xfId="1119" hidden="1"/>
    <cellStyle name="Neutral 2 11" xfId="1109" hidden="1"/>
    <cellStyle name="Neutral 2 11" xfId="1175" hidden="1"/>
    <cellStyle name="Neutral 2 11" xfId="1210" hidden="1"/>
    <cellStyle name="Neutral 2 11" xfId="731" hidden="1"/>
    <cellStyle name="Neutral 2 11" xfId="1260" hidden="1"/>
    <cellStyle name="Neutral 2 11" xfId="1250" hidden="1"/>
    <cellStyle name="Neutral 2 11" xfId="1316" hidden="1"/>
    <cellStyle name="Neutral 2 11" xfId="1351" hidden="1"/>
    <cellStyle name="Neutral 2 11" xfId="1416" hidden="1"/>
    <cellStyle name="Neutral 2 11" xfId="1477" hidden="1"/>
    <cellStyle name="Neutral 2 11" xfId="1467" hidden="1"/>
    <cellStyle name="Neutral 2 11" xfId="1533" hidden="1"/>
    <cellStyle name="Neutral 2 11" xfId="1568" hidden="1"/>
    <cellStyle name="Neutral 2 11" xfId="1659" hidden="1"/>
    <cellStyle name="Neutral 2 11" xfId="1769" hidden="1"/>
    <cellStyle name="Neutral 2 11" xfId="1759" hidden="1"/>
    <cellStyle name="Neutral 2 11" xfId="1825" hidden="1"/>
    <cellStyle name="Neutral 2 11" xfId="1860" hidden="1"/>
    <cellStyle name="Neutral 2 11" xfId="1653" hidden="1"/>
    <cellStyle name="Neutral 2 11" xfId="1911" hidden="1"/>
    <cellStyle name="Neutral 2 11" xfId="1901" hidden="1"/>
    <cellStyle name="Neutral 2 11" xfId="1967" hidden="1"/>
    <cellStyle name="Neutral 2 11" xfId="2002" hidden="1"/>
    <cellStyle name="Neutral 2 11" xfId="2154" hidden="1"/>
    <cellStyle name="Neutral 2 11" xfId="2442" hidden="1"/>
    <cellStyle name="Neutral 2 11" xfId="2432" hidden="1"/>
    <cellStyle name="Neutral 2 11" xfId="2498" hidden="1"/>
    <cellStyle name="Neutral 2 11" xfId="2533" hidden="1"/>
    <cellStyle name="Neutral 2 11" xfId="2703" hidden="1"/>
    <cellStyle name="Neutral 2 11" xfId="2842" hidden="1"/>
    <cellStyle name="Neutral 2 11" xfId="2832" hidden="1"/>
    <cellStyle name="Neutral 2 11" xfId="2898" hidden="1"/>
    <cellStyle name="Neutral 2 11" xfId="2933" hidden="1"/>
    <cellStyle name="Neutral 2 11" xfId="2692" hidden="1"/>
    <cellStyle name="Neutral 2 11" xfId="2989" hidden="1"/>
    <cellStyle name="Neutral 2 11" xfId="2979" hidden="1"/>
    <cellStyle name="Neutral 2 11" xfId="3045" hidden="1"/>
    <cellStyle name="Neutral 2 11" xfId="3080" hidden="1"/>
    <cellStyle name="Neutral 2 11" xfId="2601" hidden="1"/>
    <cellStyle name="Neutral 2 11" xfId="3130" hidden="1"/>
    <cellStyle name="Neutral 2 11" xfId="3120" hidden="1"/>
    <cellStyle name="Neutral 2 11" xfId="3186" hidden="1"/>
    <cellStyle name="Neutral 2 11" xfId="3221" hidden="1"/>
    <cellStyle name="Neutral 2 11" xfId="3286" hidden="1"/>
    <cellStyle name="Neutral 2 11" xfId="3347" hidden="1"/>
    <cellStyle name="Neutral 2 11" xfId="3337" hidden="1"/>
    <cellStyle name="Neutral 2 11" xfId="3403" hidden="1"/>
    <cellStyle name="Neutral 2 11" xfId="3438" hidden="1"/>
    <cellStyle name="Neutral 2 11" xfId="3529" hidden="1"/>
    <cellStyle name="Neutral 2 11" xfId="3639" hidden="1"/>
    <cellStyle name="Neutral 2 11" xfId="3629" hidden="1"/>
    <cellStyle name="Neutral 2 11" xfId="3695" hidden="1"/>
    <cellStyle name="Neutral 2 11" xfId="3730" hidden="1"/>
    <cellStyle name="Neutral 2 11" xfId="3523" hidden="1"/>
    <cellStyle name="Neutral 2 11" xfId="3781" hidden="1"/>
    <cellStyle name="Neutral 2 11" xfId="3771" hidden="1"/>
    <cellStyle name="Neutral 2 11" xfId="3837" hidden="1"/>
    <cellStyle name="Neutral 2 11" xfId="3872" hidden="1"/>
    <cellStyle name="Neutral 2 11" xfId="2175" hidden="1"/>
    <cellStyle name="Neutral 2 11" xfId="3948" hidden="1"/>
    <cellStyle name="Neutral 2 11" xfId="3938" hidden="1"/>
    <cellStyle name="Neutral 2 11" xfId="4004" hidden="1"/>
    <cellStyle name="Neutral 2 11" xfId="4039" hidden="1"/>
    <cellStyle name="Neutral 2 11" xfId="4209" hidden="1"/>
    <cellStyle name="Neutral 2 11" xfId="4348" hidden="1"/>
    <cellStyle name="Neutral 2 11" xfId="4338" hidden="1"/>
    <cellStyle name="Neutral 2 11" xfId="4404" hidden="1"/>
    <cellStyle name="Neutral 2 11" xfId="4439" hidden="1"/>
    <cellStyle name="Neutral 2 11" xfId="4198" hidden="1"/>
    <cellStyle name="Neutral 2 11" xfId="4495" hidden="1"/>
    <cellStyle name="Neutral 2 11" xfId="4485" hidden="1"/>
    <cellStyle name="Neutral 2 11" xfId="4551" hidden="1"/>
    <cellStyle name="Neutral 2 11" xfId="4586" hidden="1"/>
    <cellStyle name="Neutral 2 11" xfId="4107" hidden="1"/>
    <cellStyle name="Neutral 2 11" xfId="4636" hidden="1"/>
    <cellStyle name="Neutral 2 11" xfId="4626" hidden="1"/>
    <cellStyle name="Neutral 2 11" xfId="4692" hidden="1"/>
    <cellStyle name="Neutral 2 11" xfId="4727" hidden="1"/>
    <cellStyle name="Neutral 2 11" xfId="4792" hidden="1"/>
    <cellStyle name="Neutral 2 11" xfId="4853" hidden="1"/>
    <cellStyle name="Neutral 2 11" xfId="4843" hidden="1"/>
    <cellStyle name="Neutral 2 11" xfId="4909" hidden="1"/>
    <cellStyle name="Neutral 2 11" xfId="4944" hidden="1"/>
    <cellStyle name="Neutral 2 11" xfId="5035" hidden="1"/>
    <cellStyle name="Neutral 2 11" xfId="5145" hidden="1"/>
    <cellStyle name="Neutral 2 11" xfId="5135" hidden="1"/>
    <cellStyle name="Neutral 2 11" xfId="5201" hidden="1"/>
    <cellStyle name="Neutral 2 11" xfId="5236" hidden="1"/>
    <cellStyle name="Neutral 2 11" xfId="5029" hidden="1"/>
    <cellStyle name="Neutral 2 11" xfId="5287" hidden="1"/>
    <cellStyle name="Neutral 2 11" xfId="5277" hidden="1"/>
    <cellStyle name="Neutral 2 11" xfId="5343" hidden="1"/>
    <cellStyle name="Neutral 2 11" xfId="5378" hidden="1"/>
    <cellStyle name="Neutral 2 11" xfId="2297" hidden="1"/>
    <cellStyle name="Neutral 2 11" xfId="5453" hidden="1"/>
    <cellStyle name="Neutral 2 11" xfId="5443" hidden="1"/>
    <cellStyle name="Neutral 2 11" xfId="5509" hidden="1"/>
    <cellStyle name="Neutral 2 11" xfId="5544" hidden="1"/>
    <cellStyle name="Neutral 2 11" xfId="5713" hidden="1"/>
    <cellStyle name="Neutral 2 11" xfId="5852" hidden="1"/>
    <cellStyle name="Neutral 2 11" xfId="5842" hidden="1"/>
    <cellStyle name="Neutral 2 11" xfId="5908" hidden="1"/>
    <cellStyle name="Neutral 2 11" xfId="5943" hidden="1"/>
    <cellStyle name="Neutral 2 11" xfId="5702" hidden="1"/>
    <cellStyle name="Neutral 2 11" xfId="5999" hidden="1"/>
    <cellStyle name="Neutral 2 11" xfId="5989" hidden="1"/>
    <cellStyle name="Neutral 2 11" xfId="6055" hidden="1"/>
    <cellStyle name="Neutral 2 11" xfId="6090" hidden="1"/>
    <cellStyle name="Neutral 2 11" xfId="5611" hidden="1"/>
    <cellStyle name="Neutral 2 11" xfId="6140" hidden="1"/>
    <cellStyle name="Neutral 2 11" xfId="6130" hidden="1"/>
    <cellStyle name="Neutral 2 11" xfId="6196" hidden="1"/>
    <cellStyle name="Neutral 2 11" xfId="6231" hidden="1"/>
    <cellStyle name="Neutral 2 11" xfId="6296" hidden="1"/>
    <cellStyle name="Neutral 2 11" xfId="6357" hidden="1"/>
    <cellStyle name="Neutral 2 11" xfId="6347" hidden="1"/>
    <cellStyle name="Neutral 2 11" xfId="6413" hidden="1"/>
    <cellStyle name="Neutral 2 11" xfId="6448" hidden="1"/>
    <cellStyle name="Neutral 2 11" xfId="6539" hidden="1"/>
    <cellStyle name="Neutral 2 11" xfId="6649" hidden="1"/>
    <cellStyle name="Neutral 2 11" xfId="6639" hidden="1"/>
    <cellStyle name="Neutral 2 11" xfId="6705" hidden="1"/>
    <cellStyle name="Neutral 2 11" xfId="6740" hidden="1"/>
    <cellStyle name="Neutral 2 11" xfId="6533" hidden="1"/>
    <cellStyle name="Neutral 2 11" xfId="6791" hidden="1"/>
    <cellStyle name="Neutral 2 11" xfId="6781" hidden="1"/>
    <cellStyle name="Neutral 2 11" xfId="6847" hidden="1"/>
    <cellStyle name="Neutral 2 11" xfId="6882" hidden="1"/>
    <cellStyle name="Neutral 2 11" xfId="2042" hidden="1"/>
    <cellStyle name="Neutral 2 11" xfId="6955" hidden="1"/>
    <cellStyle name="Neutral 2 11" xfId="6945" hidden="1"/>
    <cellStyle name="Neutral 2 11" xfId="7011" hidden="1"/>
    <cellStyle name="Neutral 2 11" xfId="7046" hidden="1"/>
    <cellStyle name="Neutral 2 11" xfId="7211" hidden="1"/>
    <cellStyle name="Neutral 2 11" xfId="7350" hidden="1"/>
    <cellStyle name="Neutral 2 11" xfId="7340" hidden="1"/>
    <cellStyle name="Neutral 2 11" xfId="7406" hidden="1"/>
    <cellStyle name="Neutral 2 11" xfId="7441" hidden="1"/>
    <cellStyle name="Neutral 2 11" xfId="7200" hidden="1"/>
    <cellStyle name="Neutral 2 11" xfId="7497" hidden="1"/>
    <cellStyle name="Neutral 2 11" xfId="7487" hidden="1"/>
    <cellStyle name="Neutral 2 11" xfId="7553" hidden="1"/>
    <cellStyle name="Neutral 2 11" xfId="7588" hidden="1"/>
    <cellStyle name="Neutral 2 11" xfId="7109" hidden="1"/>
    <cellStyle name="Neutral 2 11" xfId="7638" hidden="1"/>
    <cellStyle name="Neutral 2 11" xfId="7628" hidden="1"/>
    <cellStyle name="Neutral 2 11" xfId="7694" hidden="1"/>
    <cellStyle name="Neutral 2 11" xfId="7729" hidden="1"/>
    <cellStyle name="Neutral 2 11" xfId="7794" hidden="1"/>
    <cellStyle name="Neutral 2 11" xfId="7855" hidden="1"/>
    <cellStyle name="Neutral 2 11" xfId="7845" hidden="1"/>
    <cellStyle name="Neutral 2 11" xfId="7911" hidden="1"/>
    <cellStyle name="Neutral 2 11" xfId="7946" hidden="1"/>
    <cellStyle name="Neutral 2 11" xfId="8037" hidden="1"/>
    <cellStyle name="Neutral 2 11" xfId="8147" hidden="1"/>
    <cellStyle name="Neutral 2 11" xfId="8137" hidden="1"/>
    <cellStyle name="Neutral 2 11" xfId="8203" hidden="1"/>
    <cellStyle name="Neutral 2 11" xfId="8238" hidden="1"/>
    <cellStyle name="Neutral 2 11" xfId="8031" hidden="1"/>
    <cellStyle name="Neutral 2 11" xfId="8289" hidden="1"/>
    <cellStyle name="Neutral 2 11" xfId="8279" hidden="1"/>
    <cellStyle name="Neutral 2 11" xfId="8345" hidden="1"/>
    <cellStyle name="Neutral 2 11" xfId="8380" hidden="1"/>
    <cellStyle name="Neutral 2 11" xfId="2391" hidden="1"/>
    <cellStyle name="Neutral 2 11" xfId="8450" hidden="1"/>
    <cellStyle name="Neutral 2 11" xfId="8440" hidden="1"/>
    <cellStyle name="Neutral 2 11" xfId="8506" hidden="1"/>
    <cellStyle name="Neutral 2 11" xfId="8541" hidden="1"/>
    <cellStyle name="Neutral 2 11" xfId="8704" hidden="1"/>
    <cellStyle name="Neutral 2 11" xfId="8843" hidden="1"/>
    <cellStyle name="Neutral 2 11" xfId="8833" hidden="1"/>
    <cellStyle name="Neutral 2 11" xfId="8899" hidden="1"/>
    <cellStyle name="Neutral 2 11" xfId="8934" hidden="1"/>
    <cellStyle name="Neutral 2 11" xfId="8693" hidden="1"/>
    <cellStyle name="Neutral 2 11" xfId="8990" hidden="1"/>
    <cellStyle name="Neutral 2 11" xfId="8980" hidden="1"/>
    <cellStyle name="Neutral 2 11" xfId="9046" hidden="1"/>
    <cellStyle name="Neutral 2 11" xfId="9081" hidden="1"/>
    <cellStyle name="Neutral 2 11" xfId="8602" hidden="1"/>
    <cellStyle name="Neutral 2 11" xfId="9131" hidden="1"/>
    <cellStyle name="Neutral 2 11" xfId="9121" hidden="1"/>
    <cellStyle name="Neutral 2 11" xfId="9187" hidden="1"/>
    <cellStyle name="Neutral 2 11" xfId="9222" hidden="1"/>
    <cellStyle name="Neutral 2 11" xfId="9287" hidden="1"/>
    <cellStyle name="Neutral 2 11" xfId="9348" hidden="1"/>
    <cellStyle name="Neutral 2 11" xfId="9338" hidden="1"/>
    <cellStyle name="Neutral 2 11" xfId="9404" hidden="1"/>
    <cellStyle name="Neutral 2 11" xfId="9439" hidden="1"/>
    <cellStyle name="Neutral 2 11" xfId="9530" hidden="1"/>
    <cellStyle name="Neutral 2 11" xfId="9640" hidden="1"/>
    <cellStyle name="Neutral 2 11" xfId="9630" hidden="1"/>
    <cellStyle name="Neutral 2 11" xfId="9696" hidden="1"/>
    <cellStyle name="Neutral 2 11" xfId="9731" hidden="1"/>
    <cellStyle name="Neutral 2 11" xfId="9524" hidden="1"/>
    <cellStyle name="Neutral 2 11" xfId="9782" hidden="1"/>
    <cellStyle name="Neutral 2 11" xfId="9772" hidden="1"/>
    <cellStyle name="Neutral 2 11" xfId="9838" hidden="1"/>
    <cellStyle name="Neutral 2 11" xfId="9873" hidden="1"/>
    <cellStyle name="Neutral 2 11" xfId="3898" hidden="1"/>
    <cellStyle name="Neutral 2 11" xfId="9941" hidden="1"/>
    <cellStyle name="Neutral 2 11" xfId="9931" hidden="1"/>
    <cellStyle name="Neutral 2 11" xfId="9997" hidden="1"/>
    <cellStyle name="Neutral 2 11" xfId="10032" hidden="1"/>
    <cellStyle name="Neutral 2 11" xfId="10190" hidden="1"/>
    <cellStyle name="Neutral 2 11" xfId="10329" hidden="1"/>
    <cellStyle name="Neutral 2 11" xfId="10319" hidden="1"/>
    <cellStyle name="Neutral 2 11" xfId="10385" hidden="1"/>
    <cellStyle name="Neutral 2 11" xfId="10420" hidden="1"/>
    <cellStyle name="Neutral 2 11" xfId="10179" hidden="1"/>
    <cellStyle name="Neutral 2 11" xfId="10476" hidden="1"/>
    <cellStyle name="Neutral 2 11" xfId="10466" hidden="1"/>
    <cellStyle name="Neutral 2 11" xfId="10532" hidden="1"/>
    <cellStyle name="Neutral 2 11" xfId="10567" hidden="1"/>
    <cellStyle name="Neutral 2 11" xfId="10088" hidden="1"/>
    <cellStyle name="Neutral 2 11" xfId="10617" hidden="1"/>
    <cellStyle name="Neutral 2 11" xfId="10607" hidden="1"/>
    <cellStyle name="Neutral 2 11" xfId="10673" hidden="1"/>
    <cellStyle name="Neutral 2 11" xfId="10708" hidden="1"/>
    <cellStyle name="Neutral 2 11" xfId="10773" hidden="1"/>
    <cellStyle name="Neutral 2 11" xfId="10834" hidden="1"/>
    <cellStyle name="Neutral 2 11" xfId="10824" hidden="1"/>
    <cellStyle name="Neutral 2 11" xfId="10890" hidden="1"/>
    <cellStyle name="Neutral 2 11" xfId="10925" hidden="1"/>
    <cellStyle name="Neutral 2 11" xfId="11016" hidden="1"/>
    <cellStyle name="Neutral 2 11" xfId="11126" hidden="1"/>
    <cellStyle name="Neutral 2 11" xfId="11116" hidden="1"/>
    <cellStyle name="Neutral 2 11" xfId="11182" hidden="1"/>
    <cellStyle name="Neutral 2 11" xfId="11217" hidden="1"/>
    <cellStyle name="Neutral 2 11" xfId="11010" hidden="1"/>
    <cellStyle name="Neutral 2 11" xfId="11268" hidden="1"/>
    <cellStyle name="Neutral 2 11" xfId="11258" hidden="1"/>
    <cellStyle name="Neutral 2 11" xfId="11324" hidden="1"/>
    <cellStyle name="Neutral 2 11" xfId="11359" hidden="1"/>
    <cellStyle name="Neutral 2 11" xfId="5403" hidden="1"/>
    <cellStyle name="Neutral 2 11" xfId="11424" hidden="1"/>
    <cellStyle name="Neutral 2 11" xfId="11414" hidden="1"/>
    <cellStyle name="Neutral 2 11" xfId="11480" hidden="1"/>
    <cellStyle name="Neutral 2 11" xfId="11515" hidden="1"/>
    <cellStyle name="Neutral 2 11" xfId="11670" hidden="1"/>
    <cellStyle name="Neutral 2 11" xfId="11809" hidden="1"/>
    <cellStyle name="Neutral 2 11" xfId="11799" hidden="1"/>
    <cellStyle name="Neutral 2 11" xfId="11865" hidden="1"/>
    <cellStyle name="Neutral 2 11" xfId="11900" hidden="1"/>
    <cellStyle name="Neutral 2 11" xfId="11659" hidden="1"/>
    <cellStyle name="Neutral 2 11" xfId="11956" hidden="1"/>
    <cellStyle name="Neutral 2 11" xfId="11946" hidden="1"/>
    <cellStyle name="Neutral 2 11" xfId="12012" hidden="1"/>
    <cellStyle name="Neutral 2 11" xfId="12047" hidden="1"/>
    <cellStyle name="Neutral 2 11" xfId="11568" hidden="1"/>
    <cellStyle name="Neutral 2 11" xfId="12097" hidden="1"/>
    <cellStyle name="Neutral 2 11" xfId="12087" hidden="1"/>
    <cellStyle name="Neutral 2 11" xfId="12153" hidden="1"/>
    <cellStyle name="Neutral 2 11" xfId="12188" hidden="1"/>
    <cellStyle name="Neutral 2 11" xfId="12253" hidden="1"/>
    <cellStyle name="Neutral 2 11" xfId="12314" hidden="1"/>
    <cellStyle name="Neutral 2 11" xfId="12304" hidden="1"/>
    <cellStyle name="Neutral 2 11" xfId="12370" hidden="1"/>
    <cellStyle name="Neutral 2 11" xfId="12405" hidden="1"/>
    <cellStyle name="Neutral 2 11" xfId="12496" hidden="1"/>
    <cellStyle name="Neutral 2 11" xfId="12606" hidden="1"/>
    <cellStyle name="Neutral 2 11" xfId="12596" hidden="1"/>
    <cellStyle name="Neutral 2 11" xfId="12662" hidden="1"/>
    <cellStyle name="Neutral 2 11" xfId="12697" hidden="1"/>
    <cellStyle name="Neutral 2 11" xfId="12490" hidden="1"/>
    <cellStyle name="Neutral 2 11" xfId="12748" hidden="1"/>
    <cellStyle name="Neutral 2 11" xfId="12738" hidden="1"/>
    <cellStyle name="Neutral 2 11" xfId="12804" hidden="1"/>
    <cellStyle name="Neutral 2 11" xfId="12839" hidden="1"/>
    <cellStyle name="Neutral 2 11" xfId="6906" hidden="1"/>
    <cellStyle name="Neutral 2 11" xfId="12903" hidden="1"/>
    <cellStyle name="Neutral 2 11" xfId="12893" hidden="1"/>
    <cellStyle name="Neutral 2 11" xfId="12959" hidden="1"/>
    <cellStyle name="Neutral 2 11" xfId="12994" hidden="1"/>
    <cellStyle name="Neutral 2 11" xfId="13141" hidden="1"/>
    <cellStyle name="Neutral 2 11" xfId="13280" hidden="1"/>
    <cellStyle name="Neutral 2 11" xfId="13270" hidden="1"/>
    <cellStyle name="Neutral 2 11" xfId="13336" hidden="1"/>
    <cellStyle name="Neutral 2 11" xfId="13371" hidden="1"/>
    <cellStyle name="Neutral 2 11" xfId="13130" hidden="1"/>
    <cellStyle name="Neutral 2 11" xfId="13427" hidden="1"/>
    <cellStyle name="Neutral 2 11" xfId="13417" hidden="1"/>
    <cellStyle name="Neutral 2 11" xfId="13483" hidden="1"/>
    <cellStyle name="Neutral 2 11" xfId="13518" hidden="1"/>
    <cellStyle name="Neutral 2 11" xfId="13039" hidden="1"/>
    <cellStyle name="Neutral 2 11" xfId="13568" hidden="1"/>
    <cellStyle name="Neutral 2 11" xfId="13558" hidden="1"/>
    <cellStyle name="Neutral 2 11" xfId="13624" hidden="1"/>
    <cellStyle name="Neutral 2 11" xfId="13659" hidden="1"/>
    <cellStyle name="Neutral 2 11" xfId="13724" hidden="1"/>
    <cellStyle name="Neutral 2 11" xfId="13785" hidden="1"/>
    <cellStyle name="Neutral 2 11" xfId="13775" hidden="1"/>
    <cellStyle name="Neutral 2 11" xfId="13841" hidden="1"/>
    <cellStyle name="Neutral 2 11" xfId="13876" hidden="1"/>
    <cellStyle name="Neutral 2 11" xfId="13967" hidden="1"/>
    <cellStyle name="Neutral 2 11" xfId="14077" hidden="1"/>
    <cellStyle name="Neutral 2 11" xfId="14067" hidden="1"/>
    <cellStyle name="Neutral 2 11" xfId="14133" hidden="1"/>
    <cellStyle name="Neutral 2 11" xfId="14168" hidden="1"/>
    <cellStyle name="Neutral 2 11" xfId="13961" hidden="1"/>
    <cellStyle name="Neutral 2 11" xfId="14219" hidden="1"/>
    <cellStyle name="Neutral 2 11" xfId="14209" hidden="1"/>
    <cellStyle name="Neutral 2 11" xfId="14275" hidden="1"/>
    <cellStyle name="Neutral 2 11" xfId="14310" hidden="1"/>
    <cellStyle name="Neutral 2 11" xfId="8404" hidden="1"/>
    <cellStyle name="Neutral 2 11" xfId="14370" hidden="1"/>
    <cellStyle name="Neutral 2 11" xfId="14360" hidden="1"/>
    <cellStyle name="Neutral 2 11" xfId="14426" hidden="1"/>
    <cellStyle name="Neutral 2 11" xfId="14461" hidden="1"/>
    <cellStyle name="Neutral 2 11" xfId="14603" hidden="1"/>
    <cellStyle name="Neutral 2 11" xfId="14742" hidden="1"/>
    <cellStyle name="Neutral 2 11" xfId="14732" hidden="1"/>
    <cellStyle name="Neutral 2 11" xfId="14798" hidden="1"/>
    <cellStyle name="Neutral 2 11" xfId="14833" hidden="1"/>
    <cellStyle name="Neutral 2 11" xfId="14592" hidden="1"/>
    <cellStyle name="Neutral 2 11" xfId="14889" hidden="1"/>
    <cellStyle name="Neutral 2 11" xfId="14879" hidden="1"/>
    <cellStyle name="Neutral 2 11" xfId="14945" hidden="1"/>
    <cellStyle name="Neutral 2 11" xfId="14980" hidden="1"/>
    <cellStyle name="Neutral 2 11" xfId="14501" hidden="1"/>
    <cellStyle name="Neutral 2 11" xfId="15030" hidden="1"/>
    <cellStyle name="Neutral 2 11" xfId="15020" hidden="1"/>
    <cellStyle name="Neutral 2 11" xfId="15086" hidden="1"/>
    <cellStyle name="Neutral 2 11" xfId="15121" hidden="1"/>
    <cellStyle name="Neutral 2 11" xfId="15186" hidden="1"/>
    <cellStyle name="Neutral 2 11" xfId="15247" hidden="1"/>
    <cellStyle name="Neutral 2 11" xfId="15237" hidden="1"/>
    <cellStyle name="Neutral 2 11" xfId="15303" hidden="1"/>
    <cellStyle name="Neutral 2 11" xfId="15338" hidden="1"/>
    <cellStyle name="Neutral 2 11" xfId="15429" hidden="1"/>
    <cellStyle name="Neutral 2 11" xfId="15539" hidden="1"/>
    <cellStyle name="Neutral 2 11" xfId="15529" hidden="1"/>
    <cellStyle name="Neutral 2 11" xfId="15595" hidden="1"/>
    <cellStyle name="Neutral 2 11" xfId="15630" hidden="1"/>
    <cellStyle name="Neutral 2 11" xfId="15423" hidden="1"/>
    <cellStyle name="Neutral 2 11" xfId="15681" hidden="1"/>
    <cellStyle name="Neutral 2 11" xfId="15671" hidden="1"/>
    <cellStyle name="Neutral 2 11" xfId="15737" hidden="1"/>
    <cellStyle name="Neutral 2 11" xfId="15772" hidden="1"/>
    <cellStyle name="Neutral 2 11" xfId="9896" hidden="1"/>
    <cellStyle name="Neutral 2 11" xfId="15832" hidden="1"/>
    <cellStyle name="Neutral 2 11" xfId="15822" hidden="1"/>
    <cellStyle name="Neutral 2 11" xfId="15888" hidden="1"/>
    <cellStyle name="Neutral 2 11" xfId="15923" hidden="1"/>
    <cellStyle name="Neutral 2 11" xfId="16059" hidden="1"/>
    <cellStyle name="Neutral 2 11" xfId="16198" hidden="1"/>
    <cellStyle name="Neutral 2 11" xfId="16188" hidden="1"/>
    <cellStyle name="Neutral 2 11" xfId="16254" hidden="1"/>
    <cellStyle name="Neutral 2 11" xfId="16289" hidden="1"/>
    <cellStyle name="Neutral 2 11" xfId="16048" hidden="1"/>
    <cellStyle name="Neutral 2 11" xfId="16345" hidden="1"/>
    <cellStyle name="Neutral 2 11" xfId="16335" hidden="1"/>
    <cellStyle name="Neutral 2 11" xfId="16401" hidden="1"/>
    <cellStyle name="Neutral 2 11" xfId="16436" hidden="1"/>
    <cellStyle name="Neutral 2 11" xfId="15957" hidden="1"/>
    <cellStyle name="Neutral 2 11" xfId="16486" hidden="1"/>
    <cellStyle name="Neutral 2 11" xfId="16476" hidden="1"/>
    <cellStyle name="Neutral 2 11" xfId="16542" hidden="1"/>
    <cellStyle name="Neutral 2 11" xfId="16577" hidden="1"/>
    <cellStyle name="Neutral 2 11" xfId="16642" hidden="1"/>
    <cellStyle name="Neutral 2 11" xfId="16703" hidden="1"/>
    <cellStyle name="Neutral 2 11" xfId="16693" hidden="1"/>
    <cellStyle name="Neutral 2 11" xfId="16759" hidden="1"/>
    <cellStyle name="Neutral 2 11" xfId="16794" hidden="1"/>
    <cellStyle name="Neutral 2 11" xfId="16885" hidden="1"/>
    <cellStyle name="Neutral 2 11" xfId="16995" hidden="1"/>
    <cellStyle name="Neutral 2 11" xfId="16985" hidden="1"/>
    <cellStyle name="Neutral 2 11" xfId="17051" hidden="1"/>
    <cellStyle name="Neutral 2 11" xfId="17086" hidden="1"/>
    <cellStyle name="Neutral 2 11" xfId="16879" hidden="1"/>
    <cellStyle name="Neutral 2 11" xfId="17137" hidden="1"/>
    <cellStyle name="Neutral 2 11" xfId="17127" hidden="1"/>
    <cellStyle name="Neutral 2 11" xfId="17193" hidden="1"/>
    <cellStyle name="Neutral 2 11" xfId="17228" hidden="1"/>
    <cellStyle name="Neutral 2 11" xfId="11381" hidden="1"/>
    <cellStyle name="Neutral 2 11" xfId="17277" hidden="1"/>
    <cellStyle name="Neutral 2 11" xfId="17267" hidden="1"/>
    <cellStyle name="Neutral 2 11" xfId="17333" hidden="1"/>
    <cellStyle name="Neutral 2 11" xfId="17368" hidden="1"/>
    <cellStyle name="Neutral 2 11" xfId="17501" hidden="1"/>
    <cellStyle name="Neutral 2 11" xfId="17640" hidden="1"/>
    <cellStyle name="Neutral 2 11" xfId="17630" hidden="1"/>
    <cellStyle name="Neutral 2 11" xfId="17696" hidden="1"/>
    <cellStyle name="Neutral 2 11" xfId="17731" hidden="1"/>
    <cellStyle name="Neutral 2 11" xfId="17490" hidden="1"/>
    <cellStyle name="Neutral 2 11" xfId="17787" hidden="1"/>
    <cellStyle name="Neutral 2 11" xfId="17777" hidden="1"/>
    <cellStyle name="Neutral 2 11" xfId="17843" hidden="1"/>
    <cellStyle name="Neutral 2 11" xfId="17878" hidden="1"/>
    <cellStyle name="Neutral 2 11" xfId="17399" hidden="1"/>
    <cellStyle name="Neutral 2 11" xfId="17928" hidden="1"/>
    <cellStyle name="Neutral 2 11" xfId="17918" hidden="1"/>
    <cellStyle name="Neutral 2 11" xfId="17984" hidden="1"/>
    <cellStyle name="Neutral 2 11" xfId="18019" hidden="1"/>
    <cellStyle name="Neutral 2 11" xfId="18084" hidden="1"/>
    <cellStyle name="Neutral 2 11" xfId="18145" hidden="1"/>
    <cellStyle name="Neutral 2 11" xfId="18135" hidden="1"/>
    <cellStyle name="Neutral 2 11" xfId="18201" hidden="1"/>
    <cellStyle name="Neutral 2 11" xfId="18236" hidden="1"/>
    <cellStyle name="Neutral 2 11" xfId="18327" hidden="1"/>
    <cellStyle name="Neutral 2 11" xfId="18437" hidden="1"/>
    <cellStyle name="Neutral 2 11" xfId="18427" hidden="1"/>
    <cellStyle name="Neutral 2 11" xfId="18493" hidden="1"/>
    <cellStyle name="Neutral 2 11" xfId="18528" hidden="1"/>
    <cellStyle name="Neutral 2 11" xfId="18321" hidden="1"/>
    <cellStyle name="Neutral 2 11" xfId="18579" hidden="1"/>
    <cellStyle name="Neutral 2 11" xfId="18569" hidden="1"/>
    <cellStyle name="Neutral 2 11" xfId="18635" hidden="1"/>
    <cellStyle name="Neutral 2 11" xfId="18670" hidden="1"/>
    <cellStyle name="Neutral 2 11" xfId="18974" hidden="1"/>
    <cellStyle name="Neutral 2 11" xfId="19077" hidden="1"/>
    <cellStyle name="Neutral 2 11" xfId="19067" hidden="1"/>
    <cellStyle name="Neutral 2 11" xfId="19133" hidden="1"/>
    <cellStyle name="Neutral 2 11" xfId="19168" hidden="1"/>
    <cellStyle name="Neutral 2 11" xfId="19308" hidden="1"/>
    <cellStyle name="Neutral 2 11" xfId="19447" hidden="1"/>
    <cellStyle name="Neutral 2 11" xfId="19437" hidden="1"/>
    <cellStyle name="Neutral 2 11" xfId="19503" hidden="1"/>
    <cellStyle name="Neutral 2 11" xfId="19538" hidden="1"/>
    <cellStyle name="Neutral 2 11" xfId="19297" hidden="1"/>
    <cellStyle name="Neutral 2 11" xfId="19594" hidden="1"/>
    <cellStyle name="Neutral 2 11" xfId="19584" hidden="1"/>
    <cellStyle name="Neutral 2 11" xfId="19650" hidden="1"/>
    <cellStyle name="Neutral 2 11" xfId="19685" hidden="1"/>
    <cellStyle name="Neutral 2 11" xfId="19206" hidden="1"/>
    <cellStyle name="Neutral 2 11" xfId="19735" hidden="1"/>
    <cellStyle name="Neutral 2 11" xfId="19725" hidden="1"/>
    <cellStyle name="Neutral 2 11" xfId="19791" hidden="1"/>
    <cellStyle name="Neutral 2 11" xfId="19826" hidden="1"/>
    <cellStyle name="Neutral 2 11" xfId="19891" hidden="1"/>
    <cellStyle name="Neutral 2 11" xfId="19952" hidden="1"/>
    <cellStyle name="Neutral 2 11" xfId="19942" hidden="1"/>
    <cellStyle name="Neutral 2 11" xfId="20008" hidden="1"/>
    <cellStyle name="Neutral 2 11" xfId="20043" hidden="1"/>
    <cellStyle name="Neutral 2 11" xfId="20134" hidden="1"/>
    <cellStyle name="Neutral 2 11" xfId="20244" hidden="1"/>
    <cellStyle name="Neutral 2 11" xfId="20234" hidden="1"/>
    <cellStyle name="Neutral 2 11" xfId="20300" hidden="1"/>
    <cellStyle name="Neutral 2 11" xfId="20335" hidden="1"/>
    <cellStyle name="Neutral 2 11" xfId="20128" hidden="1"/>
    <cellStyle name="Neutral 2 11" xfId="20386" hidden="1"/>
    <cellStyle name="Neutral 2 11" xfId="20376" hidden="1"/>
    <cellStyle name="Neutral 2 11" xfId="20442" hidden="1"/>
    <cellStyle name="Neutral 2 11" xfId="20477" hidden="1"/>
    <cellStyle name="Neutral 2 11" xfId="20542" hidden="1"/>
    <cellStyle name="Neutral 2 11" xfId="20603" hidden="1"/>
    <cellStyle name="Neutral 2 11" xfId="20593" hidden="1"/>
    <cellStyle name="Neutral 2 11" xfId="20659" hidden="1"/>
    <cellStyle name="Neutral 2 11" xfId="20694" hidden="1"/>
    <cellStyle name="Neutral 2 11" xfId="20805" hidden="1"/>
    <cellStyle name="Neutral 2 11" xfId="20994" hidden="1"/>
    <cellStyle name="Neutral 2 11" xfId="20984" hidden="1"/>
    <cellStyle name="Neutral 2 11" xfId="21050" hidden="1"/>
    <cellStyle name="Neutral 2 11" xfId="21085" hidden="1"/>
    <cellStyle name="Neutral 2 11" xfId="21193" hidden="1"/>
    <cellStyle name="Neutral 2 11" xfId="21303" hidden="1"/>
    <cellStyle name="Neutral 2 11" xfId="21293" hidden="1"/>
    <cellStyle name="Neutral 2 11" xfId="21359" hidden="1"/>
    <cellStyle name="Neutral 2 11" xfId="21394" hidden="1"/>
    <cellStyle name="Neutral 2 11" xfId="21187" hidden="1"/>
    <cellStyle name="Neutral 2 11" xfId="21447" hidden="1"/>
    <cellStyle name="Neutral 2 11" xfId="21437" hidden="1"/>
    <cellStyle name="Neutral 2 11" xfId="21503" hidden="1"/>
    <cellStyle name="Neutral 2 11" xfId="21538" hidden="1"/>
    <cellStyle name="Neutral 2 11" xfId="20827" hidden="1"/>
    <cellStyle name="Neutral 2 11" xfId="21604" hidden="1"/>
    <cellStyle name="Neutral 2 11" xfId="21594" hidden="1"/>
    <cellStyle name="Neutral 2 11" xfId="21660" hidden="1"/>
    <cellStyle name="Neutral 2 11" xfId="21695" hidden="1"/>
    <cellStyle name="Neutral 2 11" xfId="21834" hidden="1"/>
    <cellStyle name="Neutral 2 11" xfId="21974" hidden="1"/>
    <cellStyle name="Neutral 2 11" xfId="21964" hidden="1"/>
    <cellStyle name="Neutral 2 11" xfId="22030" hidden="1"/>
    <cellStyle name="Neutral 2 11" xfId="22065" hidden="1"/>
    <cellStyle name="Neutral 2 11" xfId="21823" hidden="1"/>
    <cellStyle name="Neutral 2 11" xfId="22123" hidden="1"/>
    <cellStyle name="Neutral 2 11" xfId="22113" hidden="1"/>
    <cellStyle name="Neutral 2 11" xfId="22179" hidden="1"/>
    <cellStyle name="Neutral 2 11" xfId="22214" hidden="1"/>
    <cellStyle name="Neutral 2 11" xfId="21732" hidden="1"/>
    <cellStyle name="Neutral 2 11" xfId="22266" hidden="1"/>
    <cellStyle name="Neutral 2 11" xfId="22256" hidden="1"/>
    <cellStyle name="Neutral 2 11" xfId="22322" hidden="1"/>
    <cellStyle name="Neutral 2 11" xfId="22357" hidden="1"/>
    <cellStyle name="Neutral 2 11" xfId="22424" hidden="1"/>
    <cellStyle name="Neutral 2 11" xfId="22485" hidden="1"/>
    <cellStyle name="Neutral 2 11" xfId="22475" hidden="1"/>
    <cellStyle name="Neutral 2 11" xfId="22541" hidden="1"/>
    <cellStyle name="Neutral 2 11" xfId="22576" hidden="1"/>
    <cellStyle name="Neutral 2 11" xfId="22667" hidden="1"/>
    <cellStyle name="Neutral 2 11" xfId="22777" hidden="1"/>
    <cellStyle name="Neutral 2 11" xfId="22767" hidden="1"/>
    <cellStyle name="Neutral 2 11" xfId="22833" hidden="1"/>
    <cellStyle name="Neutral 2 11" xfId="22868" hidden="1"/>
    <cellStyle name="Neutral 2 11" xfId="22661" hidden="1"/>
    <cellStyle name="Neutral 2 11" xfId="22919" hidden="1"/>
    <cellStyle name="Neutral 2 11" xfId="22909" hidden="1"/>
    <cellStyle name="Neutral 2 11" xfId="22975" hidden="1"/>
    <cellStyle name="Neutral 2 11" xfId="23010" hidden="1"/>
    <cellStyle name="Neutral 2 11" xfId="21095" hidden="1"/>
    <cellStyle name="Neutral 2 11" xfId="23059" hidden="1"/>
    <cellStyle name="Neutral 2 11" xfId="23049" hidden="1"/>
    <cellStyle name="Neutral 2 11" xfId="23115" hidden="1"/>
    <cellStyle name="Neutral 2 11" xfId="23150" hidden="1"/>
    <cellStyle name="Neutral 2 11" xfId="23287" hidden="1"/>
    <cellStyle name="Neutral 2 11" xfId="23426" hidden="1"/>
    <cellStyle name="Neutral 2 11" xfId="23416" hidden="1"/>
    <cellStyle name="Neutral 2 11" xfId="23482" hidden="1"/>
    <cellStyle name="Neutral 2 11" xfId="23517" hidden="1"/>
    <cellStyle name="Neutral 2 11" xfId="23276" hidden="1"/>
    <cellStyle name="Neutral 2 11" xfId="23575" hidden="1"/>
    <cellStyle name="Neutral 2 11" xfId="23565" hidden="1"/>
    <cellStyle name="Neutral 2 11" xfId="23631" hidden="1"/>
    <cellStyle name="Neutral 2 11" xfId="23666" hidden="1"/>
    <cellStyle name="Neutral 2 11" xfId="23185" hidden="1"/>
    <cellStyle name="Neutral 2 11" xfId="23718" hidden="1"/>
    <cellStyle name="Neutral 2 11" xfId="23708" hidden="1"/>
    <cellStyle name="Neutral 2 11" xfId="23774" hidden="1"/>
    <cellStyle name="Neutral 2 11" xfId="23809" hidden="1"/>
    <cellStyle name="Neutral 2 11" xfId="23875" hidden="1"/>
    <cellStyle name="Neutral 2 11" xfId="23936" hidden="1"/>
    <cellStyle name="Neutral 2 11" xfId="23926" hidden="1"/>
    <cellStyle name="Neutral 2 11" xfId="23992" hidden="1"/>
    <cellStyle name="Neutral 2 11" xfId="24027" hidden="1"/>
    <cellStyle name="Neutral 2 11" xfId="24118" hidden="1"/>
    <cellStyle name="Neutral 2 11" xfId="24228" hidden="1"/>
    <cellStyle name="Neutral 2 11" xfId="24218" hidden="1"/>
    <cellStyle name="Neutral 2 11" xfId="24284" hidden="1"/>
    <cellStyle name="Neutral 2 11" xfId="24319" hidden="1"/>
    <cellStyle name="Neutral 2 11" xfId="24112" hidden="1"/>
    <cellStyle name="Neutral 2 11" xfId="24370" hidden="1"/>
    <cellStyle name="Neutral 2 11" xfId="24360" hidden="1"/>
    <cellStyle name="Neutral 2 11" xfId="24426" hidden="1"/>
    <cellStyle name="Neutral 2 11" xfId="24461" hidden="1"/>
    <cellStyle name="Neutral 2 11" xfId="20821" hidden="1"/>
    <cellStyle name="Neutral 2 11" xfId="24510" hidden="1"/>
    <cellStyle name="Neutral 2 11" xfId="24500" hidden="1"/>
    <cellStyle name="Neutral 2 11" xfId="24566" hidden="1"/>
    <cellStyle name="Neutral 2 11" xfId="24601" hidden="1"/>
    <cellStyle name="Neutral 2 11" xfId="24734" hidden="1"/>
    <cellStyle name="Neutral 2 11" xfId="24873" hidden="1"/>
    <cellStyle name="Neutral 2 11" xfId="24863" hidden="1"/>
    <cellStyle name="Neutral 2 11" xfId="24929" hidden="1"/>
    <cellStyle name="Neutral 2 11" xfId="24964" hidden="1"/>
    <cellStyle name="Neutral 2 11" xfId="24723" hidden="1"/>
    <cellStyle name="Neutral 2 11" xfId="25020" hidden="1"/>
    <cellStyle name="Neutral 2 11" xfId="25010" hidden="1"/>
    <cellStyle name="Neutral 2 11" xfId="25076" hidden="1"/>
    <cellStyle name="Neutral 2 11" xfId="25111" hidden="1"/>
    <cellStyle name="Neutral 2 11" xfId="24632" hidden="1"/>
    <cellStyle name="Neutral 2 11" xfId="25161" hidden="1"/>
    <cellStyle name="Neutral 2 11" xfId="25151" hidden="1"/>
    <cellStyle name="Neutral 2 11" xfId="25217" hidden="1"/>
    <cellStyle name="Neutral 2 11" xfId="25252" hidden="1"/>
    <cellStyle name="Neutral 2 11" xfId="25317" hidden="1"/>
    <cellStyle name="Neutral 2 11" xfId="25378" hidden="1"/>
    <cellStyle name="Neutral 2 11" xfId="25368" hidden="1"/>
    <cellStyle name="Neutral 2 11" xfId="25434" hidden="1"/>
    <cellStyle name="Neutral 2 11" xfId="25469" hidden="1"/>
    <cellStyle name="Neutral 2 11" xfId="25560" hidden="1"/>
    <cellStyle name="Neutral 2 11" xfId="25670" hidden="1"/>
    <cellStyle name="Neutral 2 11" xfId="25660" hidden="1"/>
    <cellStyle name="Neutral 2 11" xfId="25726" hidden="1"/>
    <cellStyle name="Neutral 2 11" xfId="25761" hidden="1"/>
    <cellStyle name="Neutral 2 11" xfId="25554" hidden="1"/>
    <cellStyle name="Neutral 2 11" xfId="25812" hidden="1"/>
    <cellStyle name="Neutral 2 11" xfId="25802" hidden="1"/>
    <cellStyle name="Neutral 2 11" xfId="25868" hidden="1"/>
    <cellStyle name="Neutral 2 11" xfId="25903" hidden="1"/>
    <cellStyle name="Neutral 2 11" xfId="25970" hidden="1"/>
    <cellStyle name="Neutral 2 11" xfId="26105" hidden="1"/>
    <cellStyle name="Neutral 2 11" xfId="26095" hidden="1"/>
    <cellStyle name="Neutral 2 11" xfId="26161" hidden="1"/>
    <cellStyle name="Neutral 2 11" xfId="26196" hidden="1"/>
    <cellStyle name="Neutral 2 11" xfId="26330" hidden="1"/>
    <cellStyle name="Neutral 2 11" xfId="26469" hidden="1"/>
    <cellStyle name="Neutral 2 11" xfId="26459" hidden="1"/>
    <cellStyle name="Neutral 2 11" xfId="26525" hidden="1"/>
    <cellStyle name="Neutral 2 11" xfId="26560" hidden="1"/>
    <cellStyle name="Neutral 2 11" xfId="26319" hidden="1"/>
    <cellStyle name="Neutral 2 11" xfId="26616" hidden="1"/>
    <cellStyle name="Neutral 2 11" xfId="26606" hidden="1"/>
    <cellStyle name="Neutral 2 11" xfId="26672" hidden="1"/>
    <cellStyle name="Neutral 2 11" xfId="26707" hidden="1"/>
    <cellStyle name="Neutral 2 11" xfId="26228" hidden="1"/>
    <cellStyle name="Neutral 2 11" xfId="26757" hidden="1"/>
    <cellStyle name="Neutral 2 11" xfId="26747" hidden="1"/>
    <cellStyle name="Neutral 2 11" xfId="26813" hidden="1"/>
    <cellStyle name="Neutral 2 11" xfId="26848" hidden="1"/>
    <cellStyle name="Neutral 2 11" xfId="26913" hidden="1"/>
    <cellStyle name="Neutral 2 11" xfId="26974" hidden="1"/>
    <cellStyle name="Neutral 2 11" xfId="26964" hidden="1"/>
    <cellStyle name="Neutral 2 11" xfId="27030" hidden="1"/>
    <cellStyle name="Neutral 2 11" xfId="27065" hidden="1"/>
    <cellStyle name="Neutral 2 11" xfId="27156" hidden="1"/>
    <cellStyle name="Neutral 2 11" xfId="27266" hidden="1"/>
    <cellStyle name="Neutral 2 11" xfId="27256" hidden="1"/>
    <cellStyle name="Neutral 2 11" xfId="27322" hidden="1"/>
    <cellStyle name="Neutral 2 11" xfId="27357" hidden="1"/>
    <cellStyle name="Neutral 2 11" xfId="27150" hidden="1"/>
    <cellStyle name="Neutral 2 11" xfId="27408" hidden="1"/>
    <cellStyle name="Neutral 2 11" xfId="27398" hidden="1"/>
    <cellStyle name="Neutral 2 11" xfId="27464" hidden="1"/>
    <cellStyle name="Neutral 2 11" xfId="27499" hidden="1"/>
    <cellStyle name="Neutral 2 11" xfId="25985" hidden="1"/>
    <cellStyle name="Neutral 2 11" xfId="27548" hidden="1"/>
    <cellStyle name="Neutral 2 11" xfId="27538" hidden="1"/>
    <cellStyle name="Neutral 2 11" xfId="27604" hidden="1"/>
    <cellStyle name="Neutral 2 11" xfId="27639" hidden="1"/>
    <cellStyle name="Neutral 2 11" xfId="27772" hidden="1"/>
    <cellStyle name="Neutral 2 11" xfId="27911" hidden="1"/>
    <cellStyle name="Neutral 2 11" xfId="27901" hidden="1"/>
    <cellStyle name="Neutral 2 11" xfId="27967" hidden="1"/>
    <cellStyle name="Neutral 2 11" xfId="28002" hidden="1"/>
    <cellStyle name="Neutral 2 11" xfId="27761" hidden="1"/>
    <cellStyle name="Neutral 2 11" xfId="28058" hidden="1"/>
    <cellStyle name="Neutral 2 11" xfId="28048" hidden="1"/>
    <cellStyle name="Neutral 2 11" xfId="28114" hidden="1"/>
    <cellStyle name="Neutral 2 11" xfId="28149" hidden="1"/>
    <cellStyle name="Neutral 2 11" xfId="27670" hidden="1"/>
    <cellStyle name="Neutral 2 11" xfId="28199" hidden="1"/>
    <cellStyle name="Neutral 2 11" xfId="28189" hidden="1"/>
    <cellStyle name="Neutral 2 11" xfId="28255" hidden="1"/>
    <cellStyle name="Neutral 2 11" xfId="28290" hidden="1"/>
    <cellStyle name="Neutral 2 11" xfId="28355" hidden="1"/>
    <cellStyle name="Neutral 2 11" xfId="28416" hidden="1"/>
    <cellStyle name="Neutral 2 11" xfId="28406" hidden="1"/>
    <cellStyle name="Neutral 2 11" xfId="28472" hidden="1"/>
    <cellStyle name="Neutral 2 11" xfId="28507" hidden="1"/>
    <cellStyle name="Neutral 2 11" xfId="28598" hidden="1"/>
    <cellStyle name="Neutral 2 11" xfId="28708" hidden="1"/>
    <cellStyle name="Neutral 2 11" xfId="28698" hidden="1"/>
    <cellStyle name="Neutral 2 11" xfId="28764" hidden="1"/>
    <cellStyle name="Neutral 2 11" xfId="28799" hidden="1"/>
    <cellStyle name="Neutral 2 11" xfId="28592" hidden="1"/>
    <cellStyle name="Neutral 2 11" xfId="28850" hidden="1"/>
    <cellStyle name="Neutral 2 11" xfId="28840" hidden="1"/>
    <cellStyle name="Neutral 2 11" xfId="28906" hidden="1"/>
    <cellStyle name="Neutral 2 11" xfId="28941" hidden="1"/>
    <cellStyle name="Neutral 2 11" xfId="29007" hidden="1"/>
    <cellStyle name="Neutral 2 11" xfId="29068" hidden="1"/>
    <cellStyle name="Neutral 2 11" xfId="29058" hidden="1"/>
    <cellStyle name="Neutral 2 11" xfId="29124" hidden="1"/>
    <cellStyle name="Neutral 2 11" xfId="29159" hidden="1"/>
    <cellStyle name="Neutral 2 11" xfId="29292" hidden="1"/>
    <cellStyle name="Neutral 2 11" xfId="29431" hidden="1"/>
    <cellStyle name="Neutral 2 11" xfId="29421" hidden="1"/>
    <cellStyle name="Neutral 2 11" xfId="29487" hidden="1"/>
    <cellStyle name="Neutral 2 11" xfId="29522" hidden="1"/>
    <cellStyle name="Neutral 2 11" xfId="29281" hidden="1"/>
    <cellStyle name="Neutral 2 11" xfId="29578" hidden="1"/>
    <cellStyle name="Neutral 2 11" xfId="29568" hidden="1"/>
    <cellStyle name="Neutral 2 11" xfId="29634" hidden="1"/>
    <cellStyle name="Neutral 2 11" xfId="29669" hidden="1"/>
    <cellStyle name="Neutral 2 11" xfId="29190" hidden="1"/>
    <cellStyle name="Neutral 2 11" xfId="29719" hidden="1"/>
    <cellStyle name="Neutral 2 11" xfId="29709" hidden="1"/>
    <cellStyle name="Neutral 2 11" xfId="29775" hidden="1"/>
    <cellStyle name="Neutral 2 11" xfId="29810" hidden="1"/>
    <cellStyle name="Neutral 2 11" xfId="29875" hidden="1"/>
    <cellStyle name="Neutral 2 11" xfId="29936" hidden="1"/>
    <cellStyle name="Neutral 2 11" xfId="29926" hidden="1"/>
    <cellStyle name="Neutral 2 11" xfId="29992" hidden="1"/>
    <cellStyle name="Neutral 2 11" xfId="30027" hidden="1"/>
    <cellStyle name="Neutral 2 11" xfId="30118" hidden="1"/>
    <cellStyle name="Neutral 2 11" xfId="30228" hidden="1"/>
    <cellStyle name="Neutral 2 11" xfId="30218" hidden="1"/>
    <cellStyle name="Neutral 2 11" xfId="30284" hidden="1"/>
    <cellStyle name="Neutral 2 11" xfId="30319" hidden="1"/>
    <cellStyle name="Neutral 2 11" xfId="30112" hidden="1"/>
    <cellStyle name="Neutral 2 11" xfId="30370" hidden="1"/>
    <cellStyle name="Neutral 2 11" xfId="30360" hidden="1"/>
    <cellStyle name="Neutral 2 11" xfId="30426" hidden="1"/>
    <cellStyle name="Neutral 2 11" xfId="30461" hidden="1"/>
    <cellStyle name="Neutral 2 11" xfId="30526" hidden="1"/>
    <cellStyle name="Neutral 2 11" xfId="30587" hidden="1"/>
    <cellStyle name="Neutral 2 11" xfId="30577" hidden="1"/>
    <cellStyle name="Neutral 2 11" xfId="30643" hidden="1"/>
    <cellStyle name="Neutral 2 11" xfId="30678" hidden="1"/>
    <cellStyle name="Neutral 2 11" xfId="30789" hidden="1"/>
    <cellStyle name="Neutral 2 11" xfId="30978" hidden="1"/>
    <cellStyle name="Neutral 2 11" xfId="30968" hidden="1"/>
    <cellStyle name="Neutral 2 11" xfId="31034" hidden="1"/>
    <cellStyle name="Neutral 2 11" xfId="31069" hidden="1"/>
    <cellStyle name="Neutral 2 11" xfId="31177" hidden="1"/>
    <cellStyle name="Neutral 2 11" xfId="31287" hidden="1"/>
    <cellStyle name="Neutral 2 11" xfId="31277" hidden="1"/>
    <cellStyle name="Neutral 2 11" xfId="31343" hidden="1"/>
    <cellStyle name="Neutral 2 11" xfId="31378" hidden="1"/>
    <cellStyle name="Neutral 2 11" xfId="31171" hidden="1"/>
    <cellStyle name="Neutral 2 11" xfId="31431" hidden="1"/>
    <cellStyle name="Neutral 2 11" xfId="31421" hidden="1"/>
    <cellStyle name="Neutral 2 11" xfId="31487" hidden="1"/>
    <cellStyle name="Neutral 2 11" xfId="31522" hidden="1"/>
    <cellStyle name="Neutral 2 11" xfId="30811" hidden="1"/>
    <cellStyle name="Neutral 2 11" xfId="31588" hidden="1"/>
    <cellStyle name="Neutral 2 11" xfId="31578" hidden="1"/>
    <cellStyle name="Neutral 2 11" xfId="31644" hidden="1"/>
    <cellStyle name="Neutral 2 11" xfId="31679" hidden="1"/>
    <cellStyle name="Neutral 2 11" xfId="31818" hidden="1"/>
    <cellStyle name="Neutral 2 11" xfId="31958" hidden="1"/>
    <cellStyle name="Neutral 2 11" xfId="31948" hidden="1"/>
    <cellStyle name="Neutral 2 11" xfId="32014" hidden="1"/>
    <cellStyle name="Neutral 2 11" xfId="32049" hidden="1"/>
    <cellStyle name="Neutral 2 11" xfId="31807" hidden="1"/>
    <cellStyle name="Neutral 2 11" xfId="32107" hidden="1"/>
    <cellStyle name="Neutral 2 11" xfId="32097" hidden="1"/>
    <cellStyle name="Neutral 2 11" xfId="32163" hidden="1"/>
    <cellStyle name="Neutral 2 11" xfId="32198" hidden="1"/>
    <cellStyle name="Neutral 2 11" xfId="31716" hidden="1"/>
    <cellStyle name="Neutral 2 11" xfId="32250" hidden="1"/>
    <cellStyle name="Neutral 2 11" xfId="32240" hidden="1"/>
    <cellStyle name="Neutral 2 11" xfId="32306" hidden="1"/>
    <cellStyle name="Neutral 2 11" xfId="32341" hidden="1"/>
    <cellStyle name="Neutral 2 11" xfId="32408" hidden="1"/>
    <cellStyle name="Neutral 2 11" xfId="32469" hidden="1"/>
    <cellStyle name="Neutral 2 11" xfId="32459" hidden="1"/>
    <cellStyle name="Neutral 2 11" xfId="32525" hidden="1"/>
    <cellStyle name="Neutral 2 11" xfId="32560" hidden="1"/>
    <cellStyle name="Neutral 2 11" xfId="32651" hidden="1"/>
    <cellStyle name="Neutral 2 11" xfId="32761" hidden="1"/>
    <cellStyle name="Neutral 2 11" xfId="32751" hidden="1"/>
    <cellStyle name="Neutral 2 11" xfId="32817" hidden="1"/>
    <cellStyle name="Neutral 2 11" xfId="32852" hidden="1"/>
    <cellStyle name="Neutral 2 11" xfId="32645" hidden="1"/>
    <cellStyle name="Neutral 2 11" xfId="32903" hidden="1"/>
    <cellStyle name="Neutral 2 11" xfId="32893" hidden="1"/>
    <cellStyle name="Neutral 2 11" xfId="32959" hidden="1"/>
    <cellStyle name="Neutral 2 11" xfId="32994" hidden="1"/>
    <cellStyle name="Neutral 2 11" xfId="31079" hidden="1"/>
    <cellStyle name="Neutral 2 11" xfId="33043" hidden="1"/>
    <cellStyle name="Neutral 2 11" xfId="33033" hidden="1"/>
    <cellStyle name="Neutral 2 11" xfId="33099" hidden="1"/>
    <cellStyle name="Neutral 2 11" xfId="33134" hidden="1"/>
    <cellStyle name="Neutral 2 11" xfId="33270" hidden="1"/>
    <cellStyle name="Neutral 2 11" xfId="33409" hidden="1"/>
    <cellStyle name="Neutral 2 11" xfId="33399" hidden="1"/>
    <cellStyle name="Neutral 2 11" xfId="33465" hidden="1"/>
    <cellStyle name="Neutral 2 11" xfId="33500" hidden="1"/>
    <cellStyle name="Neutral 2 11" xfId="33259" hidden="1"/>
    <cellStyle name="Neutral 2 11" xfId="33558" hidden="1"/>
    <cellStyle name="Neutral 2 11" xfId="33548" hidden="1"/>
    <cellStyle name="Neutral 2 11" xfId="33614" hidden="1"/>
    <cellStyle name="Neutral 2 11" xfId="33649" hidden="1"/>
    <cellStyle name="Neutral 2 11" xfId="33168" hidden="1"/>
    <cellStyle name="Neutral 2 11" xfId="33701" hidden="1"/>
    <cellStyle name="Neutral 2 11" xfId="33691" hidden="1"/>
    <cellStyle name="Neutral 2 11" xfId="33757" hidden="1"/>
    <cellStyle name="Neutral 2 11" xfId="33792" hidden="1"/>
    <cellStyle name="Neutral 2 11" xfId="33858" hidden="1"/>
    <cellStyle name="Neutral 2 11" xfId="33919" hidden="1"/>
    <cellStyle name="Neutral 2 11" xfId="33909" hidden="1"/>
    <cellStyle name="Neutral 2 11" xfId="33975" hidden="1"/>
    <cellStyle name="Neutral 2 11" xfId="34010" hidden="1"/>
    <cellStyle name="Neutral 2 11" xfId="34101" hidden="1"/>
    <cellStyle name="Neutral 2 11" xfId="34211" hidden="1"/>
    <cellStyle name="Neutral 2 11" xfId="34201" hidden="1"/>
    <cellStyle name="Neutral 2 11" xfId="34267" hidden="1"/>
    <cellStyle name="Neutral 2 11" xfId="34302" hidden="1"/>
    <cellStyle name="Neutral 2 11" xfId="34095" hidden="1"/>
    <cellStyle name="Neutral 2 11" xfId="34353" hidden="1"/>
    <cellStyle name="Neutral 2 11" xfId="34343" hidden="1"/>
    <cellStyle name="Neutral 2 11" xfId="34409" hidden="1"/>
    <cellStyle name="Neutral 2 11" xfId="34444" hidden="1"/>
    <cellStyle name="Neutral 2 11" xfId="30805" hidden="1"/>
    <cellStyle name="Neutral 2 11" xfId="34493" hidden="1"/>
    <cellStyle name="Neutral 2 11" xfId="34483" hidden="1"/>
    <cellStyle name="Neutral 2 11" xfId="34549" hidden="1"/>
    <cellStyle name="Neutral 2 11" xfId="34584" hidden="1"/>
    <cellStyle name="Neutral 2 11" xfId="34717" hidden="1"/>
    <cellStyle name="Neutral 2 11" xfId="34856" hidden="1"/>
    <cellStyle name="Neutral 2 11" xfId="34846" hidden="1"/>
    <cellStyle name="Neutral 2 11" xfId="34912" hidden="1"/>
    <cellStyle name="Neutral 2 11" xfId="34947" hidden="1"/>
    <cellStyle name="Neutral 2 11" xfId="34706" hidden="1"/>
    <cellStyle name="Neutral 2 11" xfId="35003" hidden="1"/>
    <cellStyle name="Neutral 2 11" xfId="34993" hidden="1"/>
    <cellStyle name="Neutral 2 11" xfId="35059" hidden="1"/>
    <cellStyle name="Neutral 2 11" xfId="35094" hidden="1"/>
    <cellStyle name="Neutral 2 11" xfId="34615" hidden="1"/>
    <cellStyle name="Neutral 2 11" xfId="35144" hidden="1"/>
    <cellStyle name="Neutral 2 11" xfId="35134" hidden="1"/>
    <cellStyle name="Neutral 2 11" xfId="35200" hidden="1"/>
    <cellStyle name="Neutral 2 11" xfId="35235" hidden="1"/>
    <cellStyle name="Neutral 2 11" xfId="35300" hidden="1"/>
    <cellStyle name="Neutral 2 11" xfId="35361" hidden="1"/>
    <cellStyle name="Neutral 2 11" xfId="35351" hidden="1"/>
    <cellStyle name="Neutral 2 11" xfId="35417" hidden="1"/>
    <cellStyle name="Neutral 2 11" xfId="35452" hidden="1"/>
    <cellStyle name="Neutral 2 11" xfId="35543" hidden="1"/>
    <cellStyle name="Neutral 2 11" xfId="35653" hidden="1"/>
    <cellStyle name="Neutral 2 11" xfId="35643" hidden="1"/>
    <cellStyle name="Neutral 2 11" xfId="35709" hidden="1"/>
    <cellStyle name="Neutral 2 11" xfId="35744" hidden="1"/>
    <cellStyle name="Neutral 2 11" xfId="35537" hidden="1"/>
    <cellStyle name="Neutral 2 11" xfId="35795" hidden="1"/>
    <cellStyle name="Neutral 2 11" xfId="35785" hidden="1"/>
    <cellStyle name="Neutral 2 11" xfId="35851" hidden="1"/>
    <cellStyle name="Neutral 2 11" xfId="35886" hidden="1"/>
    <cellStyle name="Neutral 2 11" xfId="35953" hidden="1"/>
    <cellStyle name="Neutral 2 11" xfId="36088" hidden="1"/>
    <cellStyle name="Neutral 2 11" xfId="36078" hidden="1"/>
    <cellStyle name="Neutral 2 11" xfId="36144" hidden="1"/>
    <cellStyle name="Neutral 2 11" xfId="36179" hidden="1"/>
    <cellStyle name="Neutral 2 11" xfId="36313" hidden="1"/>
    <cellStyle name="Neutral 2 11" xfId="36452" hidden="1"/>
    <cellStyle name="Neutral 2 11" xfId="36442" hidden="1"/>
    <cellStyle name="Neutral 2 11" xfId="36508" hidden="1"/>
    <cellStyle name="Neutral 2 11" xfId="36543" hidden="1"/>
    <cellStyle name="Neutral 2 11" xfId="36302" hidden="1"/>
    <cellStyle name="Neutral 2 11" xfId="36599" hidden="1"/>
    <cellStyle name="Neutral 2 11" xfId="36589" hidden="1"/>
    <cellStyle name="Neutral 2 11" xfId="36655" hidden="1"/>
    <cellStyle name="Neutral 2 11" xfId="36690" hidden="1"/>
    <cellStyle name="Neutral 2 11" xfId="36211" hidden="1"/>
    <cellStyle name="Neutral 2 11" xfId="36740" hidden="1"/>
    <cellStyle name="Neutral 2 11" xfId="36730" hidden="1"/>
    <cellStyle name="Neutral 2 11" xfId="36796" hidden="1"/>
    <cellStyle name="Neutral 2 11" xfId="36831" hidden="1"/>
    <cellStyle name="Neutral 2 11" xfId="36896" hidden="1"/>
    <cellStyle name="Neutral 2 11" xfId="36957" hidden="1"/>
    <cellStyle name="Neutral 2 11" xfId="36947" hidden="1"/>
    <cellStyle name="Neutral 2 11" xfId="37013" hidden="1"/>
    <cellStyle name="Neutral 2 11" xfId="37048" hidden="1"/>
    <cellStyle name="Neutral 2 11" xfId="37139" hidden="1"/>
    <cellStyle name="Neutral 2 11" xfId="37249" hidden="1"/>
    <cellStyle name="Neutral 2 11" xfId="37239" hidden="1"/>
    <cellStyle name="Neutral 2 11" xfId="37305" hidden="1"/>
    <cellStyle name="Neutral 2 11" xfId="37340" hidden="1"/>
    <cellStyle name="Neutral 2 11" xfId="37133" hidden="1"/>
    <cellStyle name="Neutral 2 11" xfId="37391" hidden="1"/>
    <cellStyle name="Neutral 2 11" xfId="37381" hidden="1"/>
    <cellStyle name="Neutral 2 11" xfId="37447" hidden="1"/>
    <cellStyle name="Neutral 2 11" xfId="37482" hidden="1"/>
    <cellStyle name="Neutral 2 11" xfId="35968" hidden="1"/>
    <cellStyle name="Neutral 2 11" xfId="37531" hidden="1"/>
    <cellStyle name="Neutral 2 11" xfId="37521" hidden="1"/>
    <cellStyle name="Neutral 2 11" xfId="37587" hidden="1"/>
    <cellStyle name="Neutral 2 11" xfId="37622" hidden="1"/>
    <cellStyle name="Neutral 2 11" xfId="37755" hidden="1"/>
    <cellStyle name="Neutral 2 11" xfId="37894" hidden="1"/>
    <cellStyle name="Neutral 2 11" xfId="37884" hidden="1"/>
    <cellStyle name="Neutral 2 11" xfId="37950" hidden="1"/>
    <cellStyle name="Neutral 2 11" xfId="37985" hidden="1"/>
    <cellStyle name="Neutral 2 11" xfId="37744" hidden="1"/>
    <cellStyle name="Neutral 2 11" xfId="38041" hidden="1"/>
    <cellStyle name="Neutral 2 11" xfId="38031" hidden="1"/>
    <cellStyle name="Neutral 2 11" xfId="38097" hidden="1"/>
    <cellStyle name="Neutral 2 11" xfId="38132" hidden="1"/>
    <cellStyle name="Neutral 2 11" xfId="37653" hidden="1"/>
    <cellStyle name="Neutral 2 11" xfId="38182" hidden="1"/>
    <cellStyle name="Neutral 2 11" xfId="38172" hidden="1"/>
    <cellStyle name="Neutral 2 11" xfId="38238" hidden="1"/>
    <cellStyle name="Neutral 2 11" xfId="38273" hidden="1"/>
    <cellStyle name="Neutral 2 11" xfId="38338" hidden="1"/>
    <cellStyle name="Neutral 2 11" xfId="38399" hidden="1"/>
    <cellStyle name="Neutral 2 11" xfId="38389" hidden="1"/>
    <cellStyle name="Neutral 2 11" xfId="38455" hidden="1"/>
    <cellStyle name="Neutral 2 11" xfId="38490" hidden="1"/>
    <cellStyle name="Neutral 2 11" xfId="38581" hidden="1"/>
    <cellStyle name="Neutral 2 11" xfId="38691" hidden="1"/>
    <cellStyle name="Neutral 2 11" xfId="38681" hidden="1"/>
    <cellStyle name="Neutral 2 11" xfId="38747" hidden="1"/>
    <cellStyle name="Neutral 2 11" xfId="38782" hidden="1"/>
    <cellStyle name="Neutral 2 11" xfId="38575" hidden="1"/>
    <cellStyle name="Neutral 2 11" xfId="38833" hidden="1"/>
    <cellStyle name="Neutral 2 11" xfId="38823" hidden="1"/>
    <cellStyle name="Neutral 2 11" xfId="38889" hidden="1"/>
    <cellStyle name="Neutral 2 11" xfId="38924" hidden="1"/>
    <cellStyle name="Neutral 2 11" xfId="39005" hidden="1"/>
    <cellStyle name="Neutral 2 11" xfId="39071" hidden="1"/>
    <cellStyle name="Neutral 2 11" xfId="39061" hidden="1"/>
    <cellStyle name="Neutral 2 11" xfId="39127" hidden="1"/>
    <cellStyle name="Neutral 2 11" xfId="39162" hidden="1"/>
    <cellStyle name="Neutral 2 11" xfId="39295" hidden="1"/>
    <cellStyle name="Neutral 2 11" xfId="39434" hidden="1"/>
    <cellStyle name="Neutral 2 11" xfId="39424" hidden="1"/>
    <cellStyle name="Neutral 2 11" xfId="39490" hidden="1"/>
    <cellStyle name="Neutral 2 11" xfId="39525" hidden="1"/>
    <cellStyle name="Neutral 2 11" xfId="39284" hidden="1"/>
    <cellStyle name="Neutral 2 11" xfId="39581" hidden="1"/>
    <cellStyle name="Neutral 2 11" xfId="39571" hidden="1"/>
    <cellStyle name="Neutral 2 11" xfId="39637" hidden="1"/>
    <cellStyle name="Neutral 2 11" xfId="39672" hidden="1"/>
    <cellStyle name="Neutral 2 11" xfId="39193" hidden="1"/>
    <cellStyle name="Neutral 2 11" xfId="39722" hidden="1"/>
    <cellStyle name="Neutral 2 11" xfId="39712" hidden="1"/>
    <cellStyle name="Neutral 2 11" xfId="39778" hidden="1"/>
    <cellStyle name="Neutral 2 11" xfId="39813" hidden="1"/>
    <cellStyle name="Neutral 2 11" xfId="39878" hidden="1"/>
    <cellStyle name="Neutral 2 11" xfId="39939" hidden="1"/>
    <cellStyle name="Neutral 2 11" xfId="39929" hidden="1"/>
    <cellStyle name="Neutral 2 11" xfId="39995" hidden="1"/>
    <cellStyle name="Neutral 2 11" xfId="40030" hidden="1"/>
    <cellStyle name="Neutral 2 11" xfId="40121" hidden="1"/>
    <cellStyle name="Neutral 2 11" xfId="40231" hidden="1"/>
    <cellStyle name="Neutral 2 11" xfId="40221" hidden="1"/>
    <cellStyle name="Neutral 2 11" xfId="40287" hidden="1"/>
    <cellStyle name="Neutral 2 11" xfId="40322" hidden="1"/>
    <cellStyle name="Neutral 2 11" xfId="40115" hidden="1"/>
    <cellStyle name="Neutral 2 11" xfId="40373" hidden="1"/>
    <cellStyle name="Neutral 2 11" xfId="40363" hidden="1"/>
    <cellStyle name="Neutral 2 11" xfId="40429" hidden="1"/>
    <cellStyle name="Neutral 2 11" xfId="40464" hidden="1"/>
    <cellStyle name="Neutral 2 11" xfId="40529" hidden="1"/>
    <cellStyle name="Neutral 2 11" xfId="40590" hidden="1"/>
    <cellStyle name="Neutral 2 11" xfId="40580" hidden="1"/>
    <cellStyle name="Neutral 2 11" xfId="40646" hidden="1"/>
    <cellStyle name="Neutral 2 11" xfId="40681" hidden="1"/>
    <cellStyle name="Neutral 2 11" xfId="40792" hidden="1"/>
    <cellStyle name="Neutral 2 11" xfId="40981" hidden="1"/>
    <cellStyle name="Neutral 2 11" xfId="40971" hidden="1"/>
    <cellStyle name="Neutral 2 11" xfId="41037" hidden="1"/>
    <cellStyle name="Neutral 2 11" xfId="41072" hidden="1"/>
    <cellStyle name="Neutral 2 11" xfId="41180" hidden="1"/>
    <cellStyle name="Neutral 2 11" xfId="41290" hidden="1"/>
    <cellStyle name="Neutral 2 11" xfId="41280" hidden="1"/>
    <cellStyle name="Neutral 2 11" xfId="41346" hidden="1"/>
    <cellStyle name="Neutral 2 11" xfId="41381" hidden="1"/>
    <cellStyle name="Neutral 2 11" xfId="41174" hidden="1"/>
    <cellStyle name="Neutral 2 11" xfId="41434" hidden="1"/>
    <cellStyle name="Neutral 2 11" xfId="41424" hidden="1"/>
    <cellStyle name="Neutral 2 11" xfId="41490" hidden="1"/>
    <cellStyle name="Neutral 2 11" xfId="41525" hidden="1"/>
    <cellStyle name="Neutral 2 11" xfId="40814" hidden="1"/>
    <cellStyle name="Neutral 2 11" xfId="41591" hidden="1"/>
    <cellStyle name="Neutral 2 11" xfId="41581" hidden="1"/>
    <cellStyle name="Neutral 2 11" xfId="41647" hidden="1"/>
    <cellStyle name="Neutral 2 11" xfId="41682" hidden="1"/>
    <cellStyle name="Neutral 2 11" xfId="41821" hidden="1"/>
    <cellStyle name="Neutral 2 11" xfId="41961" hidden="1"/>
    <cellStyle name="Neutral 2 11" xfId="41951" hidden="1"/>
    <cellStyle name="Neutral 2 11" xfId="42017" hidden="1"/>
    <cellStyle name="Neutral 2 11" xfId="42052" hidden="1"/>
    <cellStyle name="Neutral 2 11" xfId="41810" hidden="1"/>
    <cellStyle name="Neutral 2 11" xfId="42110" hidden="1"/>
    <cellStyle name="Neutral 2 11" xfId="42100" hidden="1"/>
    <cellStyle name="Neutral 2 11" xfId="42166" hidden="1"/>
    <cellStyle name="Neutral 2 11" xfId="42201" hidden="1"/>
    <cellStyle name="Neutral 2 11" xfId="41719" hidden="1"/>
    <cellStyle name="Neutral 2 11" xfId="42253" hidden="1"/>
    <cellStyle name="Neutral 2 11" xfId="42243" hidden="1"/>
    <cellStyle name="Neutral 2 11" xfId="42309" hidden="1"/>
    <cellStyle name="Neutral 2 11" xfId="42344" hidden="1"/>
    <cellStyle name="Neutral 2 11" xfId="42411" hidden="1"/>
    <cellStyle name="Neutral 2 11" xfId="42472" hidden="1"/>
    <cellStyle name="Neutral 2 11" xfId="42462" hidden="1"/>
    <cellStyle name="Neutral 2 11" xfId="42528" hidden="1"/>
    <cellStyle name="Neutral 2 11" xfId="42563" hidden="1"/>
    <cellStyle name="Neutral 2 11" xfId="42654" hidden="1"/>
    <cellStyle name="Neutral 2 11" xfId="42764" hidden="1"/>
    <cellStyle name="Neutral 2 11" xfId="42754" hidden="1"/>
    <cellStyle name="Neutral 2 11" xfId="42820" hidden="1"/>
    <cellStyle name="Neutral 2 11" xfId="42855" hidden="1"/>
    <cellStyle name="Neutral 2 11" xfId="42648" hidden="1"/>
    <cellStyle name="Neutral 2 11" xfId="42906" hidden="1"/>
    <cellStyle name="Neutral 2 11" xfId="42896" hidden="1"/>
    <cellStyle name="Neutral 2 11" xfId="42962" hidden="1"/>
    <cellStyle name="Neutral 2 11" xfId="42997" hidden="1"/>
    <cellStyle name="Neutral 2 11" xfId="41082" hidden="1"/>
    <cellStyle name="Neutral 2 11" xfId="43046" hidden="1"/>
    <cellStyle name="Neutral 2 11" xfId="43036" hidden="1"/>
    <cellStyle name="Neutral 2 11" xfId="43102" hidden="1"/>
    <cellStyle name="Neutral 2 11" xfId="43137" hidden="1"/>
    <cellStyle name="Neutral 2 11" xfId="43273" hidden="1"/>
    <cellStyle name="Neutral 2 11" xfId="43412" hidden="1"/>
    <cellStyle name="Neutral 2 11" xfId="43402" hidden="1"/>
    <cellStyle name="Neutral 2 11" xfId="43468" hidden="1"/>
    <cellStyle name="Neutral 2 11" xfId="43503" hidden="1"/>
    <cellStyle name="Neutral 2 11" xfId="43262" hidden="1"/>
    <cellStyle name="Neutral 2 11" xfId="43561" hidden="1"/>
    <cellStyle name="Neutral 2 11" xfId="43551" hidden="1"/>
    <cellStyle name="Neutral 2 11" xfId="43617" hidden="1"/>
    <cellStyle name="Neutral 2 11" xfId="43652" hidden="1"/>
    <cellStyle name="Neutral 2 11" xfId="43171" hidden="1"/>
    <cellStyle name="Neutral 2 11" xfId="43704" hidden="1"/>
    <cellStyle name="Neutral 2 11" xfId="43694" hidden="1"/>
    <cellStyle name="Neutral 2 11" xfId="43760" hidden="1"/>
    <cellStyle name="Neutral 2 11" xfId="43795" hidden="1"/>
    <cellStyle name="Neutral 2 11" xfId="43861" hidden="1"/>
    <cellStyle name="Neutral 2 11" xfId="43922" hidden="1"/>
    <cellStyle name="Neutral 2 11" xfId="43912" hidden="1"/>
    <cellStyle name="Neutral 2 11" xfId="43978" hidden="1"/>
    <cellStyle name="Neutral 2 11" xfId="44013" hidden="1"/>
    <cellStyle name="Neutral 2 11" xfId="44104" hidden="1"/>
    <cellStyle name="Neutral 2 11" xfId="44214" hidden="1"/>
    <cellStyle name="Neutral 2 11" xfId="44204" hidden="1"/>
    <cellStyle name="Neutral 2 11" xfId="44270" hidden="1"/>
    <cellStyle name="Neutral 2 11" xfId="44305" hidden="1"/>
    <cellStyle name="Neutral 2 11" xfId="44098" hidden="1"/>
    <cellStyle name="Neutral 2 11" xfId="44356" hidden="1"/>
    <cellStyle name="Neutral 2 11" xfId="44346" hidden="1"/>
    <cellStyle name="Neutral 2 11" xfId="44412" hidden="1"/>
    <cellStyle name="Neutral 2 11" xfId="44447" hidden="1"/>
    <cellStyle name="Neutral 2 11" xfId="40808" hidden="1"/>
    <cellStyle name="Neutral 2 11" xfId="44496" hidden="1"/>
    <cellStyle name="Neutral 2 11" xfId="44486" hidden="1"/>
    <cellStyle name="Neutral 2 11" xfId="44552" hidden="1"/>
    <cellStyle name="Neutral 2 11" xfId="44587" hidden="1"/>
    <cellStyle name="Neutral 2 11" xfId="44720" hidden="1"/>
    <cellStyle name="Neutral 2 11" xfId="44859" hidden="1"/>
    <cellStyle name="Neutral 2 11" xfId="44849" hidden="1"/>
    <cellStyle name="Neutral 2 11" xfId="44915" hidden="1"/>
    <cellStyle name="Neutral 2 11" xfId="44950" hidden="1"/>
    <cellStyle name="Neutral 2 11" xfId="44709" hidden="1"/>
    <cellStyle name="Neutral 2 11" xfId="45006" hidden="1"/>
    <cellStyle name="Neutral 2 11" xfId="44996" hidden="1"/>
    <cellStyle name="Neutral 2 11" xfId="45062" hidden="1"/>
    <cellStyle name="Neutral 2 11" xfId="45097" hidden="1"/>
    <cellStyle name="Neutral 2 11" xfId="44618" hidden="1"/>
    <cellStyle name="Neutral 2 11" xfId="45147" hidden="1"/>
    <cellStyle name="Neutral 2 11" xfId="45137" hidden="1"/>
    <cellStyle name="Neutral 2 11" xfId="45203" hidden="1"/>
    <cellStyle name="Neutral 2 11" xfId="45238" hidden="1"/>
    <cellStyle name="Neutral 2 11" xfId="45303" hidden="1"/>
    <cellStyle name="Neutral 2 11" xfId="45364" hidden="1"/>
    <cellStyle name="Neutral 2 11" xfId="45354" hidden="1"/>
    <cellStyle name="Neutral 2 11" xfId="45420" hidden="1"/>
    <cellStyle name="Neutral 2 11" xfId="45455" hidden="1"/>
    <cellStyle name="Neutral 2 11" xfId="45546" hidden="1"/>
    <cellStyle name="Neutral 2 11" xfId="45656" hidden="1"/>
    <cellStyle name="Neutral 2 11" xfId="45646" hidden="1"/>
    <cellStyle name="Neutral 2 11" xfId="45712" hidden="1"/>
    <cellStyle name="Neutral 2 11" xfId="45747" hidden="1"/>
    <cellStyle name="Neutral 2 11" xfId="45540" hidden="1"/>
    <cellStyle name="Neutral 2 11" xfId="45798" hidden="1"/>
    <cellStyle name="Neutral 2 11" xfId="45788" hidden="1"/>
    <cellStyle name="Neutral 2 11" xfId="45854" hidden="1"/>
    <cellStyle name="Neutral 2 11" xfId="45889" hidden="1"/>
    <cellStyle name="Neutral 2 11" xfId="45956" hidden="1"/>
    <cellStyle name="Neutral 2 11" xfId="46091" hidden="1"/>
    <cellStyle name="Neutral 2 11" xfId="46081" hidden="1"/>
    <cellStyle name="Neutral 2 11" xfId="46147" hidden="1"/>
    <cellStyle name="Neutral 2 11" xfId="46182" hidden="1"/>
    <cellStyle name="Neutral 2 11" xfId="46316" hidden="1"/>
    <cellStyle name="Neutral 2 11" xfId="46455" hidden="1"/>
    <cellStyle name="Neutral 2 11" xfId="46445" hidden="1"/>
    <cellStyle name="Neutral 2 11" xfId="46511" hidden="1"/>
    <cellStyle name="Neutral 2 11" xfId="46546" hidden="1"/>
    <cellStyle name="Neutral 2 11" xfId="46305" hidden="1"/>
    <cellStyle name="Neutral 2 11" xfId="46602" hidden="1"/>
    <cellStyle name="Neutral 2 11" xfId="46592" hidden="1"/>
    <cellStyle name="Neutral 2 11" xfId="46658" hidden="1"/>
    <cellStyle name="Neutral 2 11" xfId="46693" hidden="1"/>
    <cellStyle name="Neutral 2 11" xfId="46214" hidden="1"/>
    <cellStyle name="Neutral 2 11" xfId="46743" hidden="1"/>
    <cellStyle name="Neutral 2 11" xfId="46733" hidden="1"/>
    <cellStyle name="Neutral 2 11" xfId="46799" hidden="1"/>
    <cellStyle name="Neutral 2 11" xfId="46834" hidden="1"/>
    <cellStyle name="Neutral 2 11" xfId="46899" hidden="1"/>
    <cellStyle name="Neutral 2 11" xfId="46960" hidden="1"/>
    <cellStyle name="Neutral 2 11" xfId="46950" hidden="1"/>
    <cellStyle name="Neutral 2 11" xfId="47016" hidden="1"/>
    <cellStyle name="Neutral 2 11" xfId="47051" hidden="1"/>
    <cellStyle name="Neutral 2 11" xfId="47142" hidden="1"/>
    <cellStyle name="Neutral 2 11" xfId="47252" hidden="1"/>
    <cellStyle name="Neutral 2 11" xfId="47242" hidden="1"/>
    <cellStyle name="Neutral 2 11" xfId="47308" hidden="1"/>
    <cellStyle name="Neutral 2 11" xfId="47343" hidden="1"/>
    <cellStyle name="Neutral 2 11" xfId="47136" hidden="1"/>
    <cellStyle name="Neutral 2 11" xfId="47394" hidden="1"/>
    <cellStyle name="Neutral 2 11" xfId="47384" hidden="1"/>
    <cellStyle name="Neutral 2 11" xfId="47450" hidden="1"/>
    <cellStyle name="Neutral 2 11" xfId="47485" hidden="1"/>
    <cellStyle name="Neutral 2 11" xfId="45971" hidden="1"/>
    <cellStyle name="Neutral 2 11" xfId="47534" hidden="1"/>
    <cellStyle name="Neutral 2 11" xfId="47524" hidden="1"/>
    <cellStyle name="Neutral 2 11" xfId="47590" hidden="1"/>
    <cellStyle name="Neutral 2 11" xfId="47625" hidden="1"/>
    <cellStyle name="Neutral 2 11" xfId="47758" hidden="1"/>
    <cellStyle name="Neutral 2 11" xfId="47897" hidden="1"/>
    <cellStyle name="Neutral 2 11" xfId="47887" hidden="1"/>
    <cellStyle name="Neutral 2 11" xfId="47953" hidden="1"/>
    <cellStyle name="Neutral 2 11" xfId="47988" hidden="1"/>
    <cellStyle name="Neutral 2 11" xfId="47747" hidden="1"/>
    <cellStyle name="Neutral 2 11" xfId="48044" hidden="1"/>
    <cellStyle name="Neutral 2 11" xfId="48034" hidden="1"/>
    <cellStyle name="Neutral 2 11" xfId="48100" hidden="1"/>
    <cellStyle name="Neutral 2 11" xfId="48135" hidden="1"/>
    <cellStyle name="Neutral 2 11" xfId="47656" hidden="1"/>
    <cellStyle name="Neutral 2 11" xfId="48185" hidden="1"/>
    <cellStyle name="Neutral 2 11" xfId="48175" hidden="1"/>
    <cellStyle name="Neutral 2 11" xfId="48241" hidden="1"/>
    <cellStyle name="Neutral 2 11" xfId="48276" hidden="1"/>
    <cellStyle name="Neutral 2 11" xfId="48341" hidden="1"/>
    <cellStyle name="Neutral 2 11" xfId="48402" hidden="1"/>
    <cellStyle name="Neutral 2 11" xfId="48392" hidden="1"/>
    <cellStyle name="Neutral 2 11" xfId="48458" hidden="1"/>
    <cellStyle name="Neutral 2 11" xfId="48493" hidden="1"/>
    <cellStyle name="Neutral 2 11" xfId="48584" hidden="1"/>
    <cellStyle name="Neutral 2 11" xfId="48694" hidden="1"/>
    <cellStyle name="Neutral 2 11" xfId="48684" hidden="1"/>
    <cellStyle name="Neutral 2 11" xfId="48750" hidden="1"/>
    <cellStyle name="Neutral 2 11" xfId="48785" hidden="1"/>
    <cellStyle name="Neutral 2 11" xfId="48578" hidden="1"/>
    <cellStyle name="Neutral 2 11" xfId="48836" hidden="1"/>
    <cellStyle name="Neutral 2 11" xfId="48826" hidden="1"/>
    <cellStyle name="Neutral 2 11" xfId="48892" hidden="1"/>
    <cellStyle name="Neutral 2 11" xfId="48927" hidden="1"/>
    <cellStyle name="Neutral 2 11" xfId="48992" hidden="1"/>
    <cellStyle name="Neutral 2 11" xfId="49053" hidden="1"/>
    <cellStyle name="Neutral 2 11" xfId="49043" hidden="1"/>
    <cellStyle name="Neutral 2 11" xfId="49109" hidden="1"/>
    <cellStyle name="Neutral 2 11" xfId="49144" hidden="1"/>
    <cellStyle name="Neutral 2 11" xfId="49277" hidden="1"/>
    <cellStyle name="Neutral 2 11" xfId="49416" hidden="1"/>
    <cellStyle name="Neutral 2 11" xfId="49406" hidden="1"/>
    <cellStyle name="Neutral 2 11" xfId="49472" hidden="1"/>
    <cellStyle name="Neutral 2 11" xfId="49507" hidden="1"/>
    <cellStyle name="Neutral 2 11" xfId="49266" hidden="1"/>
    <cellStyle name="Neutral 2 11" xfId="49563" hidden="1"/>
    <cellStyle name="Neutral 2 11" xfId="49553" hidden="1"/>
    <cellStyle name="Neutral 2 11" xfId="49619" hidden="1"/>
    <cellStyle name="Neutral 2 11" xfId="49654" hidden="1"/>
    <cellStyle name="Neutral 2 11" xfId="49175" hidden="1"/>
    <cellStyle name="Neutral 2 11" xfId="49704" hidden="1"/>
    <cellStyle name="Neutral 2 11" xfId="49694" hidden="1"/>
    <cellStyle name="Neutral 2 11" xfId="49760" hidden="1"/>
    <cellStyle name="Neutral 2 11" xfId="49795" hidden="1"/>
    <cellStyle name="Neutral 2 11" xfId="49860" hidden="1"/>
    <cellStyle name="Neutral 2 11" xfId="49921" hidden="1"/>
    <cellStyle name="Neutral 2 11" xfId="49911" hidden="1"/>
    <cellStyle name="Neutral 2 11" xfId="49977" hidden="1"/>
    <cellStyle name="Neutral 2 11" xfId="50012" hidden="1"/>
    <cellStyle name="Neutral 2 11" xfId="50103" hidden="1"/>
    <cellStyle name="Neutral 2 11" xfId="50213" hidden="1"/>
    <cellStyle name="Neutral 2 11" xfId="50203" hidden="1"/>
    <cellStyle name="Neutral 2 11" xfId="50269" hidden="1"/>
    <cellStyle name="Neutral 2 11" xfId="50304" hidden="1"/>
    <cellStyle name="Neutral 2 11" xfId="50097" hidden="1"/>
    <cellStyle name="Neutral 2 11" xfId="50355" hidden="1"/>
    <cellStyle name="Neutral 2 11" xfId="50345" hidden="1"/>
    <cellStyle name="Neutral 2 11" xfId="50411" hidden="1"/>
    <cellStyle name="Neutral 2 11" xfId="50446" hidden="1"/>
    <cellStyle name="Neutral 2 11" xfId="50511" hidden="1"/>
    <cellStyle name="Neutral 2 11" xfId="50572" hidden="1"/>
    <cellStyle name="Neutral 2 11" xfId="50562" hidden="1"/>
    <cellStyle name="Neutral 2 11" xfId="50628" hidden="1"/>
    <cellStyle name="Neutral 2 11" xfId="50663" hidden="1"/>
    <cellStyle name="Neutral 2 11" xfId="50774" hidden="1"/>
    <cellStyle name="Neutral 2 11" xfId="50963" hidden="1"/>
    <cellStyle name="Neutral 2 11" xfId="50953" hidden="1"/>
    <cellStyle name="Neutral 2 11" xfId="51019" hidden="1"/>
    <cellStyle name="Neutral 2 11" xfId="51054" hidden="1"/>
    <cellStyle name="Neutral 2 11" xfId="51162" hidden="1"/>
    <cellStyle name="Neutral 2 11" xfId="51272" hidden="1"/>
    <cellStyle name="Neutral 2 11" xfId="51262" hidden="1"/>
    <cellStyle name="Neutral 2 11" xfId="51328" hidden="1"/>
    <cellStyle name="Neutral 2 11" xfId="51363" hidden="1"/>
    <cellStyle name="Neutral 2 11" xfId="51156" hidden="1"/>
    <cellStyle name="Neutral 2 11" xfId="51416" hidden="1"/>
    <cellStyle name="Neutral 2 11" xfId="51406" hidden="1"/>
    <cellStyle name="Neutral 2 11" xfId="51472" hidden="1"/>
    <cellStyle name="Neutral 2 11" xfId="51507" hidden="1"/>
    <cellStyle name="Neutral 2 11" xfId="50796" hidden="1"/>
    <cellStyle name="Neutral 2 11" xfId="51573" hidden="1"/>
    <cellStyle name="Neutral 2 11" xfId="51563" hidden="1"/>
    <cellStyle name="Neutral 2 11" xfId="51629" hidden="1"/>
    <cellStyle name="Neutral 2 11" xfId="51664" hidden="1"/>
    <cellStyle name="Neutral 2 11" xfId="51803" hidden="1"/>
    <cellStyle name="Neutral 2 11" xfId="51943" hidden="1"/>
    <cellStyle name="Neutral 2 11" xfId="51933" hidden="1"/>
    <cellStyle name="Neutral 2 11" xfId="51999" hidden="1"/>
    <cellStyle name="Neutral 2 11" xfId="52034" hidden="1"/>
    <cellStyle name="Neutral 2 11" xfId="51792" hidden="1"/>
    <cellStyle name="Neutral 2 11" xfId="52092" hidden="1"/>
    <cellStyle name="Neutral 2 11" xfId="52082" hidden="1"/>
    <cellStyle name="Neutral 2 11" xfId="52148" hidden="1"/>
    <cellStyle name="Neutral 2 11" xfId="52183" hidden="1"/>
    <cellStyle name="Neutral 2 11" xfId="51701" hidden="1"/>
    <cellStyle name="Neutral 2 11" xfId="52235" hidden="1"/>
    <cellStyle name="Neutral 2 11" xfId="52225" hidden="1"/>
    <cellStyle name="Neutral 2 11" xfId="52291" hidden="1"/>
    <cellStyle name="Neutral 2 11" xfId="52326" hidden="1"/>
    <cellStyle name="Neutral 2 11" xfId="52393" hidden="1"/>
    <cellStyle name="Neutral 2 11" xfId="52454" hidden="1"/>
    <cellStyle name="Neutral 2 11" xfId="52444" hidden="1"/>
    <cellStyle name="Neutral 2 11" xfId="52510" hidden="1"/>
    <cellStyle name="Neutral 2 11" xfId="52545" hidden="1"/>
    <cellStyle name="Neutral 2 11" xfId="52636" hidden="1"/>
    <cellStyle name="Neutral 2 11" xfId="52746" hidden="1"/>
    <cellStyle name="Neutral 2 11" xfId="52736" hidden="1"/>
    <cellStyle name="Neutral 2 11" xfId="52802" hidden="1"/>
    <cellStyle name="Neutral 2 11" xfId="52837" hidden="1"/>
    <cellStyle name="Neutral 2 11" xfId="52630" hidden="1"/>
    <cellStyle name="Neutral 2 11" xfId="52888" hidden="1"/>
    <cellStyle name="Neutral 2 11" xfId="52878" hidden="1"/>
    <cellStyle name="Neutral 2 11" xfId="52944" hidden="1"/>
    <cellStyle name="Neutral 2 11" xfId="52979" hidden="1"/>
    <cellStyle name="Neutral 2 11" xfId="51064" hidden="1"/>
    <cellStyle name="Neutral 2 11" xfId="53028" hidden="1"/>
    <cellStyle name="Neutral 2 11" xfId="53018" hidden="1"/>
    <cellStyle name="Neutral 2 11" xfId="53084" hidden="1"/>
    <cellStyle name="Neutral 2 11" xfId="53119" hidden="1"/>
    <cellStyle name="Neutral 2 11" xfId="53255" hidden="1"/>
    <cellStyle name="Neutral 2 11" xfId="53394" hidden="1"/>
    <cellStyle name="Neutral 2 11" xfId="53384" hidden="1"/>
    <cellStyle name="Neutral 2 11" xfId="53450" hidden="1"/>
    <cellStyle name="Neutral 2 11" xfId="53485" hidden="1"/>
    <cellStyle name="Neutral 2 11" xfId="53244" hidden="1"/>
    <cellStyle name="Neutral 2 11" xfId="53543" hidden="1"/>
    <cellStyle name="Neutral 2 11" xfId="53533" hidden="1"/>
    <cellStyle name="Neutral 2 11" xfId="53599" hidden="1"/>
    <cellStyle name="Neutral 2 11" xfId="53634" hidden="1"/>
    <cellStyle name="Neutral 2 11" xfId="53153" hidden="1"/>
    <cellStyle name="Neutral 2 11" xfId="53686" hidden="1"/>
    <cellStyle name="Neutral 2 11" xfId="53676" hidden="1"/>
    <cellStyle name="Neutral 2 11" xfId="53742" hidden="1"/>
    <cellStyle name="Neutral 2 11" xfId="53777" hidden="1"/>
    <cellStyle name="Neutral 2 11" xfId="53843" hidden="1"/>
    <cellStyle name="Neutral 2 11" xfId="53904" hidden="1"/>
    <cellStyle name="Neutral 2 11" xfId="53894" hidden="1"/>
    <cellStyle name="Neutral 2 11" xfId="53960" hidden="1"/>
    <cellStyle name="Neutral 2 11" xfId="53995" hidden="1"/>
    <cellStyle name="Neutral 2 11" xfId="54086" hidden="1"/>
    <cellStyle name="Neutral 2 11" xfId="54196" hidden="1"/>
    <cellStyle name="Neutral 2 11" xfId="54186" hidden="1"/>
    <cellStyle name="Neutral 2 11" xfId="54252" hidden="1"/>
    <cellStyle name="Neutral 2 11" xfId="54287" hidden="1"/>
    <cellStyle name="Neutral 2 11" xfId="54080" hidden="1"/>
    <cellStyle name="Neutral 2 11" xfId="54338" hidden="1"/>
    <cellStyle name="Neutral 2 11" xfId="54328" hidden="1"/>
    <cellStyle name="Neutral 2 11" xfId="54394" hidden="1"/>
    <cellStyle name="Neutral 2 11" xfId="54429" hidden="1"/>
    <cellStyle name="Neutral 2 11" xfId="50790" hidden="1"/>
    <cellStyle name="Neutral 2 11" xfId="54478" hidden="1"/>
    <cellStyle name="Neutral 2 11" xfId="54468" hidden="1"/>
    <cellStyle name="Neutral 2 11" xfId="54534" hidden="1"/>
    <cellStyle name="Neutral 2 11" xfId="54569" hidden="1"/>
    <cellStyle name="Neutral 2 11" xfId="54702" hidden="1"/>
    <cellStyle name="Neutral 2 11" xfId="54841" hidden="1"/>
    <cellStyle name="Neutral 2 11" xfId="54831" hidden="1"/>
    <cellStyle name="Neutral 2 11" xfId="54897" hidden="1"/>
    <cellStyle name="Neutral 2 11" xfId="54932" hidden="1"/>
    <cellStyle name="Neutral 2 11" xfId="54691" hidden="1"/>
    <cellStyle name="Neutral 2 11" xfId="54988" hidden="1"/>
    <cellStyle name="Neutral 2 11" xfId="54978" hidden="1"/>
    <cellStyle name="Neutral 2 11" xfId="55044" hidden="1"/>
    <cellStyle name="Neutral 2 11" xfId="55079" hidden="1"/>
    <cellStyle name="Neutral 2 11" xfId="54600" hidden="1"/>
    <cellStyle name="Neutral 2 11" xfId="55129" hidden="1"/>
    <cellStyle name="Neutral 2 11" xfId="55119" hidden="1"/>
    <cellStyle name="Neutral 2 11" xfId="55185" hidden="1"/>
    <cellStyle name="Neutral 2 11" xfId="55220" hidden="1"/>
    <cellStyle name="Neutral 2 11" xfId="55285" hidden="1"/>
    <cellStyle name="Neutral 2 11" xfId="55346" hidden="1"/>
    <cellStyle name="Neutral 2 11" xfId="55336" hidden="1"/>
    <cellStyle name="Neutral 2 11" xfId="55402" hidden="1"/>
    <cellStyle name="Neutral 2 11" xfId="55437" hidden="1"/>
    <cellStyle name="Neutral 2 11" xfId="55528" hidden="1"/>
    <cellStyle name="Neutral 2 11" xfId="55638" hidden="1"/>
    <cellStyle name="Neutral 2 11" xfId="55628" hidden="1"/>
    <cellStyle name="Neutral 2 11" xfId="55694" hidden="1"/>
    <cellStyle name="Neutral 2 11" xfId="55729" hidden="1"/>
    <cellStyle name="Neutral 2 11" xfId="55522" hidden="1"/>
    <cellStyle name="Neutral 2 11" xfId="55780" hidden="1"/>
    <cellStyle name="Neutral 2 11" xfId="55770" hidden="1"/>
    <cellStyle name="Neutral 2 11" xfId="55836" hidden="1"/>
    <cellStyle name="Neutral 2 11" xfId="55871" hidden="1"/>
    <cellStyle name="Neutral 2 11" xfId="55938" hidden="1"/>
    <cellStyle name="Neutral 2 11" xfId="56073" hidden="1"/>
    <cellStyle name="Neutral 2 11" xfId="56063" hidden="1"/>
    <cellStyle name="Neutral 2 11" xfId="56129" hidden="1"/>
    <cellStyle name="Neutral 2 11" xfId="56164" hidden="1"/>
    <cellStyle name="Neutral 2 11" xfId="56298" hidden="1"/>
    <cellStyle name="Neutral 2 11" xfId="56437" hidden="1"/>
    <cellStyle name="Neutral 2 11" xfId="56427" hidden="1"/>
    <cellStyle name="Neutral 2 11" xfId="56493" hidden="1"/>
    <cellStyle name="Neutral 2 11" xfId="56528" hidden="1"/>
    <cellStyle name="Neutral 2 11" xfId="56287" hidden="1"/>
    <cellStyle name="Neutral 2 11" xfId="56584" hidden="1"/>
    <cellStyle name="Neutral 2 11" xfId="56574" hidden="1"/>
    <cellStyle name="Neutral 2 11" xfId="56640" hidden="1"/>
    <cellStyle name="Neutral 2 11" xfId="56675" hidden="1"/>
    <cellStyle name="Neutral 2 11" xfId="56196" hidden="1"/>
    <cellStyle name="Neutral 2 11" xfId="56725" hidden="1"/>
    <cellStyle name="Neutral 2 11" xfId="56715" hidden="1"/>
    <cellStyle name="Neutral 2 11" xfId="56781" hidden="1"/>
    <cellStyle name="Neutral 2 11" xfId="56816" hidden="1"/>
    <cellStyle name="Neutral 2 11" xfId="56881" hidden="1"/>
    <cellStyle name="Neutral 2 11" xfId="56942" hidden="1"/>
    <cellStyle name="Neutral 2 11" xfId="56932" hidden="1"/>
    <cellStyle name="Neutral 2 11" xfId="56998" hidden="1"/>
    <cellStyle name="Neutral 2 11" xfId="57033" hidden="1"/>
    <cellStyle name="Neutral 2 11" xfId="57124" hidden="1"/>
    <cellStyle name="Neutral 2 11" xfId="57234" hidden="1"/>
    <cellStyle name="Neutral 2 11" xfId="57224" hidden="1"/>
    <cellStyle name="Neutral 2 11" xfId="57290" hidden="1"/>
    <cellStyle name="Neutral 2 11" xfId="57325" hidden="1"/>
    <cellStyle name="Neutral 2 11" xfId="57118" hidden="1"/>
    <cellStyle name="Neutral 2 11" xfId="57376" hidden="1"/>
    <cellStyle name="Neutral 2 11" xfId="57366" hidden="1"/>
    <cellStyle name="Neutral 2 11" xfId="57432" hidden="1"/>
    <cellStyle name="Neutral 2 11" xfId="57467" hidden="1"/>
    <cellStyle name="Neutral 2 11" xfId="55953" hidden="1"/>
    <cellStyle name="Neutral 2 11" xfId="57516" hidden="1"/>
    <cellStyle name="Neutral 2 11" xfId="57506" hidden="1"/>
    <cellStyle name="Neutral 2 11" xfId="57572" hidden="1"/>
    <cellStyle name="Neutral 2 11" xfId="57607" hidden="1"/>
    <cellStyle name="Neutral 2 11" xfId="57740" hidden="1"/>
    <cellStyle name="Neutral 2 11" xfId="57879" hidden="1"/>
    <cellStyle name="Neutral 2 11" xfId="57869" hidden="1"/>
    <cellStyle name="Neutral 2 11" xfId="57935" hidden="1"/>
    <cellStyle name="Neutral 2 11" xfId="57970" hidden="1"/>
    <cellStyle name="Neutral 2 11" xfId="57729" hidden="1"/>
    <cellStyle name="Neutral 2 11" xfId="58026" hidden="1"/>
    <cellStyle name="Neutral 2 11" xfId="58016" hidden="1"/>
    <cellStyle name="Neutral 2 11" xfId="58082" hidden="1"/>
    <cellStyle name="Neutral 2 11" xfId="58117" hidden="1"/>
    <cellStyle name="Neutral 2 11" xfId="57638" hidden="1"/>
    <cellStyle name="Neutral 2 11" xfId="58167" hidden="1"/>
    <cellStyle name="Neutral 2 11" xfId="58157" hidden="1"/>
    <cellStyle name="Neutral 2 11" xfId="58223" hidden="1"/>
    <cellStyle name="Neutral 2 11" xfId="58258" hidden="1"/>
    <cellStyle name="Neutral 2 11" xfId="58323" hidden="1"/>
    <cellStyle name="Neutral 2 11" xfId="58384" hidden="1"/>
    <cellStyle name="Neutral 2 11" xfId="58374" hidden="1"/>
    <cellStyle name="Neutral 2 11" xfId="58440" hidden="1"/>
    <cellStyle name="Neutral 2 11" xfId="58475" hidden="1"/>
    <cellStyle name="Neutral 2 11" xfId="58566" hidden="1"/>
    <cellStyle name="Neutral 2 11" xfId="58676" hidden="1"/>
    <cellStyle name="Neutral 2 11" xfId="58666" hidden="1"/>
    <cellStyle name="Neutral 2 11" xfId="58732" hidden="1"/>
    <cellStyle name="Neutral 2 11" xfId="58767" hidden="1"/>
    <cellStyle name="Neutral 2 11" xfId="58560" hidden="1"/>
    <cellStyle name="Neutral 2 11" xfId="58818" hidden="1"/>
    <cellStyle name="Neutral 2 11" xfId="58808" hidden="1"/>
    <cellStyle name="Neutral 2 11" xfId="58874" hidden="1"/>
    <cellStyle name="Neutral 2 11" xfId="58909" hidden="1"/>
    <cellStyle name="Neutral 2 12" xfId="246" hidden="1"/>
    <cellStyle name="Neutral 2 12" xfId="565" hidden="1"/>
    <cellStyle name="Neutral 2 12" xfId="553" hidden="1"/>
    <cellStyle name="Neutral 2 12" xfId="621" hidden="1"/>
    <cellStyle name="Neutral 2 12" xfId="656" hidden="1"/>
    <cellStyle name="Neutral 2 12" xfId="834" hidden="1"/>
    <cellStyle name="Neutral 2 12" xfId="973" hidden="1"/>
    <cellStyle name="Neutral 2 12" xfId="961" hidden="1"/>
    <cellStyle name="Neutral 2 12" xfId="1029" hidden="1"/>
    <cellStyle name="Neutral 2 12" xfId="1064" hidden="1"/>
    <cellStyle name="Neutral 2 12" xfId="821" hidden="1"/>
    <cellStyle name="Neutral 2 12" xfId="1120" hidden="1"/>
    <cellStyle name="Neutral 2 12" xfId="1108" hidden="1"/>
    <cellStyle name="Neutral 2 12" xfId="1176" hidden="1"/>
    <cellStyle name="Neutral 2 12" xfId="1211" hidden="1"/>
    <cellStyle name="Neutral 2 12" xfId="849" hidden="1"/>
    <cellStyle name="Neutral 2 12" xfId="1261" hidden="1"/>
    <cellStyle name="Neutral 2 12" xfId="1249" hidden="1"/>
    <cellStyle name="Neutral 2 12" xfId="1317" hidden="1"/>
    <cellStyle name="Neutral 2 12" xfId="1352" hidden="1"/>
    <cellStyle name="Neutral 2 12" xfId="1417" hidden="1"/>
    <cellStyle name="Neutral 2 12" xfId="1478" hidden="1"/>
    <cellStyle name="Neutral 2 12" xfId="1466" hidden="1"/>
    <cellStyle name="Neutral 2 12" xfId="1534" hidden="1"/>
    <cellStyle name="Neutral 2 12" xfId="1569" hidden="1"/>
    <cellStyle name="Neutral 2 12" xfId="1660" hidden="1"/>
    <cellStyle name="Neutral 2 12" xfId="1770" hidden="1"/>
    <cellStyle name="Neutral 2 12" xfId="1758" hidden="1"/>
    <cellStyle name="Neutral 2 12" xfId="1826" hidden="1"/>
    <cellStyle name="Neutral 2 12" xfId="1861" hidden="1"/>
    <cellStyle name="Neutral 2 12" xfId="1652" hidden="1"/>
    <cellStyle name="Neutral 2 12" xfId="1912" hidden="1"/>
    <cellStyle name="Neutral 2 12" xfId="1900" hidden="1"/>
    <cellStyle name="Neutral 2 12" xfId="1968" hidden="1"/>
    <cellStyle name="Neutral 2 12" xfId="2003" hidden="1"/>
    <cellStyle name="Neutral 2 12" xfId="2155" hidden="1"/>
    <cellStyle name="Neutral 2 12" xfId="2443" hidden="1"/>
    <cellStyle name="Neutral 2 12" xfId="2431" hidden="1"/>
    <cellStyle name="Neutral 2 12" xfId="2499" hidden="1"/>
    <cellStyle name="Neutral 2 12" xfId="2534" hidden="1"/>
    <cellStyle name="Neutral 2 12" xfId="2704" hidden="1"/>
    <cellStyle name="Neutral 2 12" xfId="2843" hidden="1"/>
    <cellStyle name="Neutral 2 12" xfId="2831" hidden="1"/>
    <cellStyle name="Neutral 2 12" xfId="2899" hidden="1"/>
    <cellStyle name="Neutral 2 12" xfId="2934" hidden="1"/>
    <cellStyle name="Neutral 2 12" xfId="2691" hidden="1"/>
    <cellStyle name="Neutral 2 12" xfId="2990" hidden="1"/>
    <cellStyle name="Neutral 2 12" xfId="2978" hidden="1"/>
    <cellStyle name="Neutral 2 12" xfId="3046" hidden="1"/>
    <cellStyle name="Neutral 2 12" xfId="3081" hidden="1"/>
    <cellStyle name="Neutral 2 12" xfId="2719" hidden="1"/>
    <cellStyle name="Neutral 2 12" xfId="3131" hidden="1"/>
    <cellStyle name="Neutral 2 12" xfId="3119" hidden="1"/>
    <cellStyle name="Neutral 2 12" xfId="3187" hidden="1"/>
    <cellStyle name="Neutral 2 12" xfId="3222" hidden="1"/>
    <cellStyle name="Neutral 2 12" xfId="3287" hidden="1"/>
    <cellStyle name="Neutral 2 12" xfId="3348" hidden="1"/>
    <cellStyle name="Neutral 2 12" xfId="3336" hidden="1"/>
    <cellStyle name="Neutral 2 12" xfId="3404" hidden="1"/>
    <cellStyle name="Neutral 2 12" xfId="3439" hidden="1"/>
    <cellStyle name="Neutral 2 12" xfId="3530" hidden="1"/>
    <cellStyle name="Neutral 2 12" xfId="3640" hidden="1"/>
    <cellStyle name="Neutral 2 12" xfId="3628" hidden="1"/>
    <cellStyle name="Neutral 2 12" xfId="3696" hidden="1"/>
    <cellStyle name="Neutral 2 12" xfId="3731" hidden="1"/>
    <cellStyle name="Neutral 2 12" xfId="3522" hidden="1"/>
    <cellStyle name="Neutral 2 12" xfId="3782" hidden="1"/>
    <cellStyle name="Neutral 2 12" xfId="3770" hidden="1"/>
    <cellStyle name="Neutral 2 12" xfId="3838" hidden="1"/>
    <cellStyle name="Neutral 2 12" xfId="3873" hidden="1"/>
    <cellStyle name="Neutral 2 12" xfId="2174" hidden="1"/>
    <cellStyle name="Neutral 2 12" xfId="3949" hidden="1"/>
    <cellStyle name="Neutral 2 12" xfId="3937" hidden="1"/>
    <cellStyle name="Neutral 2 12" xfId="4005" hidden="1"/>
    <cellStyle name="Neutral 2 12" xfId="4040" hidden="1"/>
    <cellStyle name="Neutral 2 12" xfId="4210" hidden="1"/>
    <cellStyle name="Neutral 2 12" xfId="4349" hidden="1"/>
    <cellStyle name="Neutral 2 12" xfId="4337" hidden="1"/>
    <cellStyle name="Neutral 2 12" xfId="4405" hidden="1"/>
    <cellStyle name="Neutral 2 12" xfId="4440" hidden="1"/>
    <cellStyle name="Neutral 2 12" xfId="4197" hidden="1"/>
    <cellStyle name="Neutral 2 12" xfId="4496" hidden="1"/>
    <cellStyle name="Neutral 2 12" xfId="4484" hidden="1"/>
    <cellStyle name="Neutral 2 12" xfId="4552" hidden="1"/>
    <cellStyle name="Neutral 2 12" xfId="4587" hidden="1"/>
    <cellStyle name="Neutral 2 12" xfId="4225" hidden="1"/>
    <cellStyle name="Neutral 2 12" xfId="4637" hidden="1"/>
    <cellStyle name="Neutral 2 12" xfId="4625" hidden="1"/>
    <cellStyle name="Neutral 2 12" xfId="4693" hidden="1"/>
    <cellStyle name="Neutral 2 12" xfId="4728" hidden="1"/>
    <cellStyle name="Neutral 2 12" xfId="4793" hidden="1"/>
    <cellStyle name="Neutral 2 12" xfId="4854" hidden="1"/>
    <cellStyle name="Neutral 2 12" xfId="4842" hidden="1"/>
    <cellStyle name="Neutral 2 12" xfId="4910" hidden="1"/>
    <cellStyle name="Neutral 2 12" xfId="4945" hidden="1"/>
    <cellStyle name="Neutral 2 12" xfId="5036" hidden="1"/>
    <cellStyle name="Neutral 2 12" xfId="5146" hidden="1"/>
    <cellStyle name="Neutral 2 12" xfId="5134" hidden="1"/>
    <cellStyle name="Neutral 2 12" xfId="5202" hidden="1"/>
    <cellStyle name="Neutral 2 12" xfId="5237" hidden="1"/>
    <cellStyle name="Neutral 2 12" xfId="5028" hidden="1"/>
    <cellStyle name="Neutral 2 12" xfId="5288" hidden="1"/>
    <cellStyle name="Neutral 2 12" xfId="5276" hidden="1"/>
    <cellStyle name="Neutral 2 12" xfId="5344" hidden="1"/>
    <cellStyle name="Neutral 2 12" xfId="5379" hidden="1"/>
    <cellStyle name="Neutral 2 12" xfId="431" hidden="1"/>
    <cellStyle name="Neutral 2 12" xfId="5454" hidden="1"/>
    <cellStyle name="Neutral 2 12" xfId="5442" hidden="1"/>
    <cellStyle name="Neutral 2 12" xfId="5510" hidden="1"/>
    <cellStyle name="Neutral 2 12" xfId="5545" hidden="1"/>
    <cellStyle name="Neutral 2 12" xfId="5714" hidden="1"/>
    <cellStyle name="Neutral 2 12" xfId="5853" hidden="1"/>
    <cellStyle name="Neutral 2 12" xfId="5841" hidden="1"/>
    <cellStyle name="Neutral 2 12" xfId="5909" hidden="1"/>
    <cellStyle name="Neutral 2 12" xfId="5944" hidden="1"/>
    <cellStyle name="Neutral 2 12" xfId="5701" hidden="1"/>
    <cellStyle name="Neutral 2 12" xfId="6000" hidden="1"/>
    <cellStyle name="Neutral 2 12" xfId="5988" hidden="1"/>
    <cellStyle name="Neutral 2 12" xfId="6056" hidden="1"/>
    <cellStyle name="Neutral 2 12" xfId="6091" hidden="1"/>
    <cellStyle name="Neutral 2 12" xfId="5729" hidden="1"/>
    <cellStyle name="Neutral 2 12" xfId="6141" hidden="1"/>
    <cellStyle name="Neutral 2 12" xfId="6129" hidden="1"/>
    <cellStyle name="Neutral 2 12" xfId="6197" hidden="1"/>
    <cellStyle name="Neutral 2 12" xfId="6232" hidden="1"/>
    <cellStyle name="Neutral 2 12" xfId="6297" hidden="1"/>
    <cellStyle name="Neutral 2 12" xfId="6358" hidden="1"/>
    <cellStyle name="Neutral 2 12" xfId="6346" hidden="1"/>
    <cellStyle name="Neutral 2 12" xfId="6414" hidden="1"/>
    <cellStyle name="Neutral 2 12" xfId="6449" hidden="1"/>
    <cellStyle name="Neutral 2 12" xfId="6540" hidden="1"/>
    <cellStyle name="Neutral 2 12" xfId="6650" hidden="1"/>
    <cellStyle name="Neutral 2 12" xfId="6638" hidden="1"/>
    <cellStyle name="Neutral 2 12" xfId="6706" hidden="1"/>
    <cellStyle name="Neutral 2 12" xfId="6741" hidden="1"/>
    <cellStyle name="Neutral 2 12" xfId="6532" hidden="1"/>
    <cellStyle name="Neutral 2 12" xfId="6792" hidden="1"/>
    <cellStyle name="Neutral 2 12" xfId="6780" hidden="1"/>
    <cellStyle name="Neutral 2 12" xfId="6848" hidden="1"/>
    <cellStyle name="Neutral 2 12" xfId="6883" hidden="1"/>
    <cellStyle name="Neutral 2 12" xfId="2400" hidden="1"/>
    <cellStyle name="Neutral 2 12" xfId="6956" hidden="1"/>
    <cellStyle name="Neutral 2 12" xfId="6944" hidden="1"/>
    <cellStyle name="Neutral 2 12" xfId="7012" hidden="1"/>
    <cellStyle name="Neutral 2 12" xfId="7047" hidden="1"/>
    <cellStyle name="Neutral 2 12" xfId="7212" hidden="1"/>
    <cellStyle name="Neutral 2 12" xfId="7351" hidden="1"/>
    <cellStyle name="Neutral 2 12" xfId="7339" hidden="1"/>
    <cellStyle name="Neutral 2 12" xfId="7407" hidden="1"/>
    <cellStyle name="Neutral 2 12" xfId="7442" hidden="1"/>
    <cellStyle name="Neutral 2 12" xfId="7199" hidden="1"/>
    <cellStyle name="Neutral 2 12" xfId="7498" hidden="1"/>
    <cellStyle name="Neutral 2 12" xfId="7486" hidden="1"/>
    <cellStyle name="Neutral 2 12" xfId="7554" hidden="1"/>
    <cellStyle name="Neutral 2 12" xfId="7589" hidden="1"/>
    <cellStyle name="Neutral 2 12" xfId="7227" hidden="1"/>
    <cellStyle name="Neutral 2 12" xfId="7639" hidden="1"/>
    <cellStyle name="Neutral 2 12" xfId="7627" hidden="1"/>
    <cellStyle name="Neutral 2 12" xfId="7695" hidden="1"/>
    <cellStyle name="Neutral 2 12" xfId="7730" hidden="1"/>
    <cellStyle name="Neutral 2 12" xfId="7795" hidden="1"/>
    <cellStyle name="Neutral 2 12" xfId="7856" hidden="1"/>
    <cellStyle name="Neutral 2 12" xfId="7844" hidden="1"/>
    <cellStyle name="Neutral 2 12" xfId="7912" hidden="1"/>
    <cellStyle name="Neutral 2 12" xfId="7947" hidden="1"/>
    <cellStyle name="Neutral 2 12" xfId="8038" hidden="1"/>
    <cellStyle name="Neutral 2 12" xfId="8148" hidden="1"/>
    <cellStyle name="Neutral 2 12" xfId="8136" hidden="1"/>
    <cellStyle name="Neutral 2 12" xfId="8204" hidden="1"/>
    <cellStyle name="Neutral 2 12" xfId="8239" hidden="1"/>
    <cellStyle name="Neutral 2 12" xfId="8030" hidden="1"/>
    <cellStyle name="Neutral 2 12" xfId="8290" hidden="1"/>
    <cellStyle name="Neutral 2 12" xfId="8278" hidden="1"/>
    <cellStyle name="Neutral 2 12" xfId="8346" hidden="1"/>
    <cellStyle name="Neutral 2 12" xfId="8381" hidden="1"/>
    <cellStyle name="Neutral 2 12" xfId="3906" hidden="1"/>
    <cellStyle name="Neutral 2 12" xfId="8451" hidden="1"/>
    <cellStyle name="Neutral 2 12" xfId="8439" hidden="1"/>
    <cellStyle name="Neutral 2 12" xfId="8507" hidden="1"/>
    <cellStyle name="Neutral 2 12" xfId="8542" hidden="1"/>
    <cellStyle name="Neutral 2 12" xfId="8705" hidden="1"/>
    <cellStyle name="Neutral 2 12" xfId="8844" hidden="1"/>
    <cellStyle name="Neutral 2 12" xfId="8832" hidden="1"/>
    <cellStyle name="Neutral 2 12" xfId="8900" hidden="1"/>
    <cellStyle name="Neutral 2 12" xfId="8935" hidden="1"/>
    <cellStyle name="Neutral 2 12" xfId="8692" hidden="1"/>
    <cellStyle name="Neutral 2 12" xfId="8991" hidden="1"/>
    <cellStyle name="Neutral 2 12" xfId="8979" hidden="1"/>
    <cellStyle name="Neutral 2 12" xfId="9047" hidden="1"/>
    <cellStyle name="Neutral 2 12" xfId="9082" hidden="1"/>
    <cellStyle name="Neutral 2 12" xfId="8720" hidden="1"/>
    <cellStyle name="Neutral 2 12" xfId="9132" hidden="1"/>
    <cellStyle name="Neutral 2 12" xfId="9120" hidden="1"/>
    <cellStyle name="Neutral 2 12" xfId="9188" hidden="1"/>
    <cellStyle name="Neutral 2 12" xfId="9223" hidden="1"/>
    <cellStyle name="Neutral 2 12" xfId="9288" hidden="1"/>
    <cellStyle name="Neutral 2 12" xfId="9349" hidden="1"/>
    <cellStyle name="Neutral 2 12" xfId="9337" hidden="1"/>
    <cellStyle name="Neutral 2 12" xfId="9405" hidden="1"/>
    <cellStyle name="Neutral 2 12" xfId="9440" hidden="1"/>
    <cellStyle name="Neutral 2 12" xfId="9531" hidden="1"/>
    <cellStyle name="Neutral 2 12" xfId="9641" hidden="1"/>
    <cellStyle name="Neutral 2 12" xfId="9629" hidden="1"/>
    <cellStyle name="Neutral 2 12" xfId="9697" hidden="1"/>
    <cellStyle name="Neutral 2 12" xfId="9732" hidden="1"/>
    <cellStyle name="Neutral 2 12" xfId="9523" hidden="1"/>
    <cellStyle name="Neutral 2 12" xfId="9783" hidden="1"/>
    <cellStyle name="Neutral 2 12" xfId="9771" hidden="1"/>
    <cellStyle name="Neutral 2 12" xfId="9839" hidden="1"/>
    <cellStyle name="Neutral 2 12" xfId="9874" hidden="1"/>
    <cellStyle name="Neutral 2 12" xfId="5411" hidden="1"/>
    <cellStyle name="Neutral 2 12" xfId="9942" hidden="1"/>
    <cellStyle name="Neutral 2 12" xfId="9930" hidden="1"/>
    <cellStyle name="Neutral 2 12" xfId="9998" hidden="1"/>
    <cellStyle name="Neutral 2 12" xfId="10033" hidden="1"/>
    <cellStyle name="Neutral 2 12" xfId="10191" hidden="1"/>
    <cellStyle name="Neutral 2 12" xfId="10330" hidden="1"/>
    <cellStyle name="Neutral 2 12" xfId="10318" hidden="1"/>
    <cellStyle name="Neutral 2 12" xfId="10386" hidden="1"/>
    <cellStyle name="Neutral 2 12" xfId="10421" hidden="1"/>
    <cellStyle name="Neutral 2 12" xfId="10178" hidden="1"/>
    <cellStyle name="Neutral 2 12" xfId="10477" hidden="1"/>
    <cellStyle name="Neutral 2 12" xfId="10465" hidden="1"/>
    <cellStyle name="Neutral 2 12" xfId="10533" hidden="1"/>
    <cellStyle name="Neutral 2 12" xfId="10568" hidden="1"/>
    <cellStyle name="Neutral 2 12" xfId="10206" hidden="1"/>
    <cellStyle name="Neutral 2 12" xfId="10618" hidden="1"/>
    <cellStyle name="Neutral 2 12" xfId="10606" hidden="1"/>
    <cellStyle name="Neutral 2 12" xfId="10674" hidden="1"/>
    <cellStyle name="Neutral 2 12" xfId="10709" hidden="1"/>
    <cellStyle name="Neutral 2 12" xfId="10774" hidden="1"/>
    <cellStyle name="Neutral 2 12" xfId="10835" hidden="1"/>
    <cellStyle name="Neutral 2 12" xfId="10823" hidden="1"/>
    <cellStyle name="Neutral 2 12" xfId="10891" hidden="1"/>
    <cellStyle name="Neutral 2 12" xfId="10926" hidden="1"/>
    <cellStyle name="Neutral 2 12" xfId="11017" hidden="1"/>
    <cellStyle name="Neutral 2 12" xfId="11127" hidden="1"/>
    <cellStyle name="Neutral 2 12" xfId="11115" hidden="1"/>
    <cellStyle name="Neutral 2 12" xfId="11183" hidden="1"/>
    <cellStyle name="Neutral 2 12" xfId="11218" hidden="1"/>
    <cellStyle name="Neutral 2 12" xfId="11009" hidden="1"/>
    <cellStyle name="Neutral 2 12" xfId="11269" hidden="1"/>
    <cellStyle name="Neutral 2 12" xfId="11257" hidden="1"/>
    <cellStyle name="Neutral 2 12" xfId="11325" hidden="1"/>
    <cellStyle name="Neutral 2 12" xfId="11360" hidden="1"/>
    <cellStyle name="Neutral 2 12" xfId="6913" hidden="1"/>
    <cellStyle name="Neutral 2 12" xfId="11425" hidden="1"/>
    <cellStyle name="Neutral 2 12" xfId="11413" hidden="1"/>
    <cellStyle name="Neutral 2 12" xfId="11481" hidden="1"/>
    <cellStyle name="Neutral 2 12" xfId="11516" hidden="1"/>
    <cellStyle name="Neutral 2 12" xfId="11671" hidden="1"/>
    <cellStyle name="Neutral 2 12" xfId="11810" hidden="1"/>
    <cellStyle name="Neutral 2 12" xfId="11798" hidden="1"/>
    <cellStyle name="Neutral 2 12" xfId="11866" hidden="1"/>
    <cellStyle name="Neutral 2 12" xfId="11901" hidden="1"/>
    <cellStyle name="Neutral 2 12" xfId="11658" hidden="1"/>
    <cellStyle name="Neutral 2 12" xfId="11957" hidden="1"/>
    <cellStyle name="Neutral 2 12" xfId="11945" hidden="1"/>
    <cellStyle name="Neutral 2 12" xfId="12013" hidden="1"/>
    <cellStyle name="Neutral 2 12" xfId="12048" hidden="1"/>
    <cellStyle name="Neutral 2 12" xfId="11686" hidden="1"/>
    <cellStyle name="Neutral 2 12" xfId="12098" hidden="1"/>
    <cellStyle name="Neutral 2 12" xfId="12086" hidden="1"/>
    <cellStyle name="Neutral 2 12" xfId="12154" hidden="1"/>
    <cellStyle name="Neutral 2 12" xfId="12189" hidden="1"/>
    <cellStyle name="Neutral 2 12" xfId="12254" hidden="1"/>
    <cellStyle name="Neutral 2 12" xfId="12315" hidden="1"/>
    <cellStyle name="Neutral 2 12" xfId="12303" hidden="1"/>
    <cellStyle name="Neutral 2 12" xfId="12371" hidden="1"/>
    <cellStyle name="Neutral 2 12" xfId="12406" hidden="1"/>
    <cellStyle name="Neutral 2 12" xfId="12497" hidden="1"/>
    <cellStyle name="Neutral 2 12" xfId="12607" hidden="1"/>
    <cellStyle name="Neutral 2 12" xfId="12595" hidden="1"/>
    <cellStyle name="Neutral 2 12" xfId="12663" hidden="1"/>
    <cellStyle name="Neutral 2 12" xfId="12698" hidden="1"/>
    <cellStyle name="Neutral 2 12" xfId="12489" hidden="1"/>
    <cellStyle name="Neutral 2 12" xfId="12749" hidden="1"/>
    <cellStyle name="Neutral 2 12" xfId="12737" hidden="1"/>
    <cellStyle name="Neutral 2 12" xfId="12805" hidden="1"/>
    <cellStyle name="Neutral 2 12" xfId="12840" hidden="1"/>
    <cellStyle name="Neutral 2 12" xfId="8408" hidden="1"/>
    <cellStyle name="Neutral 2 12" xfId="12904" hidden="1"/>
    <cellStyle name="Neutral 2 12" xfId="12892" hidden="1"/>
    <cellStyle name="Neutral 2 12" xfId="12960" hidden="1"/>
    <cellStyle name="Neutral 2 12" xfId="12995" hidden="1"/>
    <cellStyle name="Neutral 2 12" xfId="13142" hidden="1"/>
    <cellStyle name="Neutral 2 12" xfId="13281" hidden="1"/>
    <cellStyle name="Neutral 2 12" xfId="13269" hidden="1"/>
    <cellStyle name="Neutral 2 12" xfId="13337" hidden="1"/>
    <cellStyle name="Neutral 2 12" xfId="13372" hidden="1"/>
    <cellStyle name="Neutral 2 12" xfId="13129" hidden="1"/>
    <cellStyle name="Neutral 2 12" xfId="13428" hidden="1"/>
    <cellStyle name="Neutral 2 12" xfId="13416" hidden="1"/>
    <cellStyle name="Neutral 2 12" xfId="13484" hidden="1"/>
    <cellStyle name="Neutral 2 12" xfId="13519" hidden="1"/>
    <cellStyle name="Neutral 2 12" xfId="13157" hidden="1"/>
    <cellStyle name="Neutral 2 12" xfId="13569" hidden="1"/>
    <cellStyle name="Neutral 2 12" xfId="13557" hidden="1"/>
    <cellStyle name="Neutral 2 12" xfId="13625" hidden="1"/>
    <cellStyle name="Neutral 2 12" xfId="13660" hidden="1"/>
    <cellStyle name="Neutral 2 12" xfId="13725" hidden="1"/>
    <cellStyle name="Neutral 2 12" xfId="13786" hidden="1"/>
    <cellStyle name="Neutral 2 12" xfId="13774" hidden="1"/>
    <cellStyle name="Neutral 2 12" xfId="13842" hidden="1"/>
    <cellStyle name="Neutral 2 12" xfId="13877" hidden="1"/>
    <cellStyle name="Neutral 2 12" xfId="13968" hidden="1"/>
    <cellStyle name="Neutral 2 12" xfId="14078" hidden="1"/>
    <cellStyle name="Neutral 2 12" xfId="14066" hidden="1"/>
    <cellStyle name="Neutral 2 12" xfId="14134" hidden="1"/>
    <cellStyle name="Neutral 2 12" xfId="14169" hidden="1"/>
    <cellStyle name="Neutral 2 12" xfId="13960" hidden="1"/>
    <cellStyle name="Neutral 2 12" xfId="14220" hidden="1"/>
    <cellStyle name="Neutral 2 12" xfId="14208" hidden="1"/>
    <cellStyle name="Neutral 2 12" xfId="14276" hidden="1"/>
    <cellStyle name="Neutral 2 12" xfId="14311" hidden="1"/>
    <cellStyle name="Neutral 2 12" xfId="9899" hidden="1"/>
    <cellStyle name="Neutral 2 12" xfId="14371" hidden="1"/>
    <cellStyle name="Neutral 2 12" xfId="14359" hidden="1"/>
    <cellStyle name="Neutral 2 12" xfId="14427" hidden="1"/>
    <cellStyle name="Neutral 2 12" xfId="14462" hidden="1"/>
    <cellStyle name="Neutral 2 12" xfId="14604" hidden="1"/>
    <cellStyle name="Neutral 2 12" xfId="14743" hidden="1"/>
    <cellStyle name="Neutral 2 12" xfId="14731" hidden="1"/>
    <cellStyle name="Neutral 2 12" xfId="14799" hidden="1"/>
    <cellStyle name="Neutral 2 12" xfId="14834" hidden="1"/>
    <cellStyle name="Neutral 2 12" xfId="14591" hidden="1"/>
    <cellStyle name="Neutral 2 12" xfId="14890" hidden="1"/>
    <cellStyle name="Neutral 2 12" xfId="14878" hidden="1"/>
    <cellStyle name="Neutral 2 12" xfId="14946" hidden="1"/>
    <cellStyle name="Neutral 2 12" xfId="14981" hidden="1"/>
    <cellStyle name="Neutral 2 12" xfId="14619" hidden="1"/>
    <cellStyle name="Neutral 2 12" xfId="15031" hidden="1"/>
    <cellStyle name="Neutral 2 12" xfId="15019" hidden="1"/>
    <cellStyle name="Neutral 2 12" xfId="15087" hidden="1"/>
    <cellStyle name="Neutral 2 12" xfId="15122" hidden="1"/>
    <cellStyle name="Neutral 2 12" xfId="15187" hidden="1"/>
    <cellStyle name="Neutral 2 12" xfId="15248" hidden="1"/>
    <cellStyle name="Neutral 2 12" xfId="15236" hidden="1"/>
    <cellStyle name="Neutral 2 12" xfId="15304" hidden="1"/>
    <cellStyle name="Neutral 2 12" xfId="15339" hidden="1"/>
    <cellStyle name="Neutral 2 12" xfId="15430" hidden="1"/>
    <cellStyle name="Neutral 2 12" xfId="15540" hidden="1"/>
    <cellStyle name="Neutral 2 12" xfId="15528" hidden="1"/>
    <cellStyle name="Neutral 2 12" xfId="15596" hidden="1"/>
    <cellStyle name="Neutral 2 12" xfId="15631" hidden="1"/>
    <cellStyle name="Neutral 2 12" xfId="15422" hidden="1"/>
    <cellStyle name="Neutral 2 12" xfId="15682" hidden="1"/>
    <cellStyle name="Neutral 2 12" xfId="15670" hidden="1"/>
    <cellStyle name="Neutral 2 12" xfId="15738" hidden="1"/>
    <cellStyle name="Neutral 2 12" xfId="15773" hidden="1"/>
    <cellStyle name="Neutral 2 12" xfId="11383" hidden="1"/>
    <cellStyle name="Neutral 2 12" xfId="15833" hidden="1"/>
    <cellStyle name="Neutral 2 12" xfId="15821" hidden="1"/>
    <cellStyle name="Neutral 2 12" xfId="15889" hidden="1"/>
    <cellStyle name="Neutral 2 12" xfId="15924" hidden="1"/>
    <cellStyle name="Neutral 2 12" xfId="16060" hidden="1"/>
    <cellStyle name="Neutral 2 12" xfId="16199" hidden="1"/>
    <cellStyle name="Neutral 2 12" xfId="16187" hidden="1"/>
    <cellStyle name="Neutral 2 12" xfId="16255" hidden="1"/>
    <cellStyle name="Neutral 2 12" xfId="16290" hidden="1"/>
    <cellStyle name="Neutral 2 12" xfId="16047" hidden="1"/>
    <cellStyle name="Neutral 2 12" xfId="16346" hidden="1"/>
    <cellStyle name="Neutral 2 12" xfId="16334" hidden="1"/>
    <cellStyle name="Neutral 2 12" xfId="16402" hidden="1"/>
    <cellStyle name="Neutral 2 12" xfId="16437" hidden="1"/>
    <cellStyle name="Neutral 2 12" xfId="16075" hidden="1"/>
    <cellStyle name="Neutral 2 12" xfId="16487" hidden="1"/>
    <cellStyle name="Neutral 2 12" xfId="16475" hidden="1"/>
    <cellStyle name="Neutral 2 12" xfId="16543" hidden="1"/>
    <cellStyle name="Neutral 2 12" xfId="16578" hidden="1"/>
    <cellStyle name="Neutral 2 12" xfId="16643" hidden="1"/>
    <cellStyle name="Neutral 2 12" xfId="16704" hidden="1"/>
    <cellStyle name="Neutral 2 12" xfId="16692" hidden="1"/>
    <cellStyle name="Neutral 2 12" xfId="16760" hidden="1"/>
    <cellStyle name="Neutral 2 12" xfId="16795" hidden="1"/>
    <cellStyle name="Neutral 2 12" xfId="16886" hidden="1"/>
    <cellStyle name="Neutral 2 12" xfId="16996" hidden="1"/>
    <cellStyle name="Neutral 2 12" xfId="16984" hidden="1"/>
    <cellStyle name="Neutral 2 12" xfId="17052" hidden="1"/>
    <cellStyle name="Neutral 2 12" xfId="17087" hidden="1"/>
    <cellStyle name="Neutral 2 12" xfId="16878" hidden="1"/>
    <cellStyle name="Neutral 2 12" xfId="17138" hidden="1"/>
    <cellStyle name="Neutral 2 12" xfId="17126" hidden="1"/>
    <cellStyle name="Neutral 2 12" xfId="17194" hidden="1"/>
    <cellStyle name="Neutral 2 12" xfId="17229" hidden="1"/>
    <cellStyle name="Neutral 2 12" xfId="12862" hidden="1"/>
    <cellStyle name="Neutral 2 12" xfId="17278" hidden="1"/>
    <cellStyle name="Neutral 2 12" xfId="17266" hidden="1"/>
    <cellStyle name="Neutral 2 12" xfId="17334" hidden="1"/>
    <cellStyle name="Neutral 2 12" xfId="17369" hidden="1"/>
    <cellStyle name="Neutral 2 12" xfId="17502" hidden="1"/>
    <cellStyle name="Neutral 2 12" xfId="17641" hidden="1"/>
    <cellStyle name="Neutral 2 12" xfId="17629" hidden="1"/>
    <cellStyle name="Neutral 2 12" xfId="17697" hidden="1"/>
    <cellStyle name="Neutral 2 12" xfId="17732" hidden="1"/>
    <cellStyle name="Neutral 2 12" xfId="17489" hidden="1"/>
    <cellStyle name="Neutral 2 12" xfId="17788" hidden="1"/>
    <cellStyle name="Neutral 2 12" xfId="17776" hidden="1"/>
    <cellStyle name="Neutral 2 12" xfId="17844" hidden="1"/>
    <cellStyle name="Neutral 2 12" xfId="17879" hidden="1"/>
    <cellStyle name="Neutral 2 12" xfId="17517" hidden="1"/>
    <cellStyle name="Neutral 2 12" xfId="17929" hidden="1"/>
    <cellStyle name="Neutral 2 12" xfId="17917" hidden="1"/>
    <cellStyle name="Neutral 2 12" xfId="17985" hidden="1"/>
    <cellStyle name="Neutral 2 12" xfId="18020" hidden="1"/>
    <cellStyle name="Neutral 2 12" xfId="18085" hidden="1"/>
    <cellStyle name="Neutral 2 12" xfId="18146" hidden="1"/>
    <cellStyle name="Neutral 2 12" xfId="18134" hidden="1"/>
    <cellStyle name="Neutral 2 12" xfId="18202" hidden="1"/>
    <cellStyle name="Neutral 2 12" xfId="18237" hidden="1"/>
    <cellStyle name="Neutral 2 12" xfId="18328" hidden="1"/>
    <cellStyle name="Neutral 2 12" xfId="18438" hidden="1"/>
    <cellStyle name="Neutral 2 12" xfId="18426" hidden="1"/>
    <cellStyle name="Neutral 2 12" xfId="18494" hidden="1"/>
    <cellStyle name="Neutral 2 12" xfId="18529" hidden="1"/>
    <cellStyle name="Neutral 2 12" xfId="18320" hidden="1"/>
    <cellStyle name="Neutral 2 12" xfId="18580" hidden="1"/>
    <cellStyle name="Neutral 2 12" xfId="18568" hidden="1"/>
    <cellStyle name="Neutral 2 12" xfId="18636" hidden="1"/>
    <cellStyle name="Neutral 2 12" xfId="18671" hidden="1"/>
    <cellStyle name="Neutral 2 12" xfId="18975" hidden="1"/>
    <cellStyle name="Neutral 2 12" xfId="19078" hidden="1"/>
    <cellStyle name="Neutral 2 12" xfId="19066" hidden="1"/>
    <cellStyle name="Neutral 2 12" xfId="19134" hidden="1"/>
    <cellStyle name="Neutral 2 12" xfId="19169" hidden="1"/>
    <cellStyle name="Neutral 2 12" xfId="19309" hidden="1"/>
    <cellStyle name="Neutral 2 12" xfId="19448" hidden="1"/>
    <cellStyle name="Neutral 2 12" xfId="19436" hidden="1"/>
    <cellStyle name="Neutral 2 12" xfId="19504" hidden="1"/>
    <cellStyle name="Neutral 2 12" xfId="19539" hidden="1"/>
    <cellStyle name="Neutral 2 12" xfId="19296" hidden="1"/>
    <cellStyle name="Neutral 2 12" xfId="19595" hidden="1"/>
    <cellStyle name="Neutral 2 12" xfId="19583" hidden="1"/>
    <cellStyle name="Neutral 2 12" xfId="19651" hidden="1"/>
    <cellStyle name="Neutral 2 12" xfId="19686" hidden="1"/>
    <cellStyle name="Neutral 2 12" xfId="19324" hidden="1"/>
    <cellStyle name="Neutral 2 12" xfId="19736" hidden="1"/>
    <cellStyle name="Neutral 2 12" xfId="19724" hidden="1"/>
    <cellStyle name="Neutral 2 12" xfId="19792" hidden="1"/>
    <cellStyle name="Neutral 2 12" xfId="19827" hidden="1"/>
    <cellStyle name="Neutral 2 12" xfId="19892" hidden="1"/>
    <cellStyle name="Neutral 2 12" xfId="19953" hidden="1"/>
    <cellStyle name="Neutral 2 12" xfId="19941" hidden="1"/>
    <cellStyle name="Neutral 2 12" xfId="20009" hidden="1"/>
    <cellStyle name="Neutral 2 12" xfId="20044" hidden="1"/>
    <cellStyle name="Neutral 2 12" xfId="20135" hidden="1"/>
    <cellStyle name="Neutral 2 12" xfId="20245" hidden="1"/>
    <cellStyle name="Neutral 2 12" xfId="20233" hidden="1"/>
    <cellStyle name="Neutral 2 12" xfId="20301" hidden="1"/>
    <cellStyle name="Neutral 2 12" xfId="20336" hidden="1"/>
    <cellStyle name="Neutral 2 12" xfId="20127" hidden="1"/>
    <cellStyle name="Neutral 2 12" xfId="20387" hidden="1"/>
    <cellStyle name="Neutral 2 12" xfId="20375" hidden="1"/>
    <cellStyle name="Neutral 2 12" xfId="20443" hidden="1"/>
    <cellStyle name="Neutral 2 12" xfId="20478" hidden="1"/>
    <cellStyle name="Neutral 2 12" xfId="20543" hidden="1"/>
    <cellStyle name="Neutral 2 12" xfId="20604" hidden="1"/>
    <cellStyle name="Neutral 2 12" xfId="20592" hidden="1"/>
    <cellStyle name="Neutral 2 12" xfId="20660" hidden="1"/>
    <cellStyle name="Neutral 2 12" xfId="20695" hidden="1"/>
    <cellStyle name="Neutral 2 12" xfId="20806" hidden="1"/>
    <cellStyle name="Neutral 2 12" xfId="20995" hidden="1"/>
    <cellStyle name="Neutral 2 12" xfId="20983" hidden="1"/>
    <cellStyle name="Neutral 2 12" xfId="21051" hidden="1"/>
    <cellStyle name="Neutral 2 12" xfId="21086" hidden="1"/>
    <cellStyle name="Neutral 2 12" xfId="21194" hidden="1"/>
    <cellStyle name="Neutral 2 12" xfId="21304" hidden="1"/>
    <cellStyle name="Neutral 2 12" xfId="21292" hidden="1"/>
    <cellStyle name="Neutral 2 12" xfId="21360" hidden="1"/>
    <cellStyle name="Neutral 2 12" xfId="21395" hidden="1"/>
    <cellStyle name="Neutral 2 12" xfId="21186" hidden="1"/>
    <cellStyle name="Neutral 2 12" xfId="21448" hidden="1"/>
    <cellStyle name="Neutral 2 12" xfId="21436" hidden="1"/>
    <cellStyle name="Neutral 2 12" xfId="21504" hidden="1"/>
    <cellStyle name="Neutral 2 12" xfId="21539" hidden="1"/>
    <cellStyle name="Neutral 2 12" xfId="20924" hidden="1"/>
    <cellStyle name="Neutral 2 12" xfId="21605" hidden="1"/>
    <cellStyle name="Neutral 2 12" xfId="21593" hidden="1"/>
    <cellStyle name="Neutral 2 12" xfId="21661" hidden="1"/>
    <cellStyle name="Neutral 2 12" xfId="21696" hidden="1"/>
    <cellStyle name="Neutral 2 12" xfId="21835" hidden="1"/>
    <cellStyle name="Neutral 2 12" xfId="21975" hidden="1"/>
    <cellStyle name="Neutral 2 12" xfId="21963" hidden="1"/>
    <cellStyle name="Neutral 2 12" xfId="22031" hidden="1"/>
    <cellStyle name="Neutral 2 12" xfId="22066" hidden="1"/>
    <cellStyle name="Neutral 2 12" xfId="21822" hidden="1"/>
    <cellStyle name="Neutral 2 12" xfId="22124" hidden="1"/>
    <cellStyle name="Neutral 2 12" xfId="22112" hidden="1"/>
    <cellStyle name="Neutral 2 12" xfId="22180" hidden="1"/>
    <cellStyle name="Neutral 2 12" xfId="22215" hidden="1"/>
    <cellStyle name="Neutral 2 12" xfId="21850" hidden="1"/>
    <cellStyle name="Neutral 2 12" xfId="22267" hidden="1"/>
    <cellStyle name="Neutral 2 12" xfId="22255" hidden="1"/>
    <cellStyle name="Neutral 2 12" xfId="22323" hidden="1"/>
    <cellStyle name="Neutral 2 12" xfId="22358" hidden="1"/>
    <cellStyle name="Neutral 2 12" xfId="22425" hidden="1"/>
    <cellStyle name="Neutral 2 12" xfId="22486" hidden="1"/>
    <cellStyle name="Neutral 2 12" xfId="22474" hidden="1"/>
    <cellStyle name="Neutral 2 12" xfId="22542" hidden="1"/>
    <cellStyle name="Neutral 2 12" xfId="22577" hidden="1"/>
    <cellStyle name="Neutral 2 12" xfId="22668" hidden="1"/>
    <cellStyle name="Neutral 2 12" xfId="22778" hidden="1"/>
    <cellStyle name="Neutral 2 12" xfId="22766" hidden="1"/>
    <cellStyle name="Neutral 2 12" xfId="22834" hidden="1"/>
    <cellStyle name="Neutral 2 12" xfId="22869" hidden="1"/>
    <cellStyle name="Neutral 2 12" xfId="22660" hidden="1"/>
    <cellStyle name="Neutral 2 12" xfId="22920" hidden="1"/>
    <cellStyle name="Neutral 2 12" xfId="22908" hidden="1"/>
    <cellStyle name="Neutral 2 12" xfId="22976" hidden="1"/>
    <cellStyle name="Neutral 2 12" xfId="23011" hidden="1"/>
    <cellStyle name="Neutral 2 12" xfId="20818" hidden="1"/>
    <cellStyle name="Neutral 2 12" xfId="23060" hidden="1"/>
    <cellStyle name="Neutral 2 12" xfId="23048" hidden="1"/>
    <cellStyle name="Neutral 2 12" xfId="23116" hidden="1"/>
    <cellStyle name="Neutral 2 12" xfId="23151" hidden="1"/>
    <cellStyle name="Neutral 2 12" xfId="23288" hidden="1"/>
    <cellStyle name="Neutral 2 12" xfId="23427" hidden="1"/>
    <cellStyle name="Neutral 2 12" xfId="23415" hidden="1"/>
    <cellStyle name="Neutral 2 12" xfId="23483" hidden="1"/>
    <cellStyle name="Neutral 2 12" xfId="23518" hidden="1"/>
    <cellStyle name="Neutral 2 12" xfId="23275" hidden="1"/>
    <cellStyle name="Neutral 2 12" xfId="23576" hidden="1"/>
    <cellStyle name="Neutral 2 12" xfId="23564" hidden="1"/>
    <cellStyle name="Neutral 2 12" xfId="23632" hidden="1"/>
    <cellStyle name="Neutral 2 12" xfId="23667" hidden="1"/>
    <cellStyle name="Neutral 2 12" xfId="23303" hidden="1"/>
    <cellStyle name="Neutral 2 12" xfId="23719" hidden="1"/>
    <cellStyle name="Neutral 2 12" xfId="23707" hidden="1"/>
    <cellStyle name="Neutral 2 12" xfId="23775" hidden="1"/>
    <cellStyle name="Neutral 2 12" xfId="23810" hidden="1"/>
    <cellStyle name="Neutral 2 12" xfId="23876" hidden="1"/>
    <cellStyle name="Neutral 2 12" xfId="23937" hidden="1"/>
    <cellStyle name="Neutral 2 12" xfId="23925" hidden="1"/>
    <cellStyle name="Neutral 2 12" xfId="23993" hidden="1"/>
    <cellStyle name="Neutral 2 12" xfId="24028" hidden="1"/>
    <cellStyle name="Neutral 2 12" xfId="24119" hidden="1"/>
    <cellStyle name="Neutral 2 12" xfId="24229" hidden="1"/>
    <cellStyle name="Neutral 2 12" xfId="24217" hidden="1"/>
    <cellStyle name="Neutral 2 12" xfId="24285" hidden="1"/>
    <cellStyle name="Neutral 2 12" xfId="24320" hidden="1"/>
    <cellStyle name="Neutral 2 12" xfId="24111" hidden="1"/>
    <cellStyle name="Neutral 2 12" xfId="24371" hidden="1"/>
    <cellStyle name="Neutral 2 12" xfId="24359" hidden="1"/>
    <cellStyle name="Neutral 2 12" xfId="24427" hidden="1"/>
    <cellStyle name="Neutral 2 12" xfId="24462" hidden="1"/>
    <cellStyle name="Neutral 2 12" xfId="20922" hidden="1"/>
    <cellStyle name="Neutral 2 12" xfId="24511" hidden="1"/>
    <cellStyle name="Neutral 2 12" xfId="24499" hidden="1"/>
    <cellStyle name="Neutral 2 12" xfId="24567" hidden="1"/>
    <cellStyle name="Neutral 2 12" xfId="24602" hidden="1"/>
    <cellStyle name="Neutral 2 12" xfId="24735" hidden="1"/>
    <cellStyle name="Neutral 2 12" xfId="24874" hidden="1"/>
    <cellStyle name="Neutral 2 12" xfId="24862" hidden="1"/>
    <cellStyle name="Neutral 2 12" xfId="24930" hidden="1"/>
    <cellStyle name="Neutral 2 12" xfId="24965" hidden="1"/>
    <cellStyle name="Neutral 2 12" xfId="24722" hidden="1"/>
    <cellStyle name="Neutral 2 12" xfId="25021" hidden="1"/>
    <cellStyle name="Neutral 2 12" xfId="25009" hidden="1"/>
    <cellStyle name="Neutral 2 12" xfId="25077" hidden="1"/>
    <cellStyle name="Neutral 2 12" xfId="25112" hidden="1"/>
    <cellStyle name="Neutral 2 12" xfId="24750" hidden="1"/>
    <cellStyle name="Neutral 2 12" xfId="25162" hidden="1"/>
    <cellStyle name="Neutral 2 12" xfId="25150" hidden="1"/>
    <cellStyle name="Neutral 2 12" xfId="25218" hidden="1"/>
    <cellStyle name="Neutral 2 12" xfId="25253" hidden="1"/>
    <cellStyle name="Neutral 2 12" xfId="25318" hidden="1"/>
    <cellStyle name="Neutral 2 12" xfId="25379" hidden="1"/>
    <cellStyle name="Neutral 2 12" xfId="25367" hidden="1"/>
    <cellStyle name="Neutral 2 12" xfId="25435" hidden="1"/>
    <cellStyle name="Neutral 2 12" xfId="25470" hidden="1"/>
    <cellStyle name="Neutral 2 12" xfId="25561" hidden="1"/>
    <cellStyle name="Neutral 2 12" xfId="25671" hidden="1"/>
    <cellStyle name="Neutral 2 12" xfId="25659" hidden="1"/>
    <cellStyle name="Neutral 2 12" xfId="25727" hidden="1"/>
    <cellStyle name="Neutral 2 12" xfId="25762" hidden="1"/>
    <cellStyle name="Neutral 2 12" xfId="25553" hidden="1"/>
    <cellStyle name="Neutral 2 12" xfId="25813" hidden="1"/>
    <cellStyle name="Neutral 2 12" xfId="25801" hidden="1"/>
    <cellStyle name="Neutral 2 12" xfId="25869" hidden="1"/>
    <cellStyle name="Neutral 2 12" xfId="25904" hidden="1"/>
    <cellStyle name="Neutral 2 12" xfId="25971" hidden="1"/>
    <cellStyle name="Neutral 2 12" xfId="26106" hidden="1"/>
    <cellStyle name="Neutral 2 12" xfId="26094" hidden="1"/>
    <cellStyle name="Neutral 2 12" xfId="26162" hidden="1"/>
    <cellStyle name="Neutral 2 12" xfId="26197" hidden="1"/>
    <cellStyle name="Neutral 2 12" xfId="26331" hidden="1"/>
    <cellStyle name="Neutral 2 12" xfId="26470" hidden="1"/>
    <cellStyle name="Neutral 2 12" xfId="26458" hidden="1"/>
    <cellStyle name="Neutral 2 12" xfId="26526" hidden="1"/>
    <cellStyle name="Neutral 2 12" xfId="26561" hidden="1"/>
    <cellStyle name="Neutral 2 12" xfId="26318" hidden="1"/>
    <cellStyle name="Neutral 2 12" xfId="26617" hidden="1"/>
    <cellStyle name="Neutral 2 12" xfId="26605" hidden="1"/>
    <cellStyle name="Neutral 2 12" xfId="26673" hidden="1"/>
    <cellStyle name="Neutral 2 12" xfId="26708" hidden="1"/>
    <cellStyle name="Neutral 2 12" xfId="26346" hidden="1"/>
    <cellStyle name="Neutral 2 12" xfId="26758" hidden="1"/>
    <cellStyle name="Neutral 2 12" xfId="26746" hidden="1"/>
    <cellStyle name="Neutral 2 12" xfId="26814" hidden="1"/>
    <cellStyle name="Neutral 2 12" xfId="26849" hidden="1"/>
    <cellStyle name="Neutral 2 12" xfId="26914" hidden="1"/>
    <cellStyle name="Neutral 2 12" xfId="26975" hidden="1"/>
    <cellStyle name="Neutral 2 12" xfId="26963" hidden="1"/>
    <cellStyle name="Neutral 2 12" xfId="27031" hidden="1"/>
    <cellStyle name="Neutral 2 12" xfId="27066" hidden="1"/>
    <cellStyle name="Neutral 2 12" xfId="27157" hidden="1"/>
    <cellStyle name="Neutral 2 12" xfId="27267" hidden="1"/>
    <cellStyle name="Neutral 2 12" xfId="27255" hidden="1"/>
    <cellStyle name="Neutral 2 12" xfId="27323" hidden="1"/>
    <cellStyle name="Neutral 2 12" xfId="27358" hidden="1"/>
    <cellStyle name="Neutral 2 12" xfId="27149" hidden="1"/>
    <cellStyle name="Neutral 2 12" xfId="27409" hidden="1"/>
    <cellStyle name="Neutral 2 12" xfId="27397" hidden="1"/>
    <cellStyle name="Neutral 2 12" xfId="27465" hidden="1"/>
    <cellStyle name="Neutral 2 12" xfId="27500" hidden="1"/>
    <cellStyle name="Neutral 2 12" xfId="25984" hidden="1"/>
    <cellStyle name="Neutral 2 12" xfId="27549" hidden="1"/>
    <cellStyle name="Neutral 2 12" xfId="27537" hidden="1"/>
    <cellStyle name="Neutral 2 12" xfId="27605" hidden="1"/>
    <cellStyle name="Neutral 2 12" xfId="27640" hidden="1"/>
    <cellStyle name="Neutral 2 12" xfId="27773" hidden="1"/>
    <cellStyle name="Neutral 2 12" xfId="27912" hidden="1"/>
    <cellStyle name="Neutral 2 12" xfId="27900" hidden="1"/>
    <cellStyle name="Neutral 2 12" xfId="27968" hidden="1"/>
    <cellStyle name="Neutral 2 12" xfId="28003" hidden="1"/>
    <cellStyle name="Neutral 2 12" xfId="27760" hidden="1"/>
    <cellStyle name="Neutral 2 12" xfId="28059" hidden="1"/>
    <cellStyle name="Neutral 2 12" xfId="28047" hidden="1"/>
    <cellStyle name="Neutral 2 12" xfId="28115" hidden="1"/>
    <cellStyle name="Neutral 2 12" xfId="28150" hidden="1"/>
    <cellStyle name="Neutral 2 12" xfId="27788" hidden="1"/>
    <cellStyle name="Neutral 2 12" xfId="28200" hidden="1"/>
    <cellStyle name="Neutral 2 12" xfId="28188" hidden="1"/>
    <cellStyle name="Neutral 2 12" xfId="28256" hidden="1"/>
    <cellStyle name="Neutral 2 12" xfId="28291" hidden="1"/>
    <cellStyle name="Neutral 2 12" xfId="28356" hidden="1"/>
    <cellStyle name="Neutral 2 12" xfId="28417" hidden="1"/>
    <cellStyle name="Neutral 2 12" xfId="28405" hidden="1"/>
    <cellStyle name="Neutral 2 12" xfId="28473" hidden="1"/>
    <cellStyle name="Neutral 2 12" xfId="28508" hidden="1"/>
    <cellStyle name="Neutral 2 12" xfId="28599" hidden="1"/>
    <cellStyle name="Neutral 2 12" xfId="28709" hidden="1"/>
    <cellStyle name="Neutral 2 12" xfId="28697" hidden="1"/>
    <cellStyle name="Neutral 2 12" xfId="28765" hidden="1"/>
    <cellStyle name="Neutral 2 12" xfId="28800" hidden="1"/>
    <cellStyle name="Neutral 2 12" xfId="28591" hidden="1"/>
    <cellStyle name="Neutral 2 12" xfId="28851" hidden="1"/>
    <cellStyle name="Neutral 2 12" xfId="28839" hidden="1"/>
    <cellStyle name="Neutral 2 12" xfId="28907" hidden="1"/>
    <cellStyle name="Neutral 2 12" xfId="28942" hidden="1"/>
    <cellStyle name="Neutral 2 12" xfId="29008" hidden="1"/>
    <cellStyle name="Neutral 2 12" xfId="29069" hidden="1"/>
    <cellStyle name="Neutral 2 12" xfId="29057" hidden="1"/>
    <cellStyle name="Neutral 2 12" xfId="29125" hidden="1"/>
    <cellStyle name="Neutral 2 12" xfId="29160" hidden="1"/>
    <cellStyle name="Neutral 2 12" xfId="29293" hidden="1"/>
    <cellStyle name="Neutral 2 12" xfId="29432" hidden="1"/>
    <cellStyle name="Neutral 2 12" xfId="29420" hidden="1"/>
    <cellStyle name="Neutral 2 12" xfId="29488" hidden="1"/>
    <cellStyle name="Neutral 2 12" xfId="29523" hidden="1"/>
    <cellStyle name="Neutral 2 12" xfId="29280" hidden="1"/>
    <cellStyle name="Neutral 2 12" xfId="29579" hidden="1"/>
    <cellStyle name="Neutral 2 12" xfId="29567" hidden="1"/>
    <cellStyle name="Neutral 2 12" xfId="29635" hidden="1"/>
    <cellStyle name="Neutral 2 12" xfId="29670" hidden="1"/>
    <cellStyle name="Neutral 2 12" xfId="29308" hidden="1"/>
    <cellStyle name="Neutral 2 12" xfId="29720" hidden="1"/>
    <cellStyle name="Neutral 2 12" xfId="29708" hidden="1"/>
    <cellStyle name="Neutral 2 12" xfId="29776" hidden="1"/>
    <cellStyle name="Neutral 2 12" xfId="29811" hidden="1"/>
    <cellStyle name="Neutral 2 12" xfId="29876" hidden="1"/>
    <cellStyle name="Neutral 2 12" xfId="29937" hidden="1"/>
    <cellStyle name="Neutral 2 12" xfId="29925" hidden="1"/>
    <cellStyle name="Neutral 2 12" xfId="29993" hidden="1"/>
    <cellStyle name="Neutral 2 12" xfId="30028" hidden="1"/>
    <cellStyle name="Neutral 2 12" xfId="30119" hidden="1"/>
    <cellStyle name="Neutral 2 12" xfId="30229" hidden="1"/>
    <cellStyle name="Neutral 2 12" xfId="30217" hidden="1"/>
    <cellStyle name="Neutral 2 12" xfId="30285" hidden="1"/>
    <cellStyle name="Neutral 2 12" xfId="30320" hidden="1"/>
    <cellStyle name="Neutral 2 12" xfId="30111" hidden="1"/>
    <cellStyle name="Neutral 2 12" xfId="30371" hidden="1"/>
    <cellStyle name="Neutral 2 12" xfId="30359" hidden="1"/>
    <cellStyle name="Neutral 2 12" xfId="30427" hidden="1"/>
    <cellStyle name="Neutral 2 12" xfId="30462" hidden="1"/>
    <cellStyle name="Neutral 2 12" xfId="30527" hidden="1"/>
    <cellStyle name="Neutral 2 12" xfId="30588" hidden="1"/>
    <cellStyle name="Neutral 2 12" xfId="30576" hidden="1"/>
    <cellStyle name="Neutral 2 12" xfId="30644" hidden="1"/>
    <cellStyle name="Neutral 2 12" xfId="30679" hidden="1"/>
    <cellStyle name="Neutral 2 12" xfId="30790" hidden="1"/>
    <cellStyle name="Neutral 2 12" xfId="30979" hidden="1"/>
    <cellStyle name="Neutral 2 12" xfId="30967" hidden="1"/>
    <cellStyle name="Neutral 2 12" xfId="31035" hidden="1"/>
    <cellStyle name="Neutral 2 12" xfId="31070" hidden="1"/>
    <cellStyle name="Neutral 2 12" xfId="31178" hidden="1"/>
    <cellStyle name="Neutral 2 12" xfId="31288" hidden="1"/>
    <cellStyle name="Neutral 2 12" xfId="31276" hidden="1"/>
    <cellStyle name="Neutral 2 12" xfId="31344" hidden="1"/>
    <cellStyle name="Neutral 2 12" xfId="31379" hidden="1"/>
    <cellStyle name="Neutral 2 12" xfId="31170" hidden="1"/>
    <cellStyle name="Neutral 2 12" xfId="31432" hidden="1"/>
    <cellStyle name="Neutral 2 12" xfId="31420" hidden="1"/>
    <cellStyle name="Neutral 2 12" xfId="31488" hidden="1"/>
    <cellStyle name="Neutral 2 12" xfId="31523" hidden="1"/>
    <cellStyle name="Neutral 2 12" xfId="30908" hidden="1"/>
    <cellStyle name="Neutral 2 12" xfId="31589" hidden="1"/>
    <cellStyle name="Neutral 2 12" xfId="31577" hidden="1"/>
    <cellStyle name="Neutral 2 12" xfId="31645" hidden="1"/>
    <cellStyle name="Neutral 2 12" xfId="31680" hidden="1"/>
    <cellStyle name="Neutral 2 12" xfId="31819" hidden="1"/>
    <cellStyle name="Neutral 2 12" xfId="31959" hidden="1"/>
    <cellStyle name="Neutral 2 12" xfId="31947" hidden="1"/>
    <cellStyle name="Neutral 2 12" xfId="32015" hidden="1"/>
    <cellStyle name="Neutral 2 12" xfId="32050" hidden="1"/>
    <cellStyle name="Neutral 2 12" xfId="31806" hidden="1"/>
    <cellStyle name="Neutral 2 12" xfId="32108" hidden="1"/>
    <cellStyle name="Neutral 2 12" xfId="32096" hidden="1"/>
    <cellStyle name="Neutral 2 12" xfId="32164" hidden="1"/>
    <cellStyle name="Neutral 2 12" xfId="32199" hidden="1"/>
    <cellStyle name="Neutral 2 12" xfId="31834" hidden="1"/>
    <cellStyle name="Neutral 2 12" xfId="32251" hidden="1"/>
    <cellStyle name="Neutral 2 12" xfId="32239" hidden="1"/>
    <cellStyle name="Neutral 2 12" xfId="32307" hidden="1"/>
    <cellStyle name="Neutral 2 12" xfId="32342" hidden="1"/>
    <cellStyle name="Neutral 2 12" xfId="32409" hidden="1"/>
    <cellStyle name="Neutral 2 12" xfId="32470" hidden="1"/>
    <cellStyle name="Neutral 2 12" xfId="32458" hidden="1"/>
    <cellStyle name="Neutral 2 12" xfId="32526" hidden="1"/>
    <cellStyle name="Neutral 2 12" xfId="32561" hidden="1"/>
    <cellStyle name="Neutral 2 12" xfId="32652" hidden="1"/>
    <cellStyle name="Neutral 2 12" xfId="32762" hidden="1"/>
    <cellStyle name="Neutral 2 12" xfId="32750" hidden="1"/>
    <cellStyle name="Neutral 2 12" xfId="32818" hidden="1"/>
    <cellStyle name="Neutral 2 12" xfId="32853" hidden="1"/>
    <cellStyle name="Neutral 2 12" xfId="32644" hidden="1"/>
    <cellStyle name="Neutral 2 12" xfId="32904" hidden="1"/>
    <cellStyle name="Neutral 2 12" xfId="32892" hidden="1"/>
    <cellStyle name="Neutral 2 12" xfId="32960" hidden="1"/>
    <cellStyle name="Neutral 2 12" xfId="32995" hidden="1"/>
    <cellStyle name="Neutral 2 12" xfId="30802" hidden="1"/>
    <cellStyle name="Neutral 2 12" xfId="33044" hidden="1"/>
    <cellStyle name="Neutral 2 12" xfId="33032" hidden="1"/>
    <cellStyle name="Neutral 2 12" xfId="33100" hidden="1"/>
    <cellStyle name="Neutral 2 12" xfId="33135" hidden="1"/>
    <cellStyle name="Neutral 2 12" xfId="33271" hidden="1"/>
    <cellStyle name="Neutral 2 12" xfId="33410" hidden="1"/>
    <cellStyle name="Neutral 2 12" xfId="33398" hidden="1"/>
    <cellStyle name="Neutral 2 12" xfId="33466" hidden="1"/>
    <cellStyle name="Neutral 2 12" xfId="33501" hidden="1"/>
    <cellStyle name="Neutral 2 12" xfId="33258" hidden="1"/>
    <cellStyle name="Neutral 2 12" xfId="33559" hidden="1"/>
    <cellStyle name="Neutral 2 12" xfId="33547" hidden="1"/>
    <cellStyle name="Neutral 2 12" xfId="33615" hidden="1"/>
    <cellStyle name="Neutral 2 12" xfId="33650" hidden="1"/>
    <cellStyle name="Neutral 2 12" xfId="33286" hidden="1"/>
    <cellStyle name="Neutral 2 12" xfId="33702" hidden="1"/>
    <cellStyle name="Neutral 2 12" xfId="33690" hidden="1"/>
    <cellStyle name="Neutral 2 12" xfId="33758" hidden="1"/>
    <cellStyle name="Neutral 2 12" xfId="33793" hidden="1"/>
    <cellStyle name="Neutral 2 12" xfId="33859" hidden="1"/>
    <cellStyle name="Neutral 2 12" xfId="33920" hidden="1"/>
    <cellStyle name="Neutral 2 12" xfId="33908" hidden="1"/>
    <cellStyle name="Neutral 2 12" xfId="33976" hidden="1"/>
    <cellStyle name="Neutral 2 12" xfId="34011" hidden="1"/>
    <cellStyle name="Neutral 2 12" xfId="34102" hidden="1"/>
    <cellStyle name="Neutral 2 12" xfId="34212" hidden="1"/>
    <cellStyle name="Neutral 2 12" xfId="34200" hidden="1"/>
    <cellStyle name="Neutral 2 12" xfId="34268" hidden="1"/>
    <cellStyle name="Neutral 2 12" xfId="34303" hidden="1"/>
    <cellStyle name="Neutral 2 12" xfId="34094" hidden="1"/>
    <cellStyle name="Neutral 2 12" xfId="34354" hidden="1"/>
    <cellStyle name="Neutral 2 12" xfId="34342" hidden="1"/>
    <cellStyle name="Neutral 2 12" xfId="34410" hidden="1"/>
    <cellStyle name="Neutral 2 12" xfId="34445" hidden="1"/>
    <cellStyle name="Neutral 2 12" xfId="30906" hidden="1"/>
    <cellStyle name="Neutral 2 12" xfId="34494" hidden="1"/>
    <cellStyle name="Neutral 2 12" xfId="34482" hidden="1"/>
    <cellStyle name="Neutral 2 12" xfId="34550" hidden="1"/>
    <cellStyle name="Neutral 2 12" xfId="34585" hidden="1"/>
    <cellStyle name="Neutral 2 12" xfId="34718" hidden="1"/>
    <cellStyle name="Neutral 2 12" xfId="34857" hidden="1"/>
    <cellStyle name="Neutral 2 12" xfId="34845" hidden="1"/>
    <cellStyle name="Neutral 2 12" xfId="34913" hidden="1"/>
    <cellStyle name="Neutral 2 12" xfId="34948" hidden="1"/>
    <cellStyle name="Neutral 2 12" xfId="34705" hidden="1"/>
    <cellStyle name="Neutral 2 12" xfId="35004" hidden="1"/>
    <cellStyle name="Neutral 2 12" xfId="34992" hidden="1"/>
    <cellStyle name="Neutral 2 12" xfId="35060" hidden="1"/>
    <cellStyle name="Neutral 2 12" xfId="35095" hidden="1"/>
    <cellStyle name="Neutral 2 12" xfId="34733" hidden="1"/>
    <cellStyle name="Neutral 2 12" xfId="35145" hidden="1"/>
    <cellStyle name="Neutral 2 12" xfId="35133" hidden="1"/>
    <cellStyle name="Neutral 2 12" xfId="35201" hidden="1"/>
    <cellStyle name="Neutral 2 12" xfId="35236" hidden="1"/>
    <cellStyle name="Neutral 2 12" xfId="35301" hidden="1"/>
    <cellStyle name="Neutral 2 12" xfId="35362" hidden="1"/>
    <cellStyle name="Neutral 2 12" xfId="35350" hidden="1"/>
    <cellStyle name="Neutral 2 12" xfId="35418" hidden="1"/>
    <cellStyle name="Neutral 2 12" xfId="35453" hidden="1"/>
    <cellStyle name="Neutral 2 12" xfId="35544" hidden="1"/>
    <cellStyle name="Neutral 2 12" xfId="35654" hidden="1"/>
    <cellStyle name="Neutral 2 12" xfId="35642" hidden="1"/>
    <cellStyle name="Neutral 2 12" xfId="35710" hidden="1"/>
    <cellStyle name="Neutral 2 12" xfId="35745" hidden="1"/>
    <cellStyle name="Neutral 2 12" xfId="35536" hidden="1"/>
    <cellStyle name="Neutral 2 12" xfId="35796" hidden="1"/>
    <cellStyle name="Neutral 2 12" xfId="35784" hidden="1"/>
    <cellStyle name="Neutral 2 12" xfId="35852" hidden="1"/>
    <cellStyle name="Neutral 2 12" xfId="35887" hidden="1"/>
    <cellStyle name="Neutral 2 12" xfId="35954" hidden="1"/>
    <cellStyle name="Neutral 2 12" xfId="36089" hidden="1"/>
    <cellStyle name="Neutral 2 12" xfId="36077" hidden="1"/>
    <cellStyle name="Neutral 2 12" xfId="36145" hidden="1"/>
    <cellStyle name="Neutral 2 12" xfId="36180" hidden="1"/>
    <cellStyle name="Neutral 2 12" xfId="36314" hidden="1"/>
    <cellStyle name="Neutral 2 12" xfId="36453" hidden="1"/>
    <cellStyle name="Neutral 2 12" xfId="36441" hidden="1"/>
    <cellStyle name="Neutral 2 12" xfId="36509" hidden="1"/>
    <cellStyle name="Neutral 2 12" xfId="36544" hidden="1"/>
    <cellStyle name="Neutral 2 12" xfId="36301" hidden="1"/>
    <cellStyle name="Neutral 2 12" xfId="36600" hidden="1"/>
    <cellStyle name="Neutral 2 12" xfId="36588" hidden="1"/>
    <cellStyle name="Neutral 2 12" xfId="36656" hidden="1"/>
    <cellStyle name="Neutral 2 12" xfId="36691" hidden="1"/>
    <cellStyle name="Neutral 2 12" xfId="36329" hidden="1"/>
    <cellStyle name="Neutral 2 12" xfId="36741" hidden="1"/>
    <cellStyle name="Neutral 2 12" xfId="36729" hidden="1"/>
    <cellStyle name="Neutral 2 12" xfId="36797" hidden="1"/>
    <cellStyle name="Neutral 2 12" xfId="36832" hidden="1"/>
    <cellStyle name="Neutral 2 12" xfId="36897" hidden="1"/>
    <cellStyle name="Neutral 2 12" xfId="36958" hidden="1"/>
    <cellStyle name="Neutral 2 12" xfId="36946" hidden="1"/>
    <cellStyle name="Neutral 2 12" xfId="37014" hidden="1"/>
    <cellStyle name="Neutral 2 12" xfId="37049" hidden="1"/>
    <cellStyle name="Neutral 2 12" xfId="37140" hidden="1"/>
    <cellStyle name="Neutral 2 12" xfId="37250" hidden="1"/>
    <cellStyle name="Neutral 2 12" xfId="37238" hidden="1"/>
    <cellStyle name="Neutral 2 12" xfId="37306" hidden="1"/>
    <cellStyle name="Neutral 2 12" xfId="37341" hidden="1"/>
    <cellStyle name="Neutral 2 12" xfId="37132" hidden="1"/>
    <cellStyle name="Neutral 2 12" xfId="37392" hidden="1"/>
    <cellStyle name="Neutral 2 12" xfId="37380" hidden="1"/>
    <cellStyle name="Neutral 2 12" xfId="37448" hidden="1"/>
    <cellStyle name="Neutral 2 12" xfId="37483" hidden="1"/>
    <cellStyle name="Neutral 2 12" xfId="35967" hidden="1"/>
    <cellStyle name="Neutral 2 12" xfId="37532" hidden="1"/>
    <cellStyle name="Neutral 2 12" xfId="37520" hidden="1"/>
    <cellStyle name="Neutral 2 12" xfId="37588" hidden="1"/>
    <cellStyle name="Neutral 2 12" xfId="37623" hidden="1"/>
    <cellStyle name="Neutral 2 12" xfId="37756" hidden="1"/>
    <cellStyle name="Neutral 2 12" xfId="37895" hidden="1"/>
    <cellStyle name="Neutral 2 12" xfId="37883" hidden="1"/>
    <cellStyle name="Neutral 2 12" xfId="37951" hidden="1"/>
    <cellStyle name="Neutral 2 12" xfId="37986" hidden="1"/>
    <cellStyle name="Neutral 2 12" xfId="37743" hidden="1"/>
    <cellStyle name="Neutral 2 12" xfId="38042" hidden="1"/>
    <cellStyle name="Neutral 2 12" xfId="38030" hidden="1"/>
    <cellStyle name="Neutral 2 12" xfId="38098" hidden="1"/>
    <cellStyle name="Neutral 2 12" xfId="38133" hidden="1"/>
    <cellStyle name="Neutral 2 12" xfId="37771" hidden="1"/>
    <cellStyle name="Neutral 2 12" xfId="38183" hidden="1"/>
    <cellStyle name="Neutral 2 12" xfId="38171" hidden="1"/>
    <cellStyle name="Neutral 2 12" xfId="38239" hidden="1"/>
    <cellStyle name="Neutral 2 12" xfId="38274" hidden="1"/>
    <cellStyle name="Neutral 2 12" xfId="38339" hidden="1"/>
    <cellStyle name="Neutral 2 12" xfId="38400" hidden="1"/>
    <cellStyle name="Neutral 2 12" xfId="38388" hidden="1"/>
    <cellStyle name="Neutral 2 12" xfId="38456" hidden="1"/>
    <cellStyle name="Neutral 2 12" xfId="38491" hidden="1"/>
    <cellStyle name="Neutral 2 12" xfId="38582" hidden="1"/>
    <cellStyle name="Neutral 2 12" xfId="38692" hidden="1"/>
    <cellStyle name="Neutral 2 12" xfId="38680" hidden="1"/>
    <cellStyle name="Neutral 2 12" xfId="38748" hidden="1"/>
    <cellStyle name="Neutral 2 12" xfId="38783" hidden="1"/>
    <cellStyle name="Neutral 2 12" xfId="38574" hidden="1"/>
    <cellStyle name="Neutral 2 12" xfId="38834" hidden="1"/>
    <cellStyle name="Neutral 2 12" xfId="38822" hidden="1"/>
    <cellStyle name="Neutral 2 12" xfId="38890" hidden="1"/>
    <cellStyle name="Neutral 2 12" xfId="38925" hidden="1"/>
    <cellStyle name="Neutral 2 12" xfId="39006" hidden="1"/>
    <cellStyle name="Neutral 2 12" xfId="39072" hidden="1"/>
    <cellStyle name="Neutral 2 12" xfId="39060" hidden="1"/>
    <cellStyle name="Neutral 2 12" xfId="39128" hidden="1"/>
    <cellStyle name="Neutral 2 12" xfId="39163" hidden="1"/>
    <cellStyle name="Neutral 2 12" xfId="39296" hidden="1"/>
    <cellStyle name="Neutral 2 12" xfId="39435" hidden="1"/>
    <cellStyle name="Neutral 2 12" xfId="39423" hidden="1"/>
    <cellStyle name="Neutral 2 12" xfId="39491" hidden="1"/>
    <cellStyle name="Neutral 2 12" xfId="39526" hidden="1"/>
    <cellStyle name="Neutral 2 12" xfId="39283" hidden="1"/>
    <cellStyle name="Neutral 2 12" xfId="39582" hidden="1"/>
    <cellStyle name="Neutral 2 12" xfId="39570" hidden="1"/>
    <cellStyle name="Neutral 2 12" xfId="39638" hidden="1"/>
    <cellStyle name="Neutral 2 12" xfId="39673" hidden="1"/>
    <cellStyle name="Neutral 2 12" xfId="39311" hidden="1"/>
    <cellStyle name="Neutral 2 12" xfId="39723" hidden="1"/>
    <cellStyle name="Neutral 2 12" xfId="39711" hidden="1"/>
    <cellStyle name="Neutral 2 12" xfId="39779" hidden="1"/>
    <cellStyle name="Neutral 2 12" xfId="39814" hidden="1"/>
    <cellStyle name="Neutral 2 12" xfId="39879" hidden="1"/>
    <cellStyle name="Neutral 2 12" xfId="39940" hidden="1"/>
    <cellStyle name="Neutral 2 12" xfId="39928" hidden="1"/>
    <cellStyle name="Neutral 2 12" xfId="39996" hidden="1"/>
    <cellStyle name="Neutral 2 12" xfId="40031" hidden="1"/>
    <cellStyle name="Neutral 2 12" xfId="40122" hidden="1"/>
    <cellStyle name="Neutral 2 12" xfId="40232" hidden="1"/>
    <cellStyle name="Neutral 2 12" xfId="40220" hidden="1"/>
    <cellStyle name="Neutral 2 12" xfId="40288" hidden="1"/>
    <cellStyle name="Neutral 2 12" xfId="40323" hidden="1"/>
    <cellStyle name="Neutral 2 12" xfId="40114" hidden="1"/>
    <cellStyle name="Neutral 2 12" xfId="40374" hidden="1"/>
    <cellStyle name="Neutral 2 12" xfId="40362" hidden="1"/>
    <cellStyle name="Neutral 2 12" xfId="40430" hidden="1"/>
    <cellStyle name="Neutral 2 12" xfId="40465" hidden="1"/>
    <cellStyle name="Neutral 2 12" xfId="40530" hidden="1"/>
    <cellStyle name="Neutral 2 12" xfId="40591" hidden="1"/>
    <cellStyle name="Neutral 2 12" xfId="40579" hidden="1"/>
    <cellStyle name="Neutral 2 12" xfId="40647" hidden="1"/>
    <cellStyle name="Neutral 2 12" xfId="40682" hidden="1"/>
    <cellStyle name="Neutral 2 12" xfId="40793" hidden="1"/>
    <cellStyle name="Neutral 2 12" xfId="40982" hidden="1"/>
    <cellStyle name="Neutral 2 12" xfId="40970" hidden="1"/>
    <cellStyle name="Neutral 2 12" xfId="41038" hidden="1"/>
    <cellStyle name="Neutral 2 12" xfId="41073" hidden="1"/>
    <cellStyle name="Neutral 2 12" xfId="41181" hidden="1"/>
    <cellStyle name="Neutral 2 12" xfId="41291" hidden="1"/>
    <cellStyle name="Neutral 2 12" xfId="41279" hidden="1"/>
    <cellStyle name="Neutral 2 12" xfId="41347" hidden="1"/>
    <cellStyle name="Neutral 2 12" xfId="41382" hidden="1"/>
    <cellStyle name="Neutral 2 12" xfId="41173" hidden="1"/>
    <cellStyle name="Neutral 2 12" xfId="41435" hidden="1"/>
    <cellStyle name="Neutral 2 12" xfId="41423" hidden="1"/>
    <cellStyle name="Neutral 2 12" xfId="41491" hidden="1"/>
    <cellStyle name="Neutral 2 12" xfId="41526" hidden="1"/>
    <cellStyle name="Neutral 2 12" xfId="40911" hidden="1"/>
    <cellStyle name="Neutral 2 12" xfId="41592" hidden="1"/>
    <cellStyle name="Neutral 2 12" xfId="41580" hidden="1"/>
    <cellStyle name="Neutral 2 12" xfId="41648" hidden="1"/>
    <cellStyle name="Neutral 2 12" xfId="41683" hidden="1"/>
    <cellStyle name="Neutral 2 12" xfId="41822" hidden="1"/>
    <cellStyle name="Neutral 2 12" xfId="41962" hidden="1"/>
    <cellStyle name="Neutral 2 12" xfId="41950" hidden="1"/>
    <cellStyle name="Neutral 2 12" xfId="42018" hidden="1"/>
    <cellStyle name="Neutral 2 12" xfId="42053" hidden="1"/>
    <cellStyle name="Neutral 2 12" xfId="41809" hidden="1"/>
    <cellStyle name="Neutral 2 12" xfId="42111" hidden="1"/>
    <cellStyle name="Neutral 2 12" xfId="42099" hidden="1"/>
    <cellStyle name="Neutral 2 12" xfId="42167" hidden="1"/>
    <cellStyle name="Neutral 2 12" xfId="42202" hidden="1"/>
    <cellStyle name="Neutral 2 12" xfId="41837" hidden="1"/>
    <cellStyle name="Neutral 2 12" xfId="42254" hidden="1"/>
    <cellStyle name="Neutral 2 12" xfId="42242" hidden="1"/>
    <cellStyle name="Neutral 2 12" xfId="42310" hidden="1"/>
    <cellStyle name="Neutral 2 12" xfId="42345" hidden="1"/>
    <cellStyle name="Neutral 2 12" xfId="42412" hidden="1"/>
    <cellStyle name="Neutral 2 12" xfId="42473" hidden="1"/>
    <cellStyle name="Neutral 2 12" xfId="42461" hidden="1"/>
    <cellStyle name="Neutral 2 12" xfId="42529" hidden="1"/>
    <cellStyle name="Neutral 2 12" xfId="42564" hidden="1"/>
    <cellStyle name="Neutral 2 12" xfId="42655" hidden="1"/>
    <cellStyle name="Neutral 2 12" xfId="42765" hidden="1"/>
    <cellStyle name="Neutral 2 12" xfId="42753" hidden="1"/>
    <cellStyle name="Neutral 2 12" xfId="42821" hidden="1"/>
    <cellStyle name="Neutral 2 12" xfId="42856" hidden="1"/>
    <cellStyle name="Neutral 2 12" xfId="42647" hidden="1"/>
    <cellStyle name="Neutral 2 12" xfId="42907" hidden="1"/>
    <cellStyle name="Neutral 2 12" xfId="42895" hidden="1"/>
    <cellStyle name="Neutral 2 12" xfId="42963" hidden="1"/>
    <cellStyle name="Neutral 2 12" xfId="42998" hidden="1"/>
    <cellStyle name="Neutral 2 12" xfId="40805" hidden="1"/>
    <cellStyle name="Neutral 2 12" xfId="43047" hidden="1"/>
    <cellStyle name="Neutral 2 12" xfId="43035" hidden="1"/>
    <cellStyle name="Neutral 2 12" xfId="43103" hidden="1"/>
    <cellStyle name="Neutral 2 12" xfId="43138" hidden="1"/>
    <cellStyle name="Neutral 2 12" xfId="43274" hidden="1"/>
    <cellStyle name="Neutral 2 12" xfId="43413" hidden="1"/>
    <cellStyle name="Neutral 2 12" xfId="43401" hidden="1"/>
    <cellStyle name="Neutral 2 12" xfId="43469" hidden="1"/>
    <cellStyle name="Neutral 2 12" xfId="43504" hidden="1"/>
    <cellStyle name="Neutral 2 12" xfId="43261" hidden="1"/>
    <cellStyle name="Neutral 2 12" xfId="43562" hidden="1"/>
    <cellStyle name="Neutral 2 12" xfId="43550" hidden="1"/>
    <cellStyle name="Neutral 2 12" xfId="43618" hidden="1"/>
    <cellStyle name="Neutral 2 12" xfId="43653" hidden="1"/>
    <cellStyle name="Neutral 2 12" xfId="43289" hidden="1"/>
    <cellStyle name="Neutral 2 12" xfId="43705" hidden="1"/>
    <cellStyle name="Neutral 2 12" xfId="43693" hidden="1"/>
    <cellStyle name="Neutral 2 12" xfId="43761" hidden="1"/>
    <cellStyle name="Neutral 2 12" xfId="43796" hidden="1"/>
    <cellStyle name="Neutral 2 12" xfId="43862" hidden="1"/>
    <cellStyle name="Neutral 2 12" xfId="43923" hidden="1"/>
    <cellStyle name="Neutral 2 12" xfId="43911" hidden="1"/>
    <cellStyle name="Neutral 2 12" xfId="43979" hidden="1"/>
    <cellStyle name="Neutral 2 12" xfId="44014" hidden="1"/>
    <cellStyle name="Neutral 2 12" xfId="44105" hidden="1"/>
    <cellStyle name="Neutral 2 12" xfId="44215" hidden="1"/>
    <cellStyle name="Neutral 2 12" xfId="44203" hidden="1"/>
    <cellStyle name="Neutral 2 12" xfId="44271" hidden="1"/>
    <cellStyle name="Neutral 2 12" xfId="44306" hidden="1"/>
    <cellStyle name="Neutral 2 12" xfId="44097" hidden="1"/>
    <cellStyle name="Neutral 2 12" xfId="44357" hidden="1"/>
    <cellStyle name="Neutral 2 12" xfId="44345" hidden="1"/>
    <cellStyle name="Neutral 2 12" xfId="44413" hidden="1"/>
    <cellStyle name="Neutral 2 12" xfId="44448" hidden="1"/>
    <cellStyle name="Neutral 2 12" xfId="40909" hidden="1"/>
    <cellStyle name="Neutral 2 12" xfId="44497" hidden="1"/>
    <cellStyle name="Neutral 2 12" xfId="44485" hidden="1"/>
    <cellStyle name="Neutral 2 12" xfId="44553" hidden="1"/>
    <cellStyle name="Neutral 2 12" xfId="44588" hidden="1"/>
    <cellStyle name="Neutral 2 12" xfId="44721" hidden="1"/>
    <cellStyle name="Neutral 2 12" xfId="44860" hidden="1"/>
    <cellStyle name="Neutral 2 12" xfId="44848" hidden="1"/>
    <cellStyle name="Neutral 2 12" xfId="44916" hidden="1"/>
    <cellStyle name="Neutral 2 12" xfId="44951" hidden="1"/>
    <cellStyle name="Neutral 2 12" xfId="44708" hidden="1"/>
    <cellStyle name="Neutral 2 12" xfId="45007" hidden="1"/>
    <cellStyle name="Neutral 2 12" xfId="44995" hidden="1"/>
    <cellStyle name="Neutral 2 12" xfId="45063" hidden="1"/>
    <cellStyle name="Neutral 2 12" xfId="45098" hidden="1"/>
    <cellStyle name="Neutral 2 12" xfId="44736" hidden="1"/>
    <cellStyle name="Neutral 2 12" xfId="45148" hidden="1"/>
    <cellStyle name="Neutral 2 12" xfId="45136" hidden="1"/>
    <cellStyle name="Neutral 2 12" xfId="45204" hidden="1"/>
    <cellStyle name="Neutral 2 12" xfId="45239" hidden="1"/>
    <cellStyle name="Neutral 2 12" xfId="45304" hidden="1"/>
    <cellStyle name="Neutral 2 12" xfId="45365" hidden="1"/>
    <cellStyle name="Neutral 2 12" xfId="45353" hidden="1"/>
    <cellStyle name="Neutral 2 12" xfId="45421" hidden="1"/>
    <cellStyle name="Neutral 2 12" xfId="45456" hidden="1"/>
    <cellStyle name="Neutral 2 12" xfId="45547" hidden="1"/>
    <cellStyle name="Neutral 2 12" xfId="45657" hidden="1"/>
    <cellStyle name="Neutral 2 12" xfId="45645" hidden="1"/>
    <cellStyle name="Neutral 2 12" xfId="45713" hidden="1"/>
    <cellStyle name="Neutral 2 12" xfId="45748" hidden="1"/>
    <cellStyle name="Neutral 2 12" xfId="45539" hidden="1"/>
    <cellStyle name="Neutral 2 12" xfId="45799" hidden="1"/>
    <cellStyle name="Neutral 2 12" xfId="45787" hidden="1"/>
    <cellStyle name="Neutral 2 12" xfId="45855" hidden="1"/>
    <cellStyle name="Neutral 2 12" xfId="45890" hidden="1"/>
    <cellStyle name="Neutral 2 12" xfId="45957" hidden="1"/>
    <cellStyle name="Neutral 2 12" xfId="46092" hidden="1"/>
    <cellStyle name="Neutral 2 12" xfId="46080" hidden="1"/>
    <cellStyle name="Neutral 2 12" xfId="46148" hidden="1"/>
    <cellStyle name="Neutral 2 12" xfId="46183" hidden="1"/>
    <cellStyle name="Neutral 2 12" xfId="46317" hidden="1"/>
    <cellStyle name="Neutral 2 12" xfId="46456" hidden="1"/>
    <cellStyle name="Neutral 2 12" xfId="46444" hidden="1"/>
    <cellStyle name="Neutral 2 12" xfId="46512" hidden="1"/>
    <cellStyle name="Neutral 2 12" xfId="46547" hidden="1"/>
    <cellStyle name="Neutral 2 12" xfId="46304" hidden="1"/>
    <cellStyle name="Neutral 2 12" xfId="46603" hidden="1"/>
    <cellStyle name="Neutral 2 12" xfId="46591" hidden="1"/>
    <cellStyle name="Neutral 2 12" xfId="46659" hidden="1"/>
    <cellStyle name="Neutral 2 12" xfId="46694" hidden="1"/>
    <cellStyle name="Neutral 2 12" xfId="46332" hidden="1"/>
    <cellStyle name="Neutral 2 12" xfId="46744" hidden="1"/>
    <cellStyle name="Neutral 2 12" xfId="46732" hidden="1"/>
    <cellStyle name="Neutral 2 12" xfId="46800" hidden="1"/>
    <cellStyle name="Neutral 2 12" xfId="46835" hidden="1"/>
    <cellStyle name="Neutral 2 12" xfId="46900" hidden="1"/>
    <cellStyle name="Neutral 2 12" xfId="46961" hidden="1"/>
    <cellStyle name="Neutral 2 12" xfId="46949" hidden="1"/>
    <cellStyle name="Neutral 2 12" xfId="47017" hidden="1"/>
    <cellStyle name="Neutral 2 12" xfId="47052" hidden="1"/>
    <cellStyle name="Neutral 2 12" xfId="47143" hidden="1"/>
    <cellStyle name="Neutral 2 12" xfId="47253" hidden="1"/>
    <cellStyle name="Neutral 2 12" xfId="47241" hidden="1"/>
    <cellStyle name="Neutral 2 12" xfId="47309" hidden="1"/>
    <cellStyle name="Neutral 2 12" xfId="47344" hidden="1"/>
    <cellStyle name="Neutral 2 12" xfId="47135" hidden="1"/>
    <cellStyle name="Neutral 2 12" xfId="47395" hidden="1"/>
    <cellStyle name="Neutral 2 12" xfId="47383" hidden="1"/>
    <cellStyle name="Neutral 2 12" xfId="47451" hidden="1"/>
    <cellStyle name="Neutral 2 12" xfId="47486" hidden="1"/>
    <cellStyle name="Neutral 2 12" xfId="45970" hidden="1"/>
    <cellStyle name="Neutral 2 12" xfId="47535" hidden="1"/>
    <cellStyle name="Neutral 2 12" xfId="47523" hidden="1"/>
    <cellStyle name="Neutral 2 12" xfId="47591" hidden="1"/>
    <cellStyle name="Neutral 2 12" xfId="47626" hidden="1"/>
    <cellStyle name="Neutral 2 12" xfId="47759" hidden="1"/>
    <cellStyle name="Neutral 2 12" xfId="47898" hidden="1"/>
    <cellStyle name="Neutral 2 12" xfId="47886" hidden="1"/>
    <cellStyle name="Neutral 2 12" xfId="47954" hidden="1"/>
    <cellStyle name="Neutral 2 12" xfId="47989" hidden="1"/>
    <cellStyle name="Neutral 2 12" xfId="47746" hidden="1"/>
    <cellStyle name="Neutral 2 12" xfId="48045" hidden="1"/>
    <cellStyle name="Neutral 2 12" xfId="48033" hidden="1"/>
    <cellStyle name="Neutral 2 12" xfId="48101" hidden="1"/>
    <cellStyle name="Neutral 2 12" xfId="48136" hidden="1"/>
    <cellStyle name="Neutral 2 12" xfId="47774" hidden="1"/>
    <cellStyle name="Neutral 2 12" xfId="48186" hidden="1"/>
    <cellStyle name="Neutral 2 12" xfId="48174" hidden="1"/>
    <cellStyle name="Neutral 2 12" xfId="48242" hidden="1"/>
    <cellStyle name="Neutral 2 12" xfId="48277" hidden="1"/>
    <cellStyle name="Neutral 2 12" xfId="48342" hidden="1"/>
    <cellStyle name="Neutral 2 12" xfId="48403" hidden="1"/>
    <cellStyle name="Neutral 2 12" xfId="48391" hidden="1"/>
    <cellStyle name="Neutral 2 12" xfId="48459" hidden="1"/>
    <cellStyle name="Neutral 2 12" xfId="48494" hidden="1"/>
    <cellStyle name="Neutral 2 12" xfId="48585" hidden="1"/>
    <cellStyle name="Neutral 2 12" xfId="48695" hidden="1"/>
    <cellStyle name="Neutral 2 12" xfId="48683" hidden="1"/>
    <cellStyle name="Neutral 2 12" xfId="48751" hidden="1"/>
    <cellStyle name="Neutral 2 12" xfId="48786" hidden="1"/>
    <cellStyle name="Neutral 2 12" xfId="48577" hidden="1"/>
    <cellStyle name="Neutral 2 12" xfId="48837" hidden="1"/>
    <cellStyle name="Neutral 2 12" xfId="48825" hidden="1"/>
    <cellStyle name="Neutral 2 12" xfId="48893" hidden="1"/>
    <cellStyle name="Neutral 2 12" xfId="48928" hidden="1"/>
    <cellStyle name="Neutral 2 12" xfId="48993" hidden="1"/>
    <cellStyle name="Neutral 2 12" xfId="49054" hidden="1"/>
    <cellStyle name="Neutral 2 12" xfId="49042" hidden="1"/>
    <cellStyle name="Neutral 2 12" xfId="49110" hidden="1"/>
    <cellStyle name="Neutral 2 12" xfId="49145" hidden="1"/>
    <cellStyle name="Neutral 2 12" xfId="49278" hidden="1"/>
    <cellStyle name="Neutral 2 12" xfId="49417" hidden="1"/>
    <cellStyle name="Neutral 2 12" xfId="49405" hidden="1"/>
    <cellStyle name="Neutral 2 12" xfId="49473" hidden="1"/>
    <cellStyle name="Neutral 2 12" xfId="49508" hidden="1"/>
    <cellStyle name="Neutral 2 12" xfId="49265" hidden="1"/>
    <cellStyle name="Neutral 2 12" xfId="49564" hidden="1"/>
    <cellStyle name="Neutral 2 12" xfId="49552" hidden="1"/>
    <cellStyle name="Neutral 2 12" xfId="49620" hidden="1"/>
    <cellStyle name="Neutral 2 12" xfId="49655" hidden="1"/>
    <cellStyle name="Neutral 2 12" xfId="49293" hidden="1"/>
    <cellStyle name="Neutral 2 12" xfId="49705" hidden="1"/>
    <cellStyle name="Neutral 2 12" xfId="49693" hidden="1"/>
    <cellStyle name="Neutral 2 12" xfId="49761" hidden="1"/>
    <cellStyle name="Neutral 2 12" xfId="49796" hidden="1"/>
    <cellStyle name="Neutral 2 12" xfId="49861" hidden="1"/>
    <cellStyle name="Neutral 2 12" xfId="49922" hidden="1"/>
    <cellStyle name="Neutral 2 12" xfId="49910" hidden="1"/>
    <cellStyle name="Neutral 2 12" xfId="49978" hidden="1"/>
    <cellStyle name="Neutral 2 12" xfId="50013" hidden="1"/>
    <cellStyle name="Neutral 2 12" xfId="50104" hidden="1"/>
    <cellStyle name="Neutral 2 12" xfId="50214" hidden="1"/>
    <cellStyle name="Neutral 2 12" xfId="50202" hidden="1"/>
    <cellStyle name="Neutral 2 12" xfId="50270" hidden="1"/>
    <cellStyle name="Neutral 2 12" xfId="50305" hidden="1"/>
    <cellStyle name="Neutral 2 12" xfId="50096" hidden="1"/>
    <cellStyle name="Neutral 2 12" xfId="50356" hidden="1"/>
    <cellStyle name="Neutral 2 12" xfId="50344" hidden="1"/>
    <cellStyle name="Neutral 2 12" xfId="50412" hidden="1"/>
    <cellStyle name="Neutral 2 12" xfId="50447" hidden="1"/>
    <cellStyle name="Neutral 2 12" xfId="50512" hidden="1"/>
    <cellStyle name="Neutral 2 12" xfId="50573" hidden="1"/>
    <cellStyle name="Neutral 2 12" xfId="50561" hidden="1"/>
    <cellStyle name="Neutral 2 12" xfId="50629" hidden="1"/>
    <cellStyle name="Neutral 2 12" xfId="50664" hidden="1"/>
    <cellStyle name="Neutral 2 12" xfId="50775" hidden="1"/>
    <cellStyle name="Neutral 2 12" xfId="50964" hidden="1"/>
    <cellStyle name="Neutral 2 12" xfId="50952" hidden="1"/>
    <cellStyle name="Neutral 2 12" xfId="51020" hidden="1"/>
    <cellStyle name="Neutral 2 12" xfId="51055" hidden="1"/>
    <cellStyle name="Neutral 2 12" xfId="51163" hidden="1"/>
    <cellStyle name="Neutral 2 12" xfId="51273" hidden="1"/>
    <cellStyle name="Neutral 2 12" xfId="51261" hidden="1"/>
    <cellStyle name="Neutral 2 12" xfId="51329" hidden="1"/>
    <cellStyle name="Neutral 2 12" xfId="51364" hidden="1"/>
    <cellStyle name="Neutral 2 12" xfId="51155" hidden="1"/>
    <cellStyle name="Neutral 2 12" xfId="51417" hidden="1"/>
    <cellStyle name="Neutral 2 12" xfId="51405" hidden="1"/>
    <cellStyle name="Neutral 2 12" xfId="51473" hidden="1"/>
    <cellStyle name="Neutral 2 12" xfId="51508" hidden="1"/>
    <cellStyle name="Neutral 2 12" xfId="50893" hidden="1"/>
    <cellStyle name="Neutral 2 12" xfId="51574" hidden="1"/>
    <cellStyle name="Neutral 2 12" xfId="51562" hidden="1"/>
    <cellStyle name="Neutral 2 12" xfId="51630" hidden="1"/>
    <cellStyle name="Neutral 2 12" xfId="51665" hidden="1"/>
    <cellStyle name="Neutral 2 12" xfId="51804" hidden="1"/>
    <cellStyle name="Neutral 2 12" xfId="51944" hidden="1"/>
    <cellStyle name="Neutral 2 12" xfId="51932" hidden="1"/>
    <cellStyle name="Neutral 2 12" xfId="52000" hidden="1"/>
    <cellStyle name="Neutral 2 12" xfId="52035" hidden="1"/>
    <cellStyle name="Neutral 2 12" xfId="51791" hidden="1"/>
    <cellStyle name="Neutral 2 12" xfId="52093" hidden="1"/>
    <cellStyle name="Neutral 2 12" xfId="52081" hidden="1"/>
    <cellStyle name="Neutral 2 12" xfId="52149" hidden="1"/>
    <cellStyle name="Neutral 2 12" xfId="52184" hidden="1"/>
    <cellStyle name="Neutral 2 12" xfId="51819" hidden="1"/>
    <cellStyle name="Neutral 2 12" xfId="52236" hidden="1"/>
    <cellStyle name="Neutral 2 12" xfId="52224" hidden="1"/>
    <cellStyle name="Neutral 2 12" xfId="52292" hidden="1"/>
    <cellStyle name="Neutral 2 12" xfId="52327" hidden="1"/>
    <cellStyle name="Neutral 2 12" xfId="52394" hidden="1"/>
    <cellStyle name="Neutral 2 12" xfId="52455" hidden="1"/>
    <cellStyle name="Neutral 2 12" xfId="52443" hidden="1"/>
    <cellStyle name="Neutral 2 12" xfId="52511" hidden="1"/>
    <cellStyle name="Neutral 2 12" xfId="52546" hidden="1"/>
    <cellStyle name="Neutral 2 12" xfId="52637" hidden="1"/>
    <cellStyle name="Neutral 2 12" xfId="52747" hidden="1"/>
    <cellStyle name="Neutral 2 12" xfId="52735" hidden="1"/>
    <cellStyle name="Neutral 2 12" xfId="52803" hidden="1"/>
    <cellStyle name="Neutral 2 12" xfId="52838" hidden="1"/>
    <cellStyle name="Neutral 2 12" xfId="52629" hidden="1"/>
    <cellStyle name="Neutral 2 12" xfId="52889" hidden="1"/>
    <cellStyle name="Neutral 2 12" xfId="52877" hidden="1"/>
    <cellStyle name="Neutral 2 12" xfId="52945" hidden="1"/>
    <cellStyle name="Neutral 2 12" xfId="52980" hidden="1"/>
    <cellStyle name="Neutral 2 12" xfId="50787" hidden="1"/>
    <cellStyle name="Neutral 2 12" xfId="53029" hidden="1"/>
    <cellStyle name="Neutral 2 12" xfId="53017" hidden="1"/>
    <cellStyle name="Neutral 2 12" xfId="53085" hidden="1"/>
    <cellStyle name="Neutral 2 12" xfId="53120" hidden="1"/>
    <cellStyle name="Neutral 2 12" xfId="53256" hidden="1"/>
    <cellStyle name="Neutral 2 12" xfId="53395" hidden="1"/>
    <cellStyle name="Neutral 2 12" xfId="53383" hidden="1"/>
    <cellStyle name="Neutral 2 12" xfId="53451" hidden="1"/>
    <cellStyle name="Neutral 2 12" xfId="53486" hidden="1"/>
    <cellStyle name="Neutral 2 12" xfId="53243" hidden="1"/>
    <cellStyle name="Neutral 2 12" xfId="53544" hidden="1"/>
    <cellStyle name="Neutral 2 12" xfId="53532" hidden="1"/>
    <cellStyle name="Neutral 2 12" xfId="53600" hidden="1"/>
    <cellStyle name="Neutral 2 12" xfId="53635" hidden="1"/>
    <cellStyle name="Neutral 2 12" xfId="53271" hidden="1"/>
    <cellStyle name="Neutral 2 12" xfId="53687" hidden="1"/>
    <cellStyle name="Neutral 2 12" xfId="53675" hidden="1"/>
    <cellStyle name="Neutral 2 12" xfId="53743" hidden="1"/>
    <cellStyle name="Neutral 2 12" xfId="53778" hidden="1"/>
    <cellStyle name="Neutral 2 12" xfId="53844" hidden="1"/>
    <cellStyle name="Neutral 2 12" xfId="53905" hidden="1"/>
    <cellStyle name="Neutral 2 12" xfId="53893" hidden="1"/>
    <cellStyle name="Neutral 2 12" xfId="53961" hidden="1"/>
    <cellStyle name="Neutral 2 12" xfId="53996" hidden="1"/>
    <cellStyle name="Neutral 2 12" xfId="54087" hidden="1"/>
    <cellStyle name="Neutral 2 12" xfId="54197" hidden="1"/>
    <cellStyle name="Neutral 2 12" xfId="54185" hidden="1"/>
    <cellStyle name="Neutral 2 12" xfId="54253" hidden="1"/>
    <cellStyle name="Neutral 2 12" xfId="54288" hidden="1"/>
    <cellStyle name="Neutral 2 12" xfId="54079" hidden="1"/>
    <cellStyle name="Neutral 2 12" xfId="54339" hidden="1"/>
    <cellStyle name="Neutral 2 12" xfId="54327" hidden="1"/>
    <cellStyle name="Neutral 2 12" xfId="54395" hidden="1"/>
    <cellStyle name="Neutral 2 12" xfId="54430" hidden="1"/>
    <cellStyle name="Neutral 2 12" xfId="50891" hidden="1"/>
    <cellStyle name="Neutral 2 12" xfId="54479" hidden="1"/>
    <cellStyle name="Neutral 2 12" xfId="54467" hidden="1"/>
    <cellStyle name="Neutral 2 12" xfId="54535" hidden="1"/>
    <cellStyle name="Neutral 2 12" xfId="54570" hidden="1"/>
    <cellStyle name="Neutral 2 12" xfId="54703" hidden="1"/>
    <cellStyle name="Neutral 2 12" xfId="54842" hidden="1"/>
    <cellStyle name="Neutral 2 12" xfId="54830" hidden="1"/>
    <cellStyle name="Neutral 2 12" xfId="54898" hidden="1"/>
    <cellStyle name="Neutral 2 12" xfId="54933" hidden="1"/>
    <cellStyle name="Neutral 2 12" xfId="54690" hidden="1"/>
    <cellStyle name="Neutral 2 12" xfId="54989" hidden="1"/>
    <cellStyle name="Neutral 2 12" xfId="54977" hidden="1"/>
    <cellStyle name="Neutral 2 12" xfId="55045" hidden="1"/>
    <cellStyle name="Neutral 2 12" xfId="55080" hidden="1"/>
    <cellStyle name="Neutral 2 12" xfId="54718" hidden="1"/>
    <cellStyle name="Neutral 2 12" xfId="55130" hidden="1"/>
    <cellStyle name="Neutral 2 12" xfId="55118" hidden="1"/>
    <cellStyle name="Neutral 2 12" xfId="55186" hidden="1"/>
    <cellStyle name="Neutral 2 12" xfId="55221" hidden="1"/>
    <cellStyle name="Neutral 2 12" xfId="55286" hidden="1"/>
    <cellStyle name="Neutral 2 12" xfId="55347" hidden="1"/>
    <cellStyle name="Neutral 2 12" xfId="55335" hidden="1"/>
    <cellStyle name="Neutral 2 12" xfId="55403" hidden="1"/>
    <cellStyle name="Neutral 2 12" xfId="55438" hidden="1"/>
    <cellStyle name="Neutral 2 12" xfId="55529" hidden="1"/>
    <cellStyle name="Neutral 2 12" xfId="55639" hidden="1"/>
    <cellStyle name="Neutral 2 12" xfId="55627" hidden="1"/>
    <cellStyle name="Neutral 2 12" xfId="55695" hidden="1"/>
    <cellStyle name="Neutral 2 12" xfId="55730" hidden="1"/>
    <cellStyle name="Neutral 2 12" xfId="55521" hidden="1"/>
    <cellStyle name="Neutral 2 12" xfId="55781" hidden="1"/>
    <cellStyle name="Neutral 2 12" xfId="55769" hidden="1"/>
    <cellStyle name="Neutral 2 12" xfId="55837" hidden="1"/>
    <cellStyle name="Neutral 2 12" xfId="55872" hidden="1"/>
    <cellStyle name="Neutral 2 12" xfId="55939" hidden="1"/>
    <cellStyle name="Neutral 2 12" xfId="56074" hidden="1"/>
    <cellStyle name="Neutral 2 12" xfId="56062" hidden="1"/>
    <cellStyle name="Neutral 2 12" xfId="56130" hidden="1"/>
    <cellStyle name="Neutral 2 12" xfId="56165" hidden="1"/>
    <cellStyle name="Neutral 2 12" xfId="56299" hidden="1"/>
    <cellStyle name="Neutral 2 12" xfId="56438" hidden="1"/>
    <cellStyle name="Neutral 2 12" xfId="56426" hidden="1"/>
    <cellStyle name="Neutral 2 12" xfId="56494" hidden="1"/>
    <cellStyle name="Neutral 2 12" xfId="56529" hidden="1"/>
    <cellStyle name="Neutral 2 12" xfId="56286" hidden="1"/>
    <cellStyle name="Neutral 2 12" xfId="56585" hidden="1"/>
    <cellStyle name="Neutral 2 12" xfId="56573" hidden="1"/>
    <cellStyle name="Neutral 2 12" xfId="56641" hidden="1"/>
    <cellStyle name="Neutral 2 12" xfId="56676" hidden="1"/>
    <cellStyle name="Neutral 2 12" xfId="56314" hidden="1"/>
    <cellStyle name="Neutral 2 12" xfId="56726" hidden="1"/>
    <cellStyle name="Neutral 2 12" xfId="56714" hidden="1"/>
    <cellStyle name="Neutral 2 12" xfId="56782" hidden="1"/>
    <cellStyle name="Neutral 2 12" xfId="56817" hidden="1"/>
    <cellStyle name="Neutral 2 12" xfId="56882" hidden="1"/>
    <cellStyle name="Neutral 2 12" xfId="56943" hidden="1"/>
    <cellStyle name="Neutral 2 12" xfId="56931" hidden="1"/>
    <cellStyle name="Neutral 2 12" xfId="56999" hidden="1"/>
    <cellStyle name="Neutral 2 12" xfId="57034" hidden="1"/>
    <cellStyle name="Neutral 2 12" xfId="57125" hidden="1"/>
    <cellStyle name="Neutral 2 12" xfId="57235" hidden="1"/>
    <cellStyle name="Neutral 2 12" xfId="57223" hidden="1"/>
    <cellStyle name="Neutral 2 12" xfId="57291" hidden="1"/>
    <cellStyle name="Neutral 2 12" xfId="57326" hidden="1"/>
    <cellStyle name="Neutral 2 12" xfId="57117" hidden="1"/>
    <cellStyle name="Neutral 2 12" xfId="57377" hidden="1"/>
    <cellStyle name="Neutral 2 12" xfId="57365" hidden="1"/>
    <cellStyle name="Neutral 2 12" xfId="57433" hidden="1"/>
    <cellStyle name="Neutral 2 12" xfId="57468" hidden="1"/>
    <cellStyle name="Neutral 2 12" xfId="55952" hidden="1"/>
    <cellStyle name="Neutral 2 12" xfId="57517" hidden="1"/>
    <cellStyle name="Neutral 2 12" xfId="57505" hidden="1"/>
    <cellStyle name="Neutral 2 12" xfId="57573" hidden="1"/>
    <cellStyle name="Neutral 2 12" xfId="57608" hidden="1"/>
    <cellStyle name="Neutral 2 12" xfId="57741" hidden="1"/>
    <cellStyle name="Neutral 2 12" xfId="57880" hidden="1"/>
    <cellStyle name="Neutral 2 12" xfId="57868" hidden="1"/>
    <cellStyle name="Neutral 2 12" xfId="57936" hidden="1"/>
    <cellStyle name="Neutral 2 12" xfId="57971" hidden="1"/>
    <cellStyle name="Neutral 2 12" xfId="57728" hidden="1"/>
    <cellStyle name="Neutral 2 12" xfId="58027" hidden="1"/>
    <cellStyle name="Neutral 2 12" xfId="58015" hidden="1"/>
    <cellStyle name="Neutral 2 12" xfId="58083" hidden="1"/>
    <cellStyle name="Neutral 2 12" xfId="58118" hidden="1"/>
    <cellStyle name="Neutral 2 12" xfId="57756" hidden="1"/>
    <cellStyle name="Neutral 2 12" xfId="58168" hidden="1"/>
    <cellStyle name="Neutral 2 12" xfId="58156" hidden="1"/>
    <cellStyle name="Neutral 2 12" xfId="58224" hidden="1"/>
    <cellStyle name="Neutral 2 12" xfId="58259" hidden="1"/>
    <cellStyle name="Neutral 2 12" xfId="58324" hidden="1"/>
    <cellStyle name="Neutral 2 12" xfId="58385" hidden="1"/>
    <cellStyle name="Neutral 2 12" xfId="58373" hidden="1"/>
    <cellStyle name="Neutral 2 12" xfId="58441" hidden="1"/>
    <cellStyle name="Neutral 2 12" xfId="58476" hidden="1"/>
    <cellStyle name="Neutral 2 12" xfId="58567" hidden="1"/>
    <cellStyle name="Neutral 2 12" xfId="58677" hidden="1"/>
    <cellStyle name="Neutral 2 12" xfId="58665" hidden="1"/>
    <cellStyle name="Neutral 2 12" xfId="58733" hidden="1"/>
    <cellStyle name="Neutral 2 12" xfId="58768" hidden="1"/>
    <cellStyle name="Neutral 2 12" xfId="58559" hidden="1"/>
    <cellStyle name="Neutral 2 12" xfId="58819" hidden="1"/>
    <cellStyle name="Neutral 2 12" xfId="58807" hidden="1"/>
    <cellStyle name="Neutral 2 12" xfId="58875" hidden="1"/>
    <cellStyle name="Neutral 2 12" xfId="58910" hidden="1"/>
    <cellStyle name="Neutral 2 13" xfId="247" hidden="1"/>
    <cellStyle name="Neutral 2 13" xfId="566" hidden="1"/>
    <cellStyle name="Neutral 2 13" xfId="552" hidden="1"/>
    <cellStyle name="Neutral 2 13" xfId="622" hidden="1"/>
    <cellStyle name="Neutral 2 13" xfId="657" hidden="1"/>
    <cellStyle name="Neutral 2 13" xfId="835" hidden="1"/>
    <cellStyle name="Neutral 2 13" xfId="974" hidden="1"/>
    <cellStyle name="Neutral 2 13" xfId="960" hidden="1"/>
    <cellStyle name="Neutral 2 13" xfId="1030" hidden="1"/>
    <cellStyle name="Neutral 2 13" xfId="1065" hidden="1"/>
    <cellStyle name="Neutral 2 13" xfId="1075" hidden="1"/>
    <cellStyle name="Neutral 2 13" xfId="1121" hidden="1"/>
    <cellStyle name="Neutral 2 13" xfId="1107" hidden="1"/>
    <cellStyle name="Neutral 2 13" xfId="1177" hidden="1"/>
    <cellStyle name="Neutral 2 13" xfId="1212" hidden="1"/>
    <cellStyle name="Neutral 2 13" xfId="850" hidden="1"/>
    <cellStyle name="Neutral 2 13" xfId="1262" hidden="1"/>
    <cellStyle name="Neutral 2 13" xfId="1248" hidden="1"/>
    <cellStyle name="Neutral 2 13" xfId="1318" hidden="1"/>
    <cellStyle name="Neutral 2 13" xfId="1353" hidden="1"/>
    <cellStyle name="Neutral 2 13" xfId="1418" hidden="1"/>
    <cellStyle name="Neutral 2 13" xfId="1479" hidden="1"/>
    <cellStyle name="Neutral 2 13" xfId="1465" hidden="1"/>
    <cellStyle name="Neutral 2 13" xfId="1535" hidden="1"/>
    <cellStyle name="Neutral 2 13" xfId="1570" hidden="1"/>
    <cellStyle name="Neutral 2 13" xfId="1661" hidden="1"/>
    <cellStyle name="Neutral 2 13" xfId="1771" hidden="1"/>
    <cellStyle name="Neutral 2 13" xfId="1757" hidden="1"/>
    <cellStyle name="Neutral 2 13" xfId="1827" hidden="1"/>
    <cellStyle name="Neutral 2 13" xfId="1862" hidden="1"/>
    <cellStyle name="Neutral 2 13" xfId="1870" hidden="1"/>
    <cellStyle name="Neutral 2 13" xfId="1913" hidden="1"/>
    <cellStyle name="Neutral 2 13" xfId="1899" hidden="1"/>
    <cellStyle name="Neutral 2 13" xfId="1969" hidden="1"/>
    <cellStyle name="Neutral 2 13" xfId="2004" hidden="1"/>
    <cellStyle name="Neutral 2 13" xfId="2156" hidden="1"/>
    <cellStyle name="Neutral 2 13" xfId="2444" hidden="1"/>
    <cellStyle name="Neutral 2 13" xfId="2430" hidden="1"/>
    <cellStyle name="Neutral 2 13" xfId="2500" hidden="1"/>
    <cellStyle name="Neutral 2 13" xfId="2535" hidden="1"/>
    <cellStyle name="Neutral 2 13" xfId="2705" hidden="1"/>
    <cellStyle name="Neutral 2 13" xfId="2844" hidden="1"/>
    <cellStyle name="Neutral 2 13" xfId="2830" hidden="1"/>
    <cellStyle name="Neutral 2 13" xfId="2900" hidden="1"/>
    <cellStyle name="Neutral 2 13" xfId="2935" hidden="1"/>
    <cellStyle name="Neutral 2 13" xfId="2945" hidden="1"/>
    <cellStyle name="Neutral 2 13" xfId="2991" hidden="1"/>
    <cellStyle name="Neutral 2 13" xfId="2977" hidden="1"/>
    <cellStyle name="Neutral 2 13" xfId="3047" hidden="1"/>
    <cellStyle name="Neutral 2 13" xfId="3082" hidden="1"/>
    <cellStyle name="Neutral 2 13" xfId="2720" hidden="1"/>
    <cellStyle name="Neutral 2 13" xfId="3132" hidden="1"/>
    <cellStyle name="Neutral 2 13" xfId="3118" hidden="1"/>
    <cellStyle name="Neutral 2 13" xfId="3188" hidden="1"/>
    <cellStyle name="Neutral 2 13" xfId="3223" hidden="1"/>
    <cellStyle name="Neutral 2 13" xfId="3288" hidden="1"/>
    <cellStyle name="Neutral 2 13" xfId="3349" hidden="1"/>
    <cellStyle name="Neutral 2 13" xfId="3335" hidden="1"/>
    <cellStyle name="Neutral 2 13" xfId="3405" hidden="1"/>
    <cellStyle name="Neutral 2 13" xfId="3440" hidden="1"/>
    <cellStyle name="Neutral 2 13" xfId="3531" hidden="1"/>
    <cellStyle name="Neutral 2 13" xfId="3641" hidden="1"/>
    <cellStyle name="Neutral 2 13" xfId="3627" hidden="1"/>
    <cellStyle name="Neutral 2 13" xfId="3697" hidden="1"/>
    <cellStyle name="Neutral 2 13" xfId="3732" hidden="1"/>
    <cellStyle name="Neutral 2 13" xfId="3740" hidden="1"/>
    <cellStyle name="Neutral 2 13" xfId="3783" hidden="1"/>
    <cellStyle name="Neutral 2 13" xfId="3769" hidden="1"/>
    <cellStyle name="Neutral 2 13" xfId="3839" hidden="1"/>
    <cellStyle name="Neutral 2 13" xfId="3874" hidden="1"/>
    <cellStyle name="Neutral 2 13" xfId="2544" hidden="1"/>
    <cellStyle name="Neutral 2 13" xfId="3950" hidden="1"/>
    <cellStyle name="Neutral 2 13" xfId="3936" hidden="1"/>
    <cellStyle name="Neutral 2 13" xfId="4006" hidden="1"/>
    <cellStyle name="Neutral 2 13" xfId="4041" hidden="1"/>
    <cellStyle name="Neutral 2 13" xfId="4211" hidden="1"/>
    <cellStyle name="Neutral 2 13" xfId="4350" hidden="1"/>
    <cellStyle name="Neutral 2 13" xfId="4336" hidden="1"/>
    <cellStyle name="Neutral 2 13" xfId="4406" hidden="1"/>
    <cellStyle name="Neutral 2 13" xfId="4441" hidden="1"/>
    <cellStyle name="Neutral 2 13" xfId="4451" hidden="1"/>
    <cellStyle name="Neutral 2 13" xfId="4497" hidden="1"/>
    <cellStyle name="Neutral 2 13" xfId="4483" hidden="1"/>
    <cellStyle name="Neutral 2 13" xfId="4553" hidden="1"/>
    <cellStyle name="Neutral 2 13" xfId="4588" hidden="1"/>
    <cellStyle name="Neutral 2 13" xfId="4226" hidden="1"/>
    <cellStyle name="Neutral 2 13" xfId="4638" hidden="1"/>
    <cellStyle name="Neutral 2 13" xfId="4624" hidden="1"/>
    <cellStyle name="Neutral 2 13" xfId="4694" hidden="1"/>
    <cellStyle name="Neutral 2 13" xfId="4729" hidden="1"/>
    <cellStyle name="Neutral 2 13" xfId="4794" hidden="1"/>
    <cellStyle name="Neutral 2 13" xfId="4855" hidden="1"/>
    <cellStyle name="Neutral 2 13" xfId="4841" hidden="1"/>
    <cellStyle name="Neutral 2 13" xfId="4911" hidden="1"/>
    <cellStyle name="Neutral 2 13" xfId="4946" hidden="1"/>
    <cellStyle name="Neutral 2 13" xfId="5037" hidden="1"/>
    <cellStyle name="Neutral 2 13" xfId="5147" hidden="1"/>
    <cellStyle name="Neutral 2 13" xfId="5133" hidden="1"/>
    <cellStyle name="Neutral 2 13" xfId="5203" hidden="1"/>
    <cellStyle name="Neutral 2 13" xfId="5238" hidden="1"/>
    <cellStyle name="Neutral 2 13" xfId="5246" hidden="1"/>
    <cellStyle name="Neutral 2 13" xfId="5289" hidden="1"/>
    <cellStyle name="Neutral 2 13" xfId="5275" hidden="1"/>
    <cellStyle name="Neutral 2 13" xfId="5345" hidden="1"/>
    <cellStyle name="Neutral 2 13" xfId="5380" hidden="1"/>
    <cellStyle name="Neutral 2 13" xfId="4050" hidden="1"/>
    <cellStyle name="Neutral 2 13" xfId="5455" hidden="1"/>
    <cellStyle name="Neutral 2 13" xfId="5441" hidden="1"/>
    <cellStyle name="Neutral 2 13" xfId="5511" hidden="1"/>
    <cellStyle name="Neutral 2 13" xfId="5546" hidden="1"/>
    <cellStyle name="Neutral 2 13" xfId="5715" hidden="1"/>
    <cellStyle name="Neutral 2 13" xfId="5854" hidden="1"/>
    <cellStyle name="Neutral 2 13" xfId="5840" hidden="1"/>
    <cellStyle name="Neutral 2 13" xfId="5910" hidden="1"/>
    <cellStyle name="Neutral 2 13" xfId="5945" hidden="1"/>
    <cellStyle name="Neutral 2 13" xfId="5955" hidden="1"/>
    <cellStyle name="Neutral 2 13" xfId="6001" hidden="1"/>
    <cellStyle name="Neutral 2 13" xfId="5987" hidden="1"/>
    <cellStyle name="Neutral 2 13" xfId="6057" hidden="1"/>
    <cellStyle name="Neutral 2 13" xfId="6092" hidden="1"/>
    <cellStyle name="Neutral 2 13" xfId="5730" hidden="1"/>
    <cellStyle name="Neutral 2 13" xfId="6142" hidden="1"/>
    <cellStyle name="Neutral 2 13" xfId="6128" hidden="1"/>
    <cellStyle name="Neutral 2 13" xfId="6198" hidden="1"/>
    <cellStyle name="Neutral 2 13" xfId="6233" hidden="1"/>
    <cellStyle name="Neutral 2 13" xfId="6298" hidden="1"/>
    <cellStyle name="Neutral 2 13" xfId="6359" hidden="1"/>
    <cellStyle name="Neutral 2 13" xfId="6345" hidden="1"/>
    <cellStyle name="Neutral 2 13" xfId="6415" hidden="1"/>
    <cellStyle name="Neutral 2 13" xfId="6450" hidden="1"/>
    <cellStyle name="Neutral 2 13" xfId="6541" hidden="1"/>
    <cellStyle name="Neutral 2 13" xfId="6651" hidden="1"/>
    <cellStyle name="Neutral 2 13" xfId="6637" hidden="1"/>
    <cellStyle name="Neutral 2 13" xfId="6707" hidden="1"/>
    <cellStyle name="Neutral 2 13" xfId="6742" hidden="1"/>
    <cellStyle name="Neutral 2 13" xfId="6750" hidden="1"/>
    <cellStyle name="Neutral 2 13" xfId="6793" hidden="1"/>
    <cellStyle name="Neutral 2 13" xfId="6779" hidden="1"/>
    <cellStyle name="Neutral 2 13" xfId="6849" hidden="1"/>
    <cellStyle name="Neutral 2 13" xfId="6884" hidden="1"/>
    <cellStyle name="Neutral 2 13" xfId="5555" hidden="1"/>
    <cellStyle name="Neutral 2 13" xfId="6957" hidden="1"/>
    <cellStyle name="Neutral 2 13" xfId="6943" hidden="1"/>
    <cellStyle name="Neutral 2 13" xfId="7013" hidden="1"/>
    <cellStyle name="Neutral 2 13" xfId="7048" hidden="1"/>
    <cellStyle name="Neutral 2 13" xfId="7213" hidden="1"/>
    <cellStyle name="Neutral 2 13" xfId="7352" hidden="1"/>
    <cellStyle name="Neutral 2 13" xfId="7338" hidden="1"/>
    <cellStyle name="Neutral 2 13" xfId="7408" hidden="1"/>
    <cellStyle name="Neutral 2 13" xfId="7443" hidden="1"/>
    <cellStyle name="Neutral 2 13" xfId="7453" hidden="1"/>
    <cellStyle name="Neutral 2 13" xfId="7499" hidden="1"/>
    <cellStyle name="Neutral 2 13" xfId="7485" hidden="1"/>
    <cellStyle name="Neutral 2 13" xfId="7555" hidden="1"/>
    <cellStyle name="Neutral 2 13" xfId="7590" hidden="1"/>
    <cellStyle name="Neutral 2 13" xfId="7228" hidden="1"/>
    <cellStyle name="Neutral 2 13" xfId="7640" hidden="1"/>
    <cellStyle name="Neutral 2 13" xfId="7626" hidden="1"/>
    <cellStyle name="Neutral 2 13" xfId="7696" hidden="1"/>
    <cellStyle name="Neutral 2 13" xfId="7731" hidden="1"/>
    <cellStyle name="Neutral 2 13" xfId="7796" hidden="1"/>
    <cellStyle name="Neutral 2 13" xfId="7857" hidden="1"/>
    <cellStyle name="Neutral 2 13" xfId="7843" hidden="1"/>
    <cellStyle name="Neutral 2 13" xfId="7913" hidden="1"/>
    <cellStyle name="Neutral 2 13" xfId="7948" hidden="1"/>
    <cellStyle name="Neutral 2 13" xfId="8039" hidden="1"/>
    <cellStyle name="Neutral 2 13" xfId="8149" hidden="1"/>
    <cellStyle name="Neutral 2 13" xfId="8135" hidden="1"/>
    <cellStyle name="Neutral 2 13" xfId="8205" hidden="1"/>
    <cellStyle name="Neutral 2 13" xfId="8240" hidden="1"/>
    <cellStyle name="Neutral 2 13" xfId="8248" hidden="1"/>
    <cellStyle name="Neutral 2 13" xfId="8291" hidden="1"/>
    <cellStyle name="Neutral 2 13" xfId="8277" hidden="1"/>
    <cellStyle name="Neutral 2 13" xfId="8347" hidden="1"/>
    <cellStyle name="Neutral 2 13" xfId="8382" hidden="1"/>
    <cellStyle name="Neutral 2 13" xfId="7057" hidden="1"/>
    <cellStyle name="Neutral 2 13" xfId="8452" hidden="1"/>
    <cellStyle name="Neutral 2 13" xfId="8438" hidden="1"/>
    <cellStyle name="Neutral 2 13" xfId="8508" hidden="1"/>
    <cellStyle name="Neutral 2 13" xfId="8543" hidden="1"/>
    <cellStyle name="Neutral 2 13" xfId="8706" hidden="1"/>
    <cellStyle name="Neutral 2 13" xfId="8845" hidden="1"/>
    <cellStyle name="Neutral 2 13" xfId="8831" hidden="1"/>
    <cellStyle name="Neutral 2 13" xfId="8901" hidden="1"/>
    <cellStyle name="Neutral 2 13" xfId="8936" hidden="1"/>
    <cellStyle name="Neutral 2 13" xfId="8946" hidden="1"/>
    <cellStyle name="Neutral 2 13" xfId="8992" hidden="1"/>
    <cellStyle name="Neutral 2 13" xfId="8978" hidden="1"/>
    <cellStyle name="Neutral 2 13" xfId="9048" hidden="1"/>
    <cellStyle name="Neutral 2 13" xfId="9083" hidden="1"/>
    <cellStyle name="Neutral 2 13" xfId="8721" hidden="1"/>
    <cellStyle name="Neutral 2 13" xfId="9133" hidden="1"/>
    <cellStyle name="Neutral 2 13" xfId="9119" hidden="1"/>
    <cellStyle name="Neutral 2 13" xfId="9189" hidden="1"/>
    <cellStyle name="Neutral 2 13" xfId="9224" hidden="1"/>
    <cellStyle name="Neutral 2 13" xfId="9289" hidden="1"/>
    <cellStyle name="Neutral 2 13" xfId="9350" hidden="1"/>
    <cellStyle name="Neutral 2 13" xfId="9336" hidden="1"/>
    <cellStyle name="Neutral 2 13" xfId="9406" hidden="1"/>
    <cellStyle name="Neutral 2 13" xfId="9441" hidden="1"/>
    <cellStyle name="Neutral 2 13" xfId="9532" hidden="1"/>
    <cellStyle name="Neutral 2 13" xfId="9642" hidden="1"/>
    <cellStyle name="Neutral 2 13" xfId="9628" hidden="1"/>
    <cellStyle name="Neutral 2 13" xfId="9698" hidden="1"/>
    <cellStyle name="Neutral 2 13" xfId="9733" hidden="1"/>
    <cellStyle name="Neutral 2 13" xfId="9741" hidden="1"/>
    <cellStyle name="Neutral 2 13" xfId="9784" hidden="1"/>
    <cellStyle name="Neutral 2 13" xfId="9770" hidden="1"/>
    <cellStyle name="Neutral 2 13" xfId="9840" hidden="1"/>
    <cellStyle name="Neutral 2 13" xfId="9875" hidden="1"/>
    <cellStyle name="Neutral 2 13" xfId="8552" hidden="1"/>
    <cellStyle name="Neutral 2 13" xfId="9943" hidden="1"/>
    <cellStyle name="Neutral 2 13" xfId="9929" hidden="1"/>
    <cellStyle name="Neutral 2 13" xfId="9999" hidden="1"/>
    <cellStyle name="Neutral 2 13" xfId="10034" hidden="1"/>
    <cellStyle name="Neutral 2 13" xfId="10192" hidden="1"/>
    <cellStyle name="Neutral 2 13" xfId="10331" hidden="1"/>
    <cellStyle name="Neutral 2 13" xfId="10317" hidden="1"/>
    <cellStyle name="Neutral 2 13" xfId="10387" hidden="1"/>
    <cellStyle name="Neutral 2 13" xfId="10422" hidden="1"/>
    <cellStyle name="Neutral 2 13" xfId="10432" hidden="1"/>
    <cellStyle name="Neutral 2 13" xfId="10478" hidden="1"/>
    <cellStyle name="Neutral 2 13" xfId="10464" hidden="1"/>
    <cellStyle name="Neutral 2 13" xfId="10534" hidden="1"/>
    <cellStyle name="Neutral 2 13" xfId="10569" hidden="1"/>
    <cellStyle name="Neutral 2 13" xfId="10207" hidden="1"/>
    <cellStyle name="Neutral 2 13" xfId="10619" hidden="1"/>
    <cellStyle name="Neutral 2 13" xfId="10605" hidden="1"/>
    <cellStyle name="Neutral 2 13" xfId="10675" hidden="1"/>
    <cellStyle name="Neutral 2 13" xfId="10710" hidden="1"/>
    <cellStyle name="Neutral 2 13" xfId="10775" hidden="1"/>
    <cellStyle name="Neutral 2 13" xfId="10836" hidden="1"/>
    <cellStyle name="Neutral 2 13" xfId="10822" hidden="1"/>
    <cellStyle name="Neutral 2 13" xfId="10892" hidden="1"/>
    <cellStyle name="Neutral 2 13" xfId="10927" hidden="1"/>
    <cellStyle name="Neutral 2 13" xfId="11018" hidden="1"/>
    <cellStyle name="Neutral 2 13" xfId="11128" hidden="1"/>
    <cellStyle name="Neutral 2 13" xfId="11114" hidden="1"/>
    <cellStyle name="Neutral 2 13" xfId="11184" hidden="1"/>
    <cellStyle name="Neutral 2 13" xfId="11219" hidden="1"/>
    <cellStyle name="Neutral 2 13" xfId="11227" hidden="1"/>
    <cellStyle name="Neutral 2 13" xfId="11270" hidden="1"/>
    <cellStyle name="Neutral 2 13" xfId="11256" hidden="1"/>
    <cellStyle name="Neutral 2 13" xfId="11326" hidden="1"/>
    <cellStyle name="Neutral 2 13" xfId="11361" hidden="1"/>
    <cellStyle name="Neutral 2 13" xfId="10043" hidden="1"/>
    <cellStyle name="Neutral 2 13" xfId="11426" hidden="1"/>
    <cellStyle name="Neutral 2 13" xfId="11412" hidden="1"/>
    <cellStyle name="Neutral 2 13" xfId="11482" hidden="1"/>
    <cellStyle name="Neutral 2 13" xfId="11517" hidden="1"/>
    <cellStyle name="Neutral 2 13" xfId="11672" hidden="1"/>
    <cellStyle name="Neutral 2 13" xfId="11811" hidden="1"/>
    <cellStyle name="Neutral 2 13" xfId="11797" hidden="1"/>
    <cellStyle name="Neutral 2 13" xfId="11867" hidden="1"/>
    <cellStyle name="Neutral 2 13" xfId="11902" hidden="1"/>
    <cellStyle name="Neutral 2 13" xfId="11912" hidden="1"/>
    <cellStyle name="Neutral 2 13" xfId="11958" hidden="1"/>
    <cellStyle name="Neutral 2 13" xfId="11944" hidden="1"/>
    <cellStyle name="Neutral 2 13" xfId="12014" hidden="1"/>
    <cellStyle name="Neutral 2 13" xfId="12049" hidden="1"/>
    <cellStyle name="Neutral 2 13" xfId="11687" hidden="1"/>
    <cellStyle name="Neutral 2 13" xfId="12099" hidden="1"/>
    <cellStyle name="Neutral 2 13" xfId="12085" hidden="1"/>
    <cellStyle name="Neutral 2 13" xfId="12155" hidden="1"/>
    <cellStyle name="Neutral 2 13" xfId="12190" hidden="1"/>
    <cellStyle name="Neutral 2 13" xfId="12255" hidden="1"/>
    <cellStyle name="Neutral 2 13" xfId="12316" hidden="1"/>
    <cellStyle name="Neutral 2 13" xfId="12302" hidden="1"/>
    <cellStyle name="Neutral 2 13" xfId="12372" hidden="1"/>
    <cellStyle name="Neutral 2 13" xfId="12407" hidden="1"/>
    <cellStyle name="Neutral 2 13" xfId="12498" hidden="1"/>
    <cellStyle name="Neutral 2 13" xfId="12608" hidden="1"/>
    <cellStyle name="Neutral 2 13" xfId="12594" hidden="1"/>
    <cellStyle name="Neutral 2 13" xfId="12664" hidden="1"/>
    <cellStyle name="Neutral 2 13" xfId="12699" hidden="1"/>
    <cellStyle name="Neutral 2 13" xfId="12707" hidden="1"/>
    <cellStyle name="Neutral 2 13" xfId="12750" hidden="1"/>
    <cellStyle name="Neutral 2 13" xfId="12736" hidden="1"/>
    <cellStyle name="Neutral 2 13" xfId="12806" hidden="1"/>
    <cellStyle name="Neutral 2 13" xfId="12841" hidden="1"/>
    <cellStyle name="Neutral 2 13" xfId="11526" hidden="1"/>
    <cellStyle name="Neutral 2 13" xfId="12905" hidden="1"/>
    <cellStyle name="Neutral 2 13" xfId="12891" hidden="1"/>
    <cellStyle name="Neutral 2 13" xfId="12961" hidden="1"/>
    <cellStyle name="Neutral 2 13" xfId="12996" hidden="1"/>
    <cellStyle name="Neutral 2 13" xfId="13143" hidden="1"/>
    <cellStyle name="Neutral 2 13" xfId="13282" hidden="1"/>
    <cellStyle name="Neutral 2 13" xfId="13268" hidden="1"/>
    <cellStyle name="Neutral 2 13" xfId="13338" hidden="1"/>
    <cellStyle name="Neutral 2 13" xfId="13373" hidden="1"/>
    <cellStyle name="Neutral 2 13" xfId="13383" hidden="1"/>
    <cellStyle name="Neutral 2 13" xfId="13429" hidden="1"/>
    <cellStyle name="Neutral 2 13" xfId="13415" hidden="1"/>
    <cellStyle name="Neutral 2 13" xfId="13485" hidden="1"/>
    <cellStyle name="Neutral 2 13" xfId="13520" hidden="1"/>
    <cellStyle name="Neutral 2 13" xfId="13158" hidden="1"/>
    <cellStyle name="Neutral 2 13" xfId="13570" hidden="1"/>
    <cellStyle name="Neutral 2 13" xfId="13556" hidden="1"/>
    <cellStyle name="Neutral 2 13" xfId="13626" hidden="1"/>
    <cellStyle name="Neutral 2 13" xfId="13661" hidden="1"/>
    <cellStyle name="Neutral 2 13" xfId="13726" hidden="1"/>
    <cellStyle name="Neutral 2 13" xfId="13787" hidden="1"/>
    <cellStyle name="Neutral 2 13" xfId="13773" hidden="1"/>
    <cellStyle name="Neutral 2 13" xfId="13843" hidden="1"/>
    <cellStyle name="Neutral 2 13" xfId="13878" hidden="1"/>
    <cellStyle name="Neutral 2 13" xfId="13969" hidden="1"/>
    <cellStyle name="Neutral 2 13" xfId="14079" hidden="1"/>
    <cellStyle name="Neutral 2 13" xfId="14065" hidden="1"/>
    <cellStyle name="Neutral 2 13" xfId="14135" hidden="1"/>
    <cellStyle name="Neutral 2 13" xfId="14170" hidden="1"/>
    <cellStyle name="Neutral 2 13" xfId="14178" hidden="1"/>
    <cellStyle name="Neutral 2 13" xfId="14221" hidden="1"/>
    <cellStyle name="Neutral 2 13" xfId="14207" hidden="1"/>
    <cellStyle name="Neutral 2 13" xfId="14277" hidden="1"/>
    <cellStyle name="Neutral 2 13" xfId="14312" hidden="1"/>
    <cellStyle name="Neutral 2 13" xfId="13004" hidden="1"/>
    <cellStyle name="Neutral 2 13" xfId="14372" hidden="1"/>
    <cellStyle name="Neutral 2 13" xfId="14358" hidden="1"/>
    <cellStyle name="Neutral 2 13" xfId="14428" hidden="1"/>
    <cellStyle name="Neutral 2 13" xfId="14463" hidden="1"/>
    <cellStyle name="Neutral 2 13" xfId="14605" hidden="1"/>
    <cellStyle name="Neutral 2 13" xfId="14744" hidden="1"/>
    <cellStyle name="Neutral 2 13" xfId="14730" hidden="1"/>
    <cellStyle name="Neutral 2 13" xfId="14800" hidden="1"/>
    <cellStyle name="Neutral 2 13" xfId="14835" hidden="1"/>
    <cellStyle name="Neutral 2 13" xfId="14845" hidden="1"/>
    <cellStyle name="Neutral 2 13" xfId="14891" hidden="1"/>
    <cellStyle name="Neutral 2 13" xfId="14877" hidden="1"/>
    <cellStyle name="Neutral 2 13" xfId="14947" hidden="1"/>
    <cellStyle name="Neutral 2 13" xfId="14982" hidden="1"/>
    <cellStyle name="Neutral 2 13" xfId="14620" hidden="1"/>
    <cellStyle name="Neutral 2 13" xfId="15032" hidden="1"/>
    <cellStyle name="Neutral 2 13" xfId="15018" hidden="1"/>
    <cellStyle name="Neutral 2 13" xfId="15088" hidden="1"/>
    <cellStyle name="Neutral 2 13" xfId="15123" hidden="1"/>
    <cellStyle name="Neutral 2 13" xfId="15188" hidden="1"/>
    <cellStyle name="Neutral 2 13" xfId="15249" hidden="1"/>
    <cellStyle name="Neutral 2 13" xfId="15235" hidden="1"/>
    <cellStyle name="Neutral 2 13" xfId="15305" hidden="1"/>
    <cellStyle name="Neutral 2 13" xfId="15340" hidden="1"/>
    <cellStyle name="Neutral 2 13" xfId="15431" hidden="1"/>
    <cellStyle name="Neutral 2 13" xfId="15541" hidden="1"/>
    <cellStyle name="Neutral 2 13" xfId="15527" hidden="1"/>
    <cellStyle name="Neutral 2 13" xfId="15597" hidden="1"/>
    <cellStyle name="Neutral 2 13" xfId="15632" hidden="1"/>
    <cellStyle name="Neutral 2 13" xfId="15640" hidden="1"/>
    <cellStyle name="Neutral 2 13" xfId="15683" hidden="1"/>
    <cellStyle name="Neutral 2 13" xfId="15669" hidden="1"/>
    <cellStyle name="Neutral 2 13" xfId="15739" hidden="1"/>
    <cellStyle name="Neutral 2 13" xfId="15774" hidden="1"/>
    <cellStyle name="Neutral 2 13" xfId="14471" hidden="1"/>
    <cellStyle name="Neutral 2 13" xfId="15834" hidden="1"/>
    <cellStyle name="Neutral 2 13" xfId="15820" hidden="1"/>
    <cellStyle name="Neutral 2 13" xfId="15890" hidden="1"/>
    <cellStyle name="Neutral 2 13" xfId="15925" hidden="1"/>
    <cellStyle name="Neutral 2 13" xfId="16061" hidden="1"/>
    <cellStyle name="Neutral 2 13" xfId="16200" hidden="1"/>
    <cellStyle name="Neutral 2 13" xfId="16186" hidden="1"/>
    <cellStyle name="Neutral 2 13" xfId="16256" hidden="1"/>
    <cellStyle name="Neutral 2 13" xfId="16291" hidden="1"/>
    <cellStyle name="Neutral 2 13" xfId="16301" hidden="1"/>
    <cellStyle name="Neutral 2 13" xfId="16347" hidden="1"/>
    <cellStyle name="Neutral 2 13" xfId="16333" hidden="1"/>
    <cellStyle name="Neutral 2 13" xfId="16403" hidden="1"/>
    <cellStyle name="Neutral 2 13" xfId="16438" hidden="1"/>
    <cellStyle name="Neutral 2 13" xfId="16076" hidden="1"/>
    <cellStyle name="Neutral 2 13" xfId="16488" hidden="1"/>
    <cellStyle name="Neutral 2 13" xfId="16474" hidden="1"/>
    <cellStyle name="Neutral 2 13" xfId="16544" hidden="1"/>
    <cellStyle name="Neutral 2 13" xfId="16579" hidden="1"/>
    <cellStyle name="Neutral 2 13" xfId="16644" hidden="1"/>
    <cellStyle name="Neutral 2 13" xfId="16705" hidden="1"/>
    <cellStyle name="Neutral 2 13" xfId="16691" hidden="1"/>
    <cellStyle name="Neutral 2 13" xfId="16761" hidden="1"/>
    <cellStyle name="Neutral 2 13" xfId="16796" hidden="1"/>
    <cellStyle name="Neutral 2 13" xfId="16887" hidden="1"/>
    <cellStyle name="Neutral 2 13" xfId="16997" hidden="1"/>
    <cellStyle name="Neutral 2 13" xfId="16983" hidden="1"/>
    <cellStyle name="Neutral 2 13" xfId="17053" hidden="1"/>
    <cellStyle name="Neutral 2 13" xfId="17088" hidden="1"/>
    <cellStyle name="Neutral 2 13" xfId="17096" hidden="1"/>
    <cellStyle name="Neutral 2 13" xfId="17139" hidden="1"/>
    <cellStyle name="Neutral 2 13" xfId="17125" hidden="1"/>
    <cellStyle name="Neutral 2 13" xfId="17195" hidden="1"/>
    <cellStyle name="Neutral 2 13" xfId="17230" hidden="1"/>
    <cellStyle name="Neutral 2 13" xfId="15933" hidden="1"/>
    <cellStyle name="Neutral 2 13" xfId="17279" hidden="1"/>
    <cellStyle name="Neutral 2 13" xfId="17265" hidden="1"/>
    <cellStyle name="Neutral 2 13" xfId="17335" hidden="1"/>
    <cellStyle name="Neutral 2 13" xfId="17370" hidden="1"/>
    <cellStyle name="Neutral 2 13" xfId="17503" hidden="1"/>
    <cellStyle name="Neutral 2 13" xfId="17642" hidden="1"/>
    <cellStyle name="Neutral 2 13" xfId="17628" hidden="1"/>
    <cellStyle name="Neutral 2 13" xfId="17698" hidden="1"/>
    <cellStyle name="Neutral 2 13" xfId="17733" hidden="1"/>
    <cellStyle name="Neutral 2 13" xfId="17743" hidden="1"/>
    <cellStyle name="Neutral 2 13" xfId="17789" hidden="1"/>
    <cellStyle name="Neutral 2 13" xfId="17775" hidden="1"/>
    <cellStyle name="Neutral 2 13" xfId="17845" hidden="1"/>
    <cellStyle name="Neutral 2 13" xfId="17880" hidden="1"/>
    <cellStyle name="Neutral 2 13" xfId="17518" hidden="1"/>
    <cellStyle name="Neutral 2 13" xfId="17930" hidden="1"/>
    <cellStyle name="Neutral 2 13" xfId="17916" hidden="1"/>
    <cellStyle name="Neutral 2 13" xfId="17986" hidden="1"/>
    <cellStyle name="Neutral 2 13" xfId="18021" hidden="1"/>
    <cellStyle name="Neutral 2 13" xfId="18086" hidden="1"/>
    <cellStyle name="Neutral 2 13" xfId="18147" hidden="1"/>
    <cellStyle name="Neutral 2 13" xfId="18133" hidden="1"/>
    <cellStyle name="Neutral 2 13" xfId="18203" hidden="1"/>
    <cellStyle name="Neutral 2 13" xfId="18238" hidden="1"/>
    <cellStyle name="Neutral 2 13" xfId="18329" hidden="1"/>
    <cellStyle name="Neutral 2 13" xfId="18439" hidden="1"/>
    <cellStyle name="Neutral 2 13" xfId="18425" hidden="1"/>
    <cellStyle name="Neutral 2 13" xfId="18495" hidden="1"/>
    <cellStyle name="Neutral 2 13" xfId="18530" hidden="1"/>
    <cellStyle name="Neutral 2 13" xfId="18538" hidden="1"/>
    <cellStyle name="Neutral 2 13" xfId="18581" hidden="1"/>
    <cellStyle name="Neutral 2 13" xfId="18567" hidden="1"/>
    <cellStyle name="Neutral 2 13" xfId="18637" hidden="1"/>
    <cellStyle name="Neutral 2 13" xfId="18672" hidden="1"/>
    <cellStyle name="Neutral 2 13" xfId="18976" hidden="1"/>
    <cellStyle name="Neutral 2 13" xfId="19079" hidden="1"/>
    <cellStyle name="Neutral 2 13" xfId="19065" hidden="1"/>
    <cellStyle name="Neutral 2 13" xfId="19135" hidden="1"/>
    <cellStyle name="Neutral 2 13" xfId="19170" hidden="1"/>
    <cellStyle name="Neutral 2 13" xfId="19310" hidden="1"/>
    <cellStyle name="Neutral 2 13" xfId="19449" hidden="1"/>
    <cellStyle name="Neutral 2 13" xfId="19435" hidden="1"/>
    <cellStyle name="Neutral 2 13" xfId="19505" hidden="1"/>
    <cellStyle name="Neutral 2 13" xfId="19540" hidden="1"/>
    <cellStyle name="Neutral 2 13" xfId="19550" hidden="1"/>
    <cellStyle name="Neutral 2 13" xfId="19596" hidden="1"/>
    <cellStyle name="Neutral 2 13" xfId="19582" hidden="1"/>
    <cellStyle name="Neutral 2 13" xfId="19652" hidden="1"/>
    <cellStyle name="Neutral 2 13" xfId="19687" hidden="1"/>
    <cellStyle name="Neutral 2 13" xfId="19325" hidden="1"/>
    <cellStyle name="Neutral 2 13" xfId="19737" hidden="1"/>
    <cellStyle name="Neutral 2 13" xfId="19723" hidden="1"/>
    <cellStyle name="Neutral 2 13" xfId="19793" hidden="1"/>
    <cellStyle name="Neutral 2 13" xfId="19828" hidden="1"/>
    <cellStyle name="Neutral 2 13" xfId="19893" hidden="1"/>
    <cellStyle name="Neutral 2 13" xfId="19954" hidden="1"/>
    <cellStyle name="Neutral 2 13" xfId="19940" hidden="1"/>
    <cellStyle name="Neutral 2 13" xfId="20010" hidden="1"/>
    <cellStyle name="Neutral 2 13" xfId="20045" hidden="1"/>
    <cellStyle name="Neutral 2 13" xfId="20136" hidden="1"/>
    <cellStyle name="Neutral 2 13" xfId="20246" hidden="1"/>
    <cellStyle name="Neutral 2 13" xfId="20232" hidden="1"/>
    <cellStyle name="Neutral 2 13" xfId="20302" hidden="1"/>
    <cellStyle name="Neutral 2 13" xfId="20337" hidden="1"/>
    <cellStyle name="Neutral 2 13" xfId="20345" hidden="1"/>
    <cellStyle name="Neutral 2 13" xfId="20388" hidden="1"/>
    <cellStyle name="Neutral 2 13" xfId="20374" hidden="1"/>
    <cellStyle name="Neutral 2 13" xfId="20444" hidden="1"/>
    <cellStyle name="Neutral 2 13" xfId="20479" hidden="1"/>
    <cellStyle name="Neutral 2 13" xfId="20544" hidden="1"/>
    <cellStyle name="Neutral 2 13" xfId="20605" hidden="1"/>
    <cellStyle name="Neutral 2 13" xfId="20591" hidden="1"/>
    <cellStyle name="Neutral 2 13" xfId="20661" hidden="1"/>
    <cellStyle name="Neutral 2 13" xfId="20696" hidden="1"/>
    <cellStyle name="Neutral 2 13" xfId="20807" hidden="1"/>
    <cellStyle name="Neutral 2 13" xfId="20996" hidden="1"/>
    <cellStyle name="Neutral 2 13" xfId="20982" hidden="1"/>
    <cellStyle name="Neutral 2 13" xfId="21052" hidden="1"/>
    <cellStyle name="Neutral 2 13" xfId="21087" hidden="1"/>
    <cellStyle name="Neutral 2 13" xfId="21195" hidden="1"/>
    <cellStyle name="Neutral 2 13" xfId="21305" hidden="1"/>
    <cellStyle name="Neutral 2 13" xfId="21291" hidden="1"/>
    <cellStyle name="Neutral 2 13" xfId="21361" hidden="1"/>
    <cellStyle name="Neutral 2 13" xfId="21396" hidden="1"/>
    <cellStyle name="Neutral 2 13" xfId="21406" hidden="1"/>
    <cellStyle name="Neutral 2 13" xfId="21449" hidden="1"/>
    <cellStyle name="Neutral 2 13" xfId="21435" hidden="1"/>
    <cellStyle name="Neutral 2 13" xfId="21505" hidden="1"/>
    <cellStyle name="Neutral 2 13" xfId="21540" hidden="1"/>
    <cellStyle name="Neutral 2 13" xfId="20826" hidden="1"/>
    <cellStyle name="Neutral 2 13" xfId="21606" hidden="1"/>
    <cellStyle name="Neutral 2 13" xfId="21592" hidden="1"/>
    <cellStyle name="Neutral 2 13" xfId="21662" hidden="1"/>
    <cellStyle name="Neutral 2 13" xfId="21697" hidden="1"/>
    <cellStyle name="Neutral 2 13" xfId="21836" hidden="1"/>
    <cellStyle name="Neutral 2 13" xfId="21976" hidden="1"/>
    <cellStyle name="Neutral 2 13" xfId="21962" hidden="1"/>
    <cellStyle name="Neutral 2 13" xfId="22032" hidden="1"/>
    <cellStyle name="Neutral 2 13" xfId="22067" hidden="1"/>
    <cellStyle name="Neutral 2 13" xfId="22079" hidden="1"/>
    <cellStyle name="Neutral 2 13" xfId="22125" hidden="1"/>
    <cellStyle name="Neutral 2 13" xfId="22111" hidden="1"/>
    <cellStyle name="Neutral 2 13" xfId="22181" hidden="1"/>
    <cellStyle name="Neutral 2 13" xfId="22216" hidden="1"/>
    <cellStyle name="Neutral 2 13" xfId="21851" hidden="1"/>
    <cellStyle name="Neutral 2 13" xfId="22268" hidden="1"/>
    <cellStyle name="Neutral 2 13" xfId="22254" hidden="1"/>
    <cellStyle name="Neutral 2 13" xfId="22324" hidden="1"/>
    <cellStyle name="Neutral 2 13" xfId="22359" hidden="1"/>
    <cellStyle name="Neutral 2 13" xfId="22426" hidden="1"/>
    <cellStyle name="Neutral 2 13" xfId="22487" hidden="1"/>
    <cellStyle name="Neutral 2 13" xfId="22473" hidden="1"/>
    <cellStyle name="Neutral 2 13" xfId="22543" hidden="1"/>
    <cellStyle name="Neutral 2 13" xfId="22578" hidden="1"/>
    <cellStyle name="Neutral 2 13" xfId="22669" hidden="1"/>
    <cellStyle name="Neutral 2 13" xfId="22779" hidden="1"/>
    <cellStyle name="Neutral 2 13" xfId="22765" hidden="1"/>
    <cellStyle name="Neutral 2 13" xfId="22835" hidden="1"/>
    <cellStyle name="Neutral 2 13" xfId="22870" hidden="1"/>
    <cellStyle name="Neutral 2 13" xfId="22878" hidden="1"/>
    <cellStyle name="Neutral 2 13" xfId="22921" hidden="1"/>
    <cellStyle name="Neutral 2 13" xfId="22907" hidden="1"/>
    <cellStyle name="Neutral 2 13" xfId="22977" hidden="1"/>
    <cellStyle name="Neutral 2 13" xfId="23012" hidden="1"/>
    <cellStyle name="Neutral 2 13" xfId="20819" hidden="1"/>
    <cellStyle name="Neutral 2 13" xfId="23061" hidden="1"/>
    <cellStyle name="Neutral 2 13" xfId="23047" hidden="1"/>
    <cellStyle name="Neutral 2 13" xfId="23117" hidden="1"/>
    <cellStyle name="Neutral 2 13" xfId="23152" hidden="1"/>
    <cellStyle name="Neutral 2 13" xfId="23289" hidden="1"/>
    <cellStyle name="Neutral 2 13" xfId="23428" hidden="1"/>
    <cellStyle name="Neutral 2 13" xfId="23414" hidden="1"/>
    <cellStyle name="Neutral 2 13" xfId="23484" hidden="1"/>
    <cellStyle name="Neutral 2 13" xfId="23519" hidden="1"/>
    <cellStyle name="Neutral 2 13" xfId="23531" hidden="1"/>
    <cellStyle name="Neutral 2 13" xfId="23577" hidden="1"/>
    <cellStyle name="Neutral 2 13" xfId="23563" hidden="1"/>
    <cellStyle name="Neutral 2 13" xfId="23633" hidden="1"/>
    <cellStyle name="Neutral 2 13" xfId="23668" hidden="1"/>
    <cellStyle name="Neutral 2 13" xfId="23304" hidden="1"/>
    <cellStyle name="Neutral 2 13" xfId="23720" hidden="1"/>
    <cellStyle name="Neutral 2 13" xfId="23706" hidden="1"/>
    <cellStyle name="Neutral 2 13" xfId="23776" hidden="1"/>
    <cellStyle name="Neutral 2 13" xfId="23811" hidden="1"/>
    <cellStyle name="Neutral 2 13" xfId="23877" hidden="1"/>
    <cellStyle name="Neutral 2 13" xfId="23938" hidden="1"/>
    <cellStyle name="Neutral 2 13" xfId="23924" hidden="1"/>
    <cellStyle name="Neutral 2 13" xfId="23994" hidden="1"/>
    <cellStyle name="Neutral 2 13" xfId="24029" hidden="1"/>
    <cellStyle name="Neutral 2 13" xfId="24120" hidden="1"/>
    <cellStyle name="Neutral 2 13" xfId="24230" hidden="1"/>
    <cellStyle name="Neutral 2 13" xfId="24216" hidden="1"/>
    <cellStyle name="Neutral 2 13" xfId="24286" hidden="1"/>
    <cellStyle name="Neutral 2 13" xfId="24321" hidden="1"/>
    <cellStyle name="Neutral 2 13" xfId="24329" hidden="1"/>
    <cellStyle name="Neutral 2 13" xfId="24372" hidden="1"/>
    <cellStyle name="Neutral 2 13" xfId="24358" hidden="1"/>
    <cellStyle name="Neutral 2 13" xfId="24428" hidden="1"/>
    <cellStyle name="Neutral 2 13" xfId="24463" hidden="1"/>
    <cellStyle name="Neutral 2 13" xfId="20820" hidden="1"/>
    <cellStyle name="Neutral 2 13" xfId="24512" hidden="1"/>
    <cellStyle name="Neutral 2 13" xfId="24498" hidden="1"/>
    <cellStyle name="Neutral 2 13" xfId="24568" hidden="1"/>
    <cellStyle name="Neutral 2 13" xfId="24603" hidden="1"/>
    <cellStyle name="Neutral 2 13" xfId="24736" hidden="1"/>
    <cellStyle name="Neutral 2 13" xfId="24875" hidden="1"/>
    <cellStyle name="Neutral 2 13" xfId="24861" hidden="1"/>
    <cellStyle name="Neutral 2 13" xfId="24931" hidden="1"/>
    <cellStyle name="Neutral 2 13" xfId="24966" hidden="1"/>
    <cellStyle name="Neutral 2 13" xfId="24976" hidden="1"/>
    <cellStyle name="Neutral 2 13" xfId="25022" hidden="1"/>
    <cellStyle name="Neutral 2 13" xfId="25008" hidden="1"/>
    <cellStyle name="Neutral 2 13" xfId="25078" hidden="1"/>
    <cellStyle name="Neutral 2 13" xfId="25113" hidden="1"/>
    <cellStyle name="Neutral 2 13" xfId="24751" hidden="1"/>
    <cellStyle name="Neutral 2 13" xfId="25163" hidden="1"/>
    <cellStyle name="Neutral 2 13" xfId="25149" hidden="1"/>
    <cellStyle name="Neutral 2 13" xfId="25219" hidden="1"/>
    <cellStyle name="Neutral 2 13" xfId="25254" hidden="1"/>
    <cellStyle name="Neutral 2 13" xfId="25319" hidden="1"/>
    <cellStyle name="Neutral 2 13" xfId="25380" hidden="1"/>
    <cellStyle name="Neutral 2 13" xfId="25366" hidden="1"/>
    <cellStyle name="Neutral 2 13" xfId="25436" hidden="1"/>
    <cellStyle name="Neutral 2 13" xfId="25471" hidden="1"/>
    <cellStyle name="Neutral 2 13" xfId="25562" hidden="1"/>
    <cellStyle name="Neutral 2 13" xfId="25672" hidden="1"/>
    <cellStyle name="Neutral 2 13" xfId="25658" hidden="1"/>
    <cellStyle name="Neutral 2 13" xfId="25728" hidden="1"/>
    <cellStyle name="Neutral 2 13" xfId="25763" hidden="1"/>
    <cellStyle name="Neutral 2 13" xfId="25771" hidden="1"/>
    <cellStyle name="Neutral 2 13" xfId="25814" hidden="1"/>
    <cellStyle name="Neutral 2 13" xfId="25800" hidden="1"/>
    <cellStyle name="Neutral 2 13" xfId="25870" hidden="1"/>
    <cellStyle name="Neutral 2 13" xfId="25905" hidden="1"/>
    <cellStyle name="Neutral 2 13" xfId="25972" hidden="1"/>
    <cellStyle name="Neutral 2 13" xfId="26107" hidden="1"/>
    <cellStyle name="Neutral 2 13" xfId="26093" hidden="1"/>
    <cellStyle name="Neutral 2 13" xfId="26163" hidden="1"/>
    <cellStyle name="Neutral 2 13" xfId="26198" hidden="1"/>
    <cellStyle name="Neutral 2 13" xfId="26332" hidden="1"/>
    <cellStyle name="Neutral 2 13" xfId="26471" hidden="1"/>
    <cellStyle name="Neutral 2 13" xfId="26457" hidden="1"/>
    <cellStyle name="Neutral 2 13" xfId="26527" hidden="1"/>
    <cellStyle name="Neutral 2 13" xfId="26562" hidden="1"/>
    <cellStyle name="Neutral 2 13" xfId="26572" hidden="1"/>
    <cellStyle name="Neutral 2 13" xfId="26618" hidden="1"/>
    <cellStyle name="Neutral 2 13" xfId="26604" hidden="1"/>
    <cellStyle name="Neutral 2 13" xfId="26674" hidden="1"/>
    <cellStyle name="Neutral 2 13" xfId="26709" hidden="1"/>
    <cellStyle name="Neutral 2 13" xfId="26347" hidden="1"/>
    <cellStyle name="Neutral 2 13" xfId="26759" hidden="1"/>
    <cellStyle name="Neutral 2 13" xfId="26745" hidden="1"/>
    <cellStyle name="Neutral 2 13" xfId="26815" hidden="1"/>
    <cellStyle name="Neutral 2 13" xfId="26850" hidden="1"/>
    <cellStyle name="Neutral 2 13" xfId="26915" hidden="1"/>
    <cellStyle name="Neutral 2 13" xfId="26976" hidden="1"/>
    <cellStyle name="Neutral 2 13" xfId="26962" hidden="1"/>
    <cellStyle name="Neutral 2 13" xfId="27032" hidden="1"/>
    <cellStyle name="Neutral 2 13" xfId="27067" hidden="1"/>
    <cellStyle name="Neutral 2 13" xfId="27158" hidden="1"/>
    <cellStyle name="Neutral 2 13" xfId="27268" hidden="1"/>
    <cellStyle name="Neutral 2 13" xfId="27254" hidden="1"/>
    <cellStyle name="Neutral 2 13" xfId="27324" hidden="1"/>
    <cellStyle name="Neutral 2 13" xfId="27359" hidden="1"/>
    <cellStyle name="Neutral 2 13" xfId="27367" hidden="1"/>
    <cellStyle name="Neutral 2 13" xfId="27410" hidden="1"/>
    <cellStyle name="Neutral 2 13" xfId="27396" hidden="1"/>
    <cellStyle name="Neutral 2 13" xfId="27466" hidden="1"/>
    <cellStyle name="Neutral 2 13" xfId="27501" hidden="1"/>
    <cellStyle name="Neutral 2 13" xfId="26205" hidden="1"/>
    <cellStyle name="Neutral 2 13" xfId="27550" hidden="1"/>
    <cellStyle name="Neutral 2 13" xfId="27536" hidden="1"/>
    <cellStyle name="Neutral 2 13" xfId="27606" hidden="1"/>
    <cellStyle name="Neutral 2 13" xfId="27641" hidden="1"/>
    <cellStyle name="Neutral 2 13" xfId="27774" hidden="1"/>
    <cellStyle name="Neutral 2 13" xfId="27913" hidden="1"/>
    <cellStyle name="Neutral 2 13" xfId="27899" hidden="1"/>
    <cellStyle name="Neutral 2 13" xfId="27969" hidden="1"/>
    <cellStyle name="Neutral 2 13" xfId="28004" hidden="1"/>
    <cellStyle name="Neutral 2 13" xfId="28014" hidden="1"/>
    <cellStyle name="Neutral 2 13" xfId="28060" hidden="1"/>
    <cellStyle name="Neutral 2 13" xfId="28046" hidden="1"/>
    <cellStyle name="Neutral 2 13" xfId="28116" hidden="1"/>
    <cellStyle name="Neutral 2 13" xfId="28151" hidden="1"/>
    <cellStyle name="Neutral 2 13" xfId="27789" hidden="1"/>
    <cellStyle name="Neutral 2 13" xfId="28201" hidden="1"/>
    <cellStyle name="Neutral 2 13" xfId="28187" hidden="1"/>
    <cellStyle name="Neutral 2 13" xfId="28257" hidden="1"/>
    <cellStyle name="Neutral 2 13" xfId="28292" hidden="1"/>
    <cellStyle name="Neutral 2 13" xfId="28357" hidden="1"/>
    <cellStyle name="Neutral 2 13" xfId="28418" hidden="1"/>
    <cellStyle name="Neutral 2 13" xfId="28404" hidden="1"/>
    <cellStyle name="Neutral 2 13" xfId="28474" hidden="1"/>
    <cellStyle name="Neutral 2 13" xfId="28509" hidden="1"/>
    <cellStyle name="Neutral 2 13" xfId="28600" hidden="1"/>
    <cellStyle name="Neutral 2 13" xfId="28710" hidden="1"/>
    <cellStyle name="Neutral 2 13" xfId="28696" hidden="1"/>
    <cellStyle name="Neutral 2 13" xfId="28766" hidden="1"/>
    <cellStyle name="Neutral 2 13" xfId="28801" hidden="1"/>
    <cellStyle name="Neutral 2 13" xfId="28809" hidden="1"/>
    <cellStyle name="Neutral 2 13" xfId="28852" hidden="1"/>
    <cellStyle name="Neutral 2 13" xfId="28838" hidden="1"/>
    <cellStyle name="Neutral 2 13" xfId="28908" hidden="1"/>
    <cellStyle name="Neutral 2 13" xfId="28943" hidden="1"/>
    <cellStyle name="Neutral 2 13" xfId="29009" hidden="1"/>
    <cellStyle name="Neutral 2 13" xfId="29070" hidden="1"/>
    <cellStyle name="Neutral 2 13" xfId="29056" hidden="1"/>
    <cellStyle name="Neutral 2 13" xfId="29126" hidden="1"/>
    <cellStyle name="Neutral 2 13" xfId="29161" hidden="1"/>
    <cellStyle name="Neutral 2 13" xfId="29294" hidden="1"/>
    <cellStyle name="Neutral 2 13" xfId="29433" hidden="1"/>
    <cellStyle name="Neutral 2 13" xfId="29419" hidden="1"/>
    <cellStyle name="Neutral 2 13" xfId="29489" hidden="1"/>
    <cellStyle name="Neutral 2 13" xfId="29524" hidden="1"/>
    <cellStyle name="Neutral 2 13" xfId="29534" hidden="1"/>
    <cellStyle name="Neutral 2 13" xfId="29580" hidden="1"/>
    <cellStyle name="Neutral 2 13" xfId="29566" hidden="1"/>
    <cellStyle name="Neutral 2 13" xfId="29636" hidden="1"/>
    <cellStyle name="Neutral 2 13" xfId="29671" hidden="1"/>
    <cellStyle name="Neutral 2 13" xfId="29309" hidden="1"/>
    <cellStyle name="Neutral 2 13" xfId="29721" hidden="1"/>
    <cellStyle name="Neutral 2 13" xfId="29707" hidden="1"/>
    <cellStyle name="Neutral 2 13" xfId="29777" hidden="1"/>
    <cellStyle name="Neutral 2 13" xfId="29812" hidden="1"/>
    <cellStyle name="Neutral 2 13" xfId="29877" hidden="1"/>
    <cellStyle name="Neutral 2 13" xfId="29938" hidden="1"/>
    <cellStyle name="Neutral 2 13" xfId="29924" hidden="1"/>
    <cellStyle name="Neutral 2 13" xfId="29994" hidden="1"/>
    <cellStyle name="Neutral 2 13" xfId="30029" hidden="1"/>
    <cellStyle name="Neutral 2 13" xfId="30120" hidden="1"/>
    <cellStyle name="Neutral 2 13" xfId="30230" hidden="1"/>
    <cellStyle name="Neutral 2 13" xfId="30216" hidden="1"/>
    <cellStyle name="Neutral 2 13" xfId="30286" hidden="1"/>
    <cellStyle name="Neutral 2 13" xfId="30321" hidden="1"/>
    <cellStyle name="Neutral 2 13" xfId="30329" hidden="1"/>
    <cellStyle name="Neutral 2 13" xfId="30372" hidden="1"/>
    <cellStyle name="Neutral 2 13" xfId="30358" hidden="1"/>
    <cellStyle name="Neutral 2 13" xfId="30428" hidden="1"/>
    <cellStyle name="Neutral 2 13" xfId="30463" hidden="1"/>
    <cellStyle name="Neutral 2 13" xfId="30528" hidden="1"/>
    <cellStyle name="Neutral 2 13" xfId="30589" hidden="1"/>
    <cellStyle name="Neutral 2 13" xfId="30575" hidden="1"/>
    <cellStyle name="Neutral 2 13" xfId="30645" hidden="1"/>
    <cellStyle name="Neutral 2 13" xfId="30680" hidden="1"/>
    <cellStyle name="Neutral 2 13" xfId="30791" hidden="1"/>
    <cellStyle name="Neutral 2 13" xfId="30980" hidden="1"/>
    <cellStyle name="Neutral 2 13" xfId="30966" hidden="1"/>
    <cellStyle name="Neutral 2 13" xfId="31036" hidden="1"/>
    <cellStyle name="Neutral 2 13" xfId="31071" hidden="1"/>
    <cellStyle name="Neutral 2 13" xfId="31179" hidden="1"/>
    <cellStyle name="Neutral 2 13" xfId="31289" hidden="1"/>
    <cellStyle name="Neutral 2 13" xfId="31275" hidden="1"/>
    <cellStyle name="Neutral 2 13" xfId="31345" hidden="1"/>
    <cellStyle name="Neutral 2 13" xfId="31380" hidden="1"/>
    <cellStyle name="Neutral 2 13" xfId="31390" hidden="1"/>
    <cellStyle name="Neutral 2 13" xfId="31433" hidden="1"/>
    <cellStyle name="Neutral 2 13" xfId="31419" hidden="1"/>
    <cellStyle name="Neutral 2 13" xfId="31489" hidden="1"/>
    <cellStyle name="Neutral 2 13" xfId="31524" hidden="1"/>
    <cellStyle name="Neutral 2 13" xfId="30810" hidden="1"/>
    <cellStyle name="Neutral 2 13" xfId="31590" hidden="1"/>
    <cellStyle name="Neutral 2 13" xfId="31576" hidden="1"/>
    <cellStyle name="Neutral 2 13" xfId="31646" hidden="1"/>
    <cellStyle name="Neutral 2 13" xfId="31681" hidden="1"/>
    <cellStyle name="Neutral 2 13" xfId="31820" hidden="1"/>
    <cellStyle name="Neutral 2 13" xfId="31960" hidden="1"/>
    <cellStyle name="Neutral 2 13" xfId="31946" hidden="1"/>
    <cellStyle name="Neutral 2 13" xfId="32016" hidden="1"/>
    <cellStyle name="Neutral 2 13" xfId="32051" hidden="1"/>
    <cellStyle name="Neutral 2 13" xfId="32063" hidden="1"/>
    <cellStyle name="Neutral 2 13" xfId="32109" hidden="1"/>
    <cellStyle name="Neutral 2 13" xfId="32095" hidden="1"/>
    <cellStyle name="Neutral 2 13" xfId="32165" hidden="1"/>
    <cellStyle name="Neutral 2 13" xfId="32200" hidden="1"/>
    <cellStyle name="Neutral 2 13" xfId="31835" hidden="1"/>
    <cellStyle name="Neutral 2 13" xfId="32252" hidden="1"/>
    <cellStyle name="Neutral 2 13" xfId="32238" hidden="1"/>
    <cellStyle name="Neutral 2 13" xfId="32308" hidden="1"/>
    <cellStyle name="Neutral 2 13" xfId="32343" hidden="1"/>
    <cellStyle name="Neutral 2 13" xfId="32410" hidden="1"/>
    <cellStyle name="Neutral 2 13" xfId="32471" hidden="1"/>
    <cellStyle name="Neutral 2 13" xfId="32457" hidden="1"/>
    <cellStyle name="Neutral 2 13" xfId="32527" hidden="1"/>
    <cellStyle name="Neutral 2 13" xfId="32562" hidden="1"/>
    <cellStyle name="Neutral 2 13" xfId="32653" hidden="1"/>
    <cellStyle name="Neutral 2 13" xfId="32763" hidden="1"/>
    <cellStyle name="Neutral 2 13" xfId="32749" hidden="1"/>
    <cellStyle name="Neutral 2 13" xfId="32819" hidden="1"/>
    <cellStyle name="Neutral 2 13" xfId="32854" hidden="1"/>
    <cellStyle name="Neutral 2 13" xfId="32862" hidden="1"/>
    <cellStyle name="Neutral 2 13" xfId="32905" hidden="1"/>
    <cellStyle name="Neutral 2 13" xfId="32891" hidden="1"/>
    <cellStyle name="Neutral 2 13" xfId="32961" hidden="1"/>
    <cellStyle name="Neutral 2 13" xfId="32996" hidden="1"/>
    <cellStyle name="Neutral 2 13" xfId="30803" hidden="1"/>
    <cellStyle name="Neutral 2 13" xfId="33045" hidden="1"/>
    <cellStyle name="Neutral 2 13" xfId="33031" hidden="1"/>
    <cellStyle name="Neutral 2 13" xfId="33101" hidden="1"/>
    <cellStyle name="Neutral 2 13" xfId="33136" hidden="1"/>
    <cellStyle name="Neutral 2 13" xfId="33272" hidden="1"/>
    <cellStyle name="Neutral 2 13" xfId="33411" hidden="1"/>
    <cellStyle name="Neutral 2 13" xfId="33397" hidden="1"/>
    <cellStyle name="Neutral 2 13" xfId="33467" hidden="1"/>
    <cellStyle name="Neutral 2 13" xfId="33502" hidden="1"/>
    <cellStyle name="Neutral 2 13" xfId="33514" hidden="1"/>
    <cellStyle name="Neutral 2 13" xfId="33560" hidden="1"/>
    <cellStyle name="Neutral 2 13" xfId="33546" hidden="1"/>
    <cellStyle name="Neutral 2 13" xfId="33616" hidden="1"/>
    <cellStyle name="Neutral 2 13" xfId="33651" hidden="1"/>
    <cellStyle name="Neutral 2 13" xfId="33287" hidden="1"/>
    <cellStyle name="Neutral 2 13" xfId="33703" hidden="1"/>
    <cellStyle name="Neutral 2 13" xfId="33689" hidden="1"/>
    <cellStyle name="Neutral 2 13" xfId="33759" hidden="1"/>
    <cellStyle name="Neutral 2 13" xfId="33794" hidden="1"/>
    <cellStyle name="Neutral 2 13" xfId="33860" hidden="1"/>
    <cellStyle name="Neutral 2 13" xfId="33921" hidden="1"/>
    <cellStyle name="Neutral 2 13" xfId="33907" hidden="1"/>
    <cellStyle name="Neutral 2 13" xfId="33977" hidden="1"/>
    <cellStyle name="Neutral 2 13" xfId="34012" hidden="1"/>
    <cellStyle name="Neutral 2 13" xfId="34103" hidden="1"/>
    <cellStyle name="Neutral 2 13" xfId="34213" hidden="1"/>
    <cellStyle name="Neutral 2 13" xfId="34199" hidden="1"/>
    <cellStyle name="Neutral 2 13" xfId="34269" hidden="1"/>
    <cellStyle name="Neutral 2 13" xfId="34304" hidden="1"/>
    <cellStyle name="Neutral 2 13" xfId="34312" hidden="1"/>
    <cellStyle name="Neutral 2 13" xfId="34355" hidden="1"/>
    <cellStyle name="Neutral 2 13" xfId="34341" hidden="1"/>
    <cellStyle name="Neutral 2 13" xfId="34411" hidden="1"/>
    <cellStyle name="Neutral 2 13" xfId="34446" hidden="1"/>
    <cellStyle name="Neutral 2 13" xfId="30804" hidden="1"/>
    <cellStyle name="Neutral 2 13" xfId="34495" hidden="1"/>
    <cellStyle name="Neutral 2 13" xfId="34481" hidden="1"/>
    <cellStyle name="Neutral 2 13" xfId="34551" hidden="1"/>
    <cellStyle name="Neutral 2 13" xfId="34586" hidden="1"/>
    <cellStyle name="Neutral 2 13" xfId="34719" hidden="1"/>
    <cellStyle name="Neutral 2 13" xfId="34858" hidden="1"/>
    <cellStyle name="Neutral 2 13" xfId="34844" hidden="1"/>
    <cellStyle name="Neutral 2 13" xfId="34914" hidden="1"/>
    <cellStyle name="Neutral 2 13" xfId="34949" hidden="1"/>
    <cellStyle name="Neutral 2 13" xfId="34959" hidden="1"/>
    <cellStyle name="Neutral 2 13" xfId="35005" hidden="1"/>
    <cellStyle name="Neutral 2 13" xfId="34991" hidden="1"/>
    <cellStyle name="Neutral 2 13" xfId="35061" hidden="1"/>
    <cellStyle name="Neutral 2 13" xfId="35096" hidden="1"/>
    <cellStyle name="Neutral 2 13" xfId="34734" hidden="1"/>
    <cellStyle name="Neutral 2 13" xfId="35146" hidden="1"/>
    <cellStyle name="Neutral 2 13" xfId="35132" hidden="1"/>
    <cellStyle name="Neutral 2 13" xfId="35202" hidden="1"/>
    <cellStyle name="Neutral 2 13" xfId="35237" hidden="1"/>
    <cellStyle name="Neutral 2 13" xfId="35302" hidden="1"/>
    <cellStyle name="Neutral 2 13" xfId="35363" hidden="1"/>
    <cellStyle name="Neutral 2 13" xfId="35349" hidden="1"/>
    <cellStyle name="Neutral 2 13" xfId="35419" hidden="1"/>
    <cellStyle name="Neutral 2 13" xfId="35454" hidden="1"/>
    <cellStyle name="Neutral 2 13" xfId="35545" hidden="1"/>
    <cellStyle name="Neutral 2 13" xfId="35655" hidden="1"/>
    <cellStyle name="Neutral 2 13" xfId="35641" hidden="1"/>
    <cellStyle name="Neutral 2 13" xfId="35711" hidden="1"/>
    <cellStyle name="Neutral 2 13" xfId="35746" hidden="1"/>
    <cellStyle name="Neutral 2 13" xfId="35754" hidden="1"/>
    <cellStyle name="Neutral 2 13" xfId="35797" hidden="1"/>
    <cellStyle name="Neutral 2 13" xfId="35783" hidden="1"/>
    <cellStyle name="Neutral 2 13" xfId="35853" hidden="1"/>
    <cellStyle name="Neutral 2 13" xfId="35888" hidden="1"/>
    <cellStyle name="Neutral 2 13" xfId="35955" hidden="1"/>
    <cellStyle name="Neutral 2 13" xfId="36090" hidden="1"/>
    <cellStyle name="Neutral 2 13" xfId="36076" hidden="1"/>
    <cellStyle name="Neutral 2 13" xfId="36146" hidden="1"/>
    <cellStyle name="Neutral 2 13" xfId="36181" hidden="1"/>
    <cellStyle name="Neutral 2 13" xfId="36315" hidden="1"/>
    <cellStyle name="Neutral 2 13" xfId="36454" hidden="1"/>
    <cellStyle name="Neutral 2 13" xfId="36440" hidden="1"/>
    <cellStyle name="Neutral 2 13" xfId="36510" hidden="1"/>
    <cellStyle name="Neutral 2 13" xfId="36545" hidden="1"/>
    <cellStyle name="Neutral 2 13" xfId="36555" hidden="1"/>
    <cellStyle name="Neutral 2 13" xfId="36601" hidden="1"/>
    <cellStyle name="Neutral 2 13" xfId="36587" hidden="1"/>
    <cellStyle name="Neutral 2 13" xfId="36657" hidden="1"/>
    <cellStyle name="Neutral 2 13" xfId="36692" hidden="1"/>
    <cellStyle name="Neutral 2 13" xfId="36330" hidden="1"/>
    <cellStyle name="Neutral 2 13" xfId="36742" hidden="1"/>
    <cellStyle name="Neutral 2 13" xfId="36728" hidden="1"/>
    <cellStyle name="Neutral 2 13" xfId="36798" hidden="1"/>
    <cellStyle name="Neutral 2 13" xfId="36833" hidden="1"/>
    <cellStyle name="Neutral 2 13" xfId="36898" hidden="1"/>
    <cellStyle name="Neutral 2 13" xfId="36959" hidden="1"/>
    <cellStyle name="Neutral 2 13" xfId="36945" hidden="1"/>
    <cellStyle name="Neutral 2 13" xfId="37015" hidden="1"/>
    <cellStyle name="Neutral 2 13" xfId="37050" hidden="1"/>
    <cellStyle name="Neutral 2 13" xfId="37141" hidden="1"/>
    <cellStyle name="Neutral 2 13" xfId="37251" hidden="1"/>
    <cellStyle name="Neutral 2 13" xfId="37237" hidden="1"/>
    <cellStyle name="Neutral 2 13" xfId="37307" hidden="1"/>
    <cellStyle name="Neutral 2 13" xfId="37342" hidden="1"/>
    <cellStyle name="Neutral 2 13" xfId="37350" hidden="1"/>
    <cellStyle name="Neutral 2 13" xfId="37393" hidden="1"/>
    <cellStyle name="Neutral 2 13" xfId="37379" hidden="1"/>
    <cellStyle name="Neutral 2 13" xfId="37449" hidden="1"/>
    <cellStyle name="Neutral 2 13" xfId="37484" hidden="1"/>
    <cellStyle name="Neutral 2 13" xfId="36188" hidden="1"/>
    <cellStyle name="Neutral 2 13" xfId="37533" hidden="1"/>
    <cellStyle name="Neutral 2 13" xfId="37519" hidden="1"/>
    <cellStyle name="Neutral 2 13" xfId="37589" hidden="1"/>
    <cellStyle name="Neutral 2 13" xfId="37624" hidden="1"/>
    <cellStyle name="Neutral 2 13" xfId="37757" hidden="1"/>
    <cellStyle name="Neutral 2 13" xfId="37896" hidden="1"/>
    <cellStyle name="Neutral 2 13" xfId="37882" hidden="1"/>
    <cellStyle name="Neutral 2 13" xfId="37952" hidden="1"/>
    <cellStyle name="Neutral 2 13" xfId="37987" hidden="1"/>
    <cellStyle name="Neutral 2 13" xfId="37997" hidden="1"/>
    <cellStyle name="Neutral 2 13" xfId="38043" hidden="1"/>
    <cellStyle name="Neutral 2 13" xfId="38029" hidden="1"/>
    <cellStyle name="Neutral 2 13" xfId="38099" hidden="1"/>
    <cellStyle name="Neutral 2 13" xfId="38134" hidden="1"/>
    <cellStyle name="Neutral 2 13" xfId="37772" hidden="1"/>
    <cellStyle name="Neutral 2 13" xfId="38184" hidden="1"/>
    <cellStyle name="Neutral 2 13" xfId="38170" hidden="1"/>
    <cellStyle name="Neutral 2 13" xfId="38240" hidden="1"/>
    <cellStyle name="Neutral 2 13" xfId="38275" hidden="1"/>
    <cellStyle name="Neutral 2 13" xfId="38340" hidden="1"/>
    <cellStyle name="Neutral 2 13" xfId="38401" hidden="1"/>
    <cellStyle name="Neutral 2 13" xfId="38387" hidden="1"/>
    <cellStyle name="Neutral 2 13" xfId="38457" hidden="1"/>
    <cellStyle name="Neutral 2 13" xfId="38492" hidden="1"/>
    <cellStyle name="Neutral 2 13" xfId="38583" hidden="1"/>
    <cellStyle name="Neutral 2 13" xfId="38693" hidden="1"/>
    <cellStyle name="Neutral 2 13" xfId="38679" hidden="1"/>
    <cellStyle name="Neutral 2 13" xfId="38749" hidden="1"/>
    <cellStyle name="Neutral 2 13" xfId="38784" hidden="1"/>
    <cellStyle name="Neutral 2 13" xfId="38792" hidden="1"/>
    <cellStyle name="Neutral 2 13" xfId="38835" hidden="1"/>
    <cellStyle name="Neutral 2 13" xfId="38821" hidden="1"/>
    <cellStyle name="Neutral 2 13" xfId="38891" hidden="1"/>
    <cellStyle name="Neutral 2 13" xfId="38926" hidden="1"/>
    <cellStyle name="Neutral 2 13" xfId="39007" hidden="1"/>
    <cellStyle name="Neutral 2 13" xfId="39073" hidden="1"/>
    <cellStyle name="Neutral 2 13" xfId="39059" hidden="1"/>
    <cellStyle name="Neutral 2 13" xfId="39129" hidden="1"/>
    <cellStyle name="Neutral 2 13" xfId="39164" hidden="1"/>
    <cellStyle name="Neutral 2 13" xfId="39297" hidden="1"/>
    <cellStyle name="Neutral 2 13" xfId="39436" hidden="1"/>
    <cellStyle name="Neutral 2 13" xfId="39422" hidden="1"/>
    <cellStyle name="Neutral 2 13" xfId="39492" hidden="1"/>
    <cellStyle name="Neutral 2 13" xfId="39527" hidden="1"/>
    <cellStyle name="Neutral 2 13" xfId="39537" hidden="1"/>
    <cellStyle name="Neutral 2 13" xfId="39583" hidden="1"/>
    <cellStyle name="Neutral 2 13" xfId="39569" hidden="1"/>
    <cellStyle name="Neutral 2 13" xfId="39639" hidden="1"/>
    <cellStyle name="Neutral 2 13" xfId="39674" hidden="1"/>
    <cellStyle name="Neutral 2 13" xfId="39312" hidden="1"/>
    <cellStyle name="Neutral 2 13" xfId="39724" hidden="1"/>
    <cellStyle name="Neutral 2 13" xfId="39710" hidden="1"/>
    <cellStyle name="Neutral 2 13" xfId="39780" hidden="1"/>
    <cellStyle name="Neutral 2 13" xfId="39815" hidden="1"/>
    <cellStyle name="Neutral 2 13" xfId="39880" hidden="1"/>
    <cellStyle name="Neutral 2 13" xfId="39941" hidden="1"/>
    <cellStyle name="Neutral 2 13" xfId="39927" hidden="1"/>
    <cellStyle name="Neutral 2 13" xfId="39997" hidden="1"/>
    <cellStyle name="Neutral 2 13" xfId="40032" hidden="1"/>
    <cellStyle name="Neutral 2 13" xfId="40123" hidden="1"/>
    <cellStyle name="Neutral 2 13" xfId="40233" hidden="1"/>
    <cellStyle name="Neutral 2 13" xfId="40219" hidden="1"/>
    <cellStyle name="Neutral 2 13" xfId="40289" hidden="1"/>
    <cellStyle name="Neutral 2 13" xfId="40324" hidden="1"/>
    <cellStyle name="Neutral 2 13" xfId="40332" hidden="1"/>
    <cellStyle name="Neutral 2 13" xfId="40375" hidden="1"/>
    <cellStyle name="Neutral 2 13" xfId="40361" hidden="1"/>
    <cellStyle name="Neutral 2 13" xfId="40431" hidden="1"/>
    <cellStyle name="Neutral 2 13" xfId="40466" hidden="1"/>
    <cellStyle name="Neutral 2 13" xfId="40531" hidden="1"/>
    <cellStyle name="Neutral 2 13" xfId="40592" hidden="1"/>
    <cellStyle name="Neutral 2 13" xfId="40578" hidden="1"/>
    <cellStyle name="Neutral 2 13" xfId="40648" hidden="1"/>
    <cellStyle name="Neutral 2 13" xfId="40683" hidden="1"/>
    <cellStyle name="Neutral 2 13" xfId="40794" hidden="1"/>
    <cellStyle name="Neutral 2 13" xfId="40983" hidden="1"/>
    <cellStyle name="Neutral 2 13" xfId="40969" hidden="1"/>
    <cellStyle name="Neutral 2 13" xfId="41039" hidden="1"/>
    <cellStyle name="Neutral 2 13" xfId="41074" hidden="1"/>
    <cellStyle name="Neutral 2 13" xfId="41182" hidden="1"/>
    <cellStyle name="Neutral 2 13" xfId="41292" hidden="1"/>
    <cellStyle name="Neutral 2 13" xfId="41278" hidden="1"/>
    <cellStyle name="Neutral 2 13" xfId="41348" hidden="1"/>
    <cellStyle name="Neutral 2 13" xfId="41383" hidden="1"/>
    <cellStyle name="Neutral 2 13" xfId="41393" hidden="1"/>
    <cellStyle name="Neutral 2 13" xfId="41436" hidden="1"/>
    <cellStyle name="Neutral 2 13" xfId="41422" hidden="1"/>
    <cellStyle name="Neutral 2 13" xfId="41492" hidden="1"/>
    <cellStyle name="Neutral 2 13" xfId="41527" hidden="1"/>
    <cellStyle name="Neutral 2 13" xfId="40813" hidden="1"/>
    <cellStyle name="Neutral 2 13" xfId="41593" hidden="1"/>
    <cellStyle name="Neutral 2 13" xfId="41579" hidden="1"/>
    <cellStyle name="Neutral 2 13" xfId="41649" hidden="1"/>
    <cellStyle name="Neutral 2 13" xfId="41684" hidden="1"/>
    <cellStyle name="Neutral 2 13" xfId="41823" hidden="1"/>
    <cellStyle name="Neutral 2 13" xfId="41963" hidden="1"/>
    <cellStyle name="Neutral 2 13" xfId="41949" hidden="1"/>
    <cellStyle name="Neutral 2 13" xfId="42019" hidden="1"/>
    <cellStyle name="Neutral 2 13" xfId="42054" hidden="1"/>
    <cellStyle name="Neutral 2 13" xfId="42066" hidden="1"/>
    <cellStyle name="Neutral 2 13" xfId="42112" hidden="1"/>
    <cellStyle name="Neutral 2 13" xfId="42098" hidden="1"/>
    <cellStyle name="Neutral 2 13" xfId="42168" hidden="1"/>
    <cellStyle name="Neutral 2 13" xfId="42203" hidden="1"/>
    <cellStyle name="Neutral 2 13" xfId="41838" hidden="1"/>
    <cellStyle name="Neutral 2 13" xfId="42255" hidden="1"/>
    <cellStyle name="Neutral 2 13" xfId="42241" hidden="1"/>
    <cellStyle name="Neutral 2 13" xfId="42311" hidden="1"/>
    <cellStyle name="Neutral 2 13" xfId="42346" hidden="1"/>
    <cellStyle name="Neutral 2 13" xfId="42413" hidden="1"/>
    <cellStyle name="Neutral 2 13" xfId="42474" hidden="1"/>
    <cellStyle name="Neutral 2 13" xfId="42460" hidden="1"/>
    <cellStyle name="Neutral 2 13" xfId="42530" hidden="1"/>
    <cellStyle name="Neutral 2 13" xfId="42565" hidden="1"/>
    <cellStyle name="Neutral 2 13" xfId="42656" hidden="1"/>
    <cellStyle name="Neutral 2 13" xfId="42766" hidden="1"/>
    <cellStyle name="Neutral 2 13" xfId="42752" hidden="1"/>
    <cellStyle name="Neutral 2 13" xfId="42822" hidden="1"/>
    <cellStyle name="Neutral 2 13" xfId="42857" hidden="1"/>
    <cellStyle name="Neutral 2 13" xfId="42865" hidden="1"/>
    <cellStyle name="Neutral 2 13" xfId="42908" hidden="1"/>
    <cellStyle name="Neutral 2 13" xfId="42894" hidden="1"/>
    <cellStyle name="Neutral 2 13" xfId="42964" hidden="1"/>
    <cellStyle name="Neutral 2 13" xfId="42999" hidden="1"/>
    <cellStyle name="Neutral 2 13" xfId="40806" hidden="1"/>
    <cellStyle name="Neutral 2 13" xfId="43048" hidden="1"/>
    <cellStyle name="Neutral 2 13" xfId="43034" hidden="1"/>
    <cellStyle name="Neutral 2 13" xfId="43104" hidden="1"/>
    <cellStyle name="Neutral 2 13" xfId="43139" hidden="1"/>
    <cellStyle name="Neutral 2 13" xfId="43275" hidden="1"/>
    <cellStyle name="Neutral 2 13" xfId="43414" hidden="1"/>
    <cellStyle name="Neutral 2 13" xfId="43400" hidden="1"/>
    <cellStyle name="Neutral 2 13" xfId="43470" hidden="1"/>
    <cellStyle name="Neutral 2 13" xfId="43505" hidden="1"/>
    <cellStyle name="Neutral 2 13" xfId="43517" hidden="1"/>
    <cellStyle name="Neutral 2 13" xfId="43563" hidden="1"/>
    <cellStyle name="Neutral 2 13" xfId="43549" hidden="1"/>
    <cellStyle name="Neutral 2 13" xfId="43619" hidden="1"/>
    <cellStyle name="Neutral 2 13" xfId="43654" hidden="1"/>
    <cellStyle name="Neutral 2 13" xfId="43290" hidden="1"/>
    <cellStyle name="Neutral 2 13" xfId="43706" hidden="1"/>
    <cellStyle name="Neutral 2 13" xfId="43692" hidden="1"/>
    <cellStyle name="Neutral 2 13" xfId="43762" hidden="1"/>
    <cellStyle name="Neutral 2 13" xfId="43797" hidden="1"/>
    <cellStyle name="Neutral 2 13" xfId="43863" hidden="1"/>
    <cellStyle name="Neutral 2 13" xfId="43924" hidden="1"/>
    <cellStyle name="Neutral 2 13" xfId="43910" hidden="1"/>
    <cellStyle name="Neutral 2 13" xfId="43980" hidden="1"/>
    <cellStyle name="Neutral 2 13" xfId="44015" hidden="1"/>
    <cellStyle name="Neutral 2 13" xfId="44106" hidden="1"/>
    <cellStyle name="Neutral 2 13" xfId="44216" hidden="1"/>
    <cellStyle name="Neutral 2 13" xfId="44202" hidden="1"/>
    <cellStyle name="Neutral 2 13" xfId="44272" hidden="1"/>
    <cellStyle name="Neutral 2 13" xfId="44307" hidden="1"/>
    <cellStyle name="Neutral 2 13" xfId="44315" hidden="1"/>
    <cellStyle name="Neutral 2 13" xfId="44358" hidden="1"/>
    <cellStyle name="Neutral 2 13" xfId="44344" hidden="1"/>
    <cellStyle name="Neutral 2 13" xfId="44414" hidden="1"/>
    <cellStyle name="Neutral 2 13" xfId="44449" hidden="1"/>
    <cellStyle name="Neutral 2 13" xfId="40807" hidden="1"/>
    <cellStyle name="Neutral 2 13" xfId="44498" hidden="1"/>
    <cellStyle name="Neutral 2 13" xfId="44484" hidden="1"/>
    <cellStyle name="Neutral 2 13" xfId="44554" hidden="1"/>
    <cellStyle name="Neutral 2 13" xfId="44589" hidden="1"/>
    <cellStyle name="Neutral 2 13" xfId="44722" hidden="1"/>
    <cellStyle name="Neutral 2 13" xfId="44861" hidden="1"/>
    <cellStyle name="Neutral 2 13" xfId="44847" hidden="1"/>
    <cellStyle name="Neutral 2 13" xfId="44917" hidden="1"/>
    <cellStyle name="Neutral 2 13" xfId="44952" hidden="1"/>
    <cellStyle name="Neutral 2 13" xfId="44962" hidden="1"/>
    <cellStyle name="Neutral 2 13" xfId="45008" hidden="1"/>
    <cellStyle name="Neutral 2 13" xfId="44994" hidden="1"/>
    <cellStyle name="Neutral 2 13" xfId="45064" hidden="1"/>
    <cellStyle name="Neutral 2 13" xfId="45099" hidden="1"/>
    <cellStyle name="Neutral 2 13" xfId="44737" hidden="1"/>
    <cellStyle name="Neutral 2 13" xfId="45149" hidden="1"/>
    <cellStyle name="Neutral 2 13" xfId="45135" hidden="1"/>
    <cellStyle name="Neutral 2 13" xfId="45205" hidden="1"/>
    <cellStyle name="Neutral 2 13" xfId="45240" hidden="1"/>
    <cellStyle name="Neutral 2 13" xfId="45305" hidden="1"/>
    <cellStyle name="Neutral 2 13" xfId="45366" hidden="1"/>
    <cellStyle name="Neutral 2 13" xfId="45352" hidden="1"/>
    <cellStyle name="Neutral 2 13" xfId="45422" hidden="1"/>
    <cellStyle name="Neutral 2 13" xfId="45457" hidden="1"/>
    <cellStyle name="Neutral 2 13" xfId="45548" hidden="1"/>
    <cellStyle name="Neutral 2 13" xfId="45658" hidden="1"/>
    <cellStyle name="Neutral 2 13" xfId="45644" hidden="1"/>
    <cellStyle name="Neutral 2 13" xfId="45714" hidden="1"/>
    <cellStyle name="Neutral 2 13" xfId="45749" hidden="1"/>
    <cellStyle name="Neutral 2 13" xfId="45757" hidden="1"/>
    <cellStyle name="Neutral 2 13" xfId="45800" hidden="1"/>
    <cellStyle name="Neutral 2 13" xfId="45786" hidden="1"/>
    <cellStyle name="Neutral 2 13" xfId="45856" hidden="1"/>
    <cellStyle name="Neutral 2 13" xfId="45891" hidden="1"/>
    <cellStyle name="Neutral 2 13" xfId="45958" hidden="1"/>
    <cellStyle name="Neutral 2 13" xfId="46093" hidden="1"/>
    <cellStyle name="Neutral 2 13" xfId="46079" hidden="1"/>
    <cellStyle name="Neutral 2 13" xfId="46149" hidden="1"/>
    <cellStyle name="Neutral 2 13" xfId="46184" hidden="1"/>
    <cellStyle name="Neutral 2 13" xfId="46318" hidden="1"/>
    <cellStyle name="Neutral 2 13" xfId="46457" hidden="1"/>
    <cellStyle name="Neutral 2 13" xfId="46443" hidden="1"/>
    <cellStyle name="Neutral 2 13" xfId="46513" hidden="1"/>
    <cellStyle name="Neutral 2 13" xfId="46548" hidden="1"/>
    <cellStyle name="Neutral 2 13" xfId="46558" hidden="1"/>
    <cellStyle name="Neutral 2 13" xfId="46604" hidden="1"/>
    <cellStyle name="Neutral 2 13" xfId="46590" hidden="1"/>
    <cellStyle name="Neutral 2 13" xfId="46660" hidden="1"/>
    <cellStyle name="Neutral 2 13" xfId="46695" hidden="1"/>
    <cellStyle name="Neutral 2 13" xfId="46333" hidden="1"/>
    <cellStyle name="Neutral 2 13" xfId="46745" hidden="1"/>
    <cellStyle name="Neutral 2 13" xfId="46731" hidden="1"/>
    <cellStyle name="Neutral 2 13" xfId="46801" hidden="1"/>
    <cellStyle name="Neutral 2 13" xfId="46836" hidden="1"/>
    <cellStyle name="Neutral 2 13" xfId="46901" hidden="1"/>
    <cellStyle name="Neutral 2 13" xfId="46962" hidden="1"/>
    <cellStyle name="Neutral 2 13" xfId="46948" hidden="1"/>
    <cellStyle name="Neutral 2 13" xfId="47018" hidden="1"/>
    <cellStyle name="Neutral 2 13" xfId="47053" hidden="1"/>
    <cellStyle name="Neutral 2 13" xfId="47144" hidden="1"/>
    <cellStyle name="Neutral 2 13" xfId="47254" hidden="1"/>
    <cellStyle name="Neutral 2 13" xfId="47240" hidden="1"/>
    <cellStyle name="Neutral 2 13" xfId="47310" hidden="1"/>
    <cellStyle name="Neutral 2 13" xfId="47345" hidden="1"/>
    <cellStyle name="Neutral 2 13" xfId="47353" hidden="1"/>
    <cellStyle name="Neutral 2 13" xfId="47396" hidden="1"/>
    <cellStyle name="Neutral 2 13" xfId="47382" hidden="1"/>
    <cellStyle name="Neutral 2 13" xfId="47452" hidden="1"/>
    <cellStyle name="Neutral 2 13" xfId="47487" hidden="1"/>
    <cellStyle name="Neutral 2 13" xfId="46191" hidden="1"/>
    <cellStyle name="Neutral 2 13" xfId="47536" hidden="1"/>
    <cellStyle name="Neutral 2 13" xfId="47522" hidden="1"/>
    <cellStyle name="Neutral 2 13" xfId="47592" hidden="1"/>
    <cellStyle name="Neutral 2 13" xfId="47627" hidden="1"/>
    <cellStyle name="Neutral 2 13" xfId="47760" hidden="1"/>
    <cellStyle name="Neutral 2 13" xfId="47899" hidden="1"/>
    <cellStyle name="Neutral 2 13" xfId="47885" hidden="1"/>
    <cellStyle name="Neutral 2 13" xfId="47955" hidden="1"/>
    <cellStyle name="Neutral 2 13" xfId="47990" hidden="1"/>
    <cellStyle name="Neutral 2 13" xfId="48000" hidden="1"/>
    <cellStyle name="Neutral 2 13" xfId="48046" hidden="1"/>
    <cellStyle name="Neutral 2 13" xfId="48032" hidden="1"/>
    <cellStyle name="Neutral 2 13" xfId="48102" hidden="1"/>
    <cellStyle name="Neutral 2 13" xfId="48137" hidden="1"/>
    <cellStyle name="Neutral 2 13" xfId="47775" hidden="1"/>
    <cellStyle name="Neutral 2 13" xfId="48187" hidden="1"/>
    <cellStyle name="Neutral 2 13" xfId="48173" hidden="1"/>
    <cellStyle name="Neutral 2 13" xfId="48243" hidden="1"/>
    <cellStyle name="Neutral 2 13" xfId="48278" hidden="1"/>
    <cellStyle name="Neutral 2 13" xfId="48343" hidden="1"/>
    <cellStyle name="Neutral 2 13" xfId="48404" hidden="1"/>
    <cellStyle name="Neutral 2 13" xfId="48390" hidden="1"/>
    <cellStyle name="Neutral 2 13" xfId="48460" hidden="1"/>
    <cellStyle name="Neutral 2 13" xfId="48495" hidden="1"/>
    <cellStyle name="Neutral 2 13" xfId="48586" hidden="1"/>
    <cellStyle name="Neutral 2 13" xfId="48696" hidden="1"/>
    <cellStyle name="Neutral 2 13" xfId="48682" hidden="1"/>
    <cellStyle name="Neutral 2 13" xfId="48752" hidden="1"/>
    <cellStyle name="Neutral 2 13" xfId="48787" hidden="1"/>
    <cellStyle name="Neutral 2 13" xfId="48795" hidden="1"/>
    <cellStyle name="Neutral 2 13" xfId="48838" hidden="1"/>
    <cellStyle name="Neutral 2 13" xfId="48824" hidden="1"/>
    <cellStyle name="Neutral 2 13" xfId="48894" hidden="1"/>
    <cellStyle name="Neutral 2 13" xfId="48929" hidden="1"/>
    <cellStyle name="Neutral 2 13" xfId="48994" hidden="1"/>
    <cellStyle name="Neutral 2 13" xfId="49055" hidden="1"/>
    <cellStyle name="Neutral 2 13" xfId="49041" hidden="1"/>
    <cellStyle name="Neutral 2 13" xfId="49111" hidden="1"/>
    <cellStyle name="Neutral 2 13" xfId="49146" hidden="1"/>
    <cellStyle name="Neutral 2 13" xfId="49279" hidden="1"/>
    <cellStyle name="Neutral 2 13" xfId="49418" hidden="1"/>
    <cellStyle name="Neutral 2 13" xfId="49404" hidden="1"/>
    <cellStyle name="Neutral 2 13" xfId="49474" hidden="1"/>
    <cellStyle name="Neutral 2 13" xfId="49509" hidden="1"/>
    <cellStyle name="Neutral 2 13" xfId="49519" hidden="1"/>
    <cellStyle name="Neutral 2 13" xfId="49565" hidden="1"/>
    <cellStyle name="Neutral 2 13" xfId="49551" hidden="1"/>
    <cellStyle name="Neutral 2 13" xfId="49621" hidden="1"/>
    <cellStyle name="Neutral 2 13" xfId="49656" hidden="1"/>
    <cellStyle name="Neutral 2 13" xfId="49294" hidden="1"/>
    <cellStyle name="Neutral 2 13" xfId="49706" hidden="1"/>
    <cellStyle name="Neutral 2 13" xfId="49692" hidden="1"/>
    <cellStyle name="Neutral 2 13" xfId="49762" hidden="1"/>
    <cellStyle name="Neutral 2 13" xfId="49797" hidden="1"/>
    <cellStyle name="Neutral 2 13" xfId="49862" hidden="1"/>
    <cellStyle name="Neutral 2 13" xfId="49923" hidden="1"/>
    <cellStyle name="Neutral 2 13" xfId="49909" hidden="1"/>
    <cellStyle name="Neutral 2 13" xfId="49979" hidden="1"/>
    <cellStyle name="Neutral 2 13" xfId="50014" hidden="1"/>
    <cellStyle name="Neutral 2 13" xfId="50105" hidden="1"/>
    <cellStyle name="Neutral 2 13" xfId="50215" hidden="1"/>
    <cellStyle name="Neutral 2 13" xfId="50201" hidden="1"/>
    <cellStyle name="Neutral 2 13" xfId="50271" hidden="1"/>
    <cellStyle name="Neutral 2 13" xfId="50306" hidden="1"/>
    <cellStyle name="Neutral 2 13" xfId="50314" hidden="1"/>
    <cellStyle name="Neutral 2 13" xfId="50357" hidden="1"/>
    <cellStyle name="Neutral 2 13" xfId="50343" hidden="1"/>
    <cellStyle name="Neutral 2 13" xfId="50413" hidden="1"/>
    <cellStyle name="Neutral 2 13" xfId="50448" hidden="1"/>
    <cellStyle name="Neutral 2 13" xfId="50513" hidden="1"/>
    <cellStyle name="Neutral 2 13" xfId="50574" hidden="1"/>
    <cellStyle name="Neutral 2 13" xfId="50560" hidden="1"/>
    <cellStyle name="Neutral 2 13" xfId="50630" hidden="1"/>
    <cellStyle name="Neutral 2 13" xfId="50665" hidden="1"/>
    <cellStyle name="Neutral 2 13" xfId="50776" hidden="1"/>
    <cellStyle name="Neutral 2 13" xfId="50965" hidden="1"/>
    <cellStyle name="Neutral 2 13" xfId="50951" hidden="1"/>
    <cellStyle name="Neutral 2 13" xfId="51021" hidden="1"/>
    <cellStyle name="Neutral 2 13" xfId="51056" hidden="1"/>
    <cellStyle name="Neutral 2 13" xfId="51164" hidden="1"/>
    <cellStyle name="Neutral 2 13" xfId="51274" hidden="1"/>
    <cellStyle name="Neutral 2 13" xfId="51260" hidden="1"/>
    <cellStyle name="Neutral 2 13" xfId="51330" hidden="1"/>
    <cellStyle name="Neutral 2 13" xfId="51365" hidden="1"/>
    <cellStyle name="Neutral 2 13" xfId="51375" hidden="1"/>
    <cellStyle name="Neutral 2 13" xfId="51418" hidden="1"/>
    <cellStyle name="Neutral 2 13" xfId="51404" hidden="1"/>
    <cellStyle name="Neutral 2 13" xfId="51474" hidden="1"/>
    <cellStyle name="Neutral 2 13" xfId="51509" hidden="1"/>
    <cellStyle name="Neutral 2 13" xfId="50795" hidden="1"/>
    <cellStyle name="Neutral 2 13" xfId="51575" hidden="1"/>
    <cellStyle name="Neutral 2 13" xfId="51561" hidden="1"/>
    <cellStyle name="Neutral 2 13" xfId="51631" hidden="1"/>
    <cellStyle name="Neutral 2 13" xfId="51666" hidden="1"/>
    <cellStyle name="Neutral 2 13" xfId="51805" hidden="1"/>
    <cellStyle name="Neutral 2 13" xfId="51945" hidden="1"/>
    <cellStyle name="Neutral 2 13" xfId="51931" hidden="1"/>
    <cellStyle name="Neutral 2 13" xfId="52001" hidden="1"/>
    <cellStyle name="Neutral 2 13" xfId="52036" hidden="1"/>
    <cellStyle name="Neutral 2 13" xfId="52048" hidden="1"/>
    <cellStyle name="Neutral 2 13" xfId="52094" hidden="1"/>
    <cellStyle name="Neutral 2 13" xfId="52080" hidden="1"/>
    <cellStyle name="Neutral 2 13" xfId="52150" hidden="1"/>
    <cellStyle name="Neutral 2 13" xfId="52185" hidden="1"/>
    <cellStyle name="Neutral 2 13" xfId="51820" hidden="1"/>
    <cellStyle name="Neutral 2 13" xfId="52237" hidden="1"/>
    <cellStyle name="Neutral 2 13" xfId="52223" hidden="1"/>
    <cellStyle name="Neutral 2 13" xfId="52293" hidden="1"/>
    <cellStyle name="Neutral 2 13" xfId="52328" hidden="1"/>
    <cellStyle name="Neutral 2 13" xfId="52395" hidden="1"/>
    <cellStyle name="Neutral 2 13" xfId="52456" hidden="1"/>
    <cellStyle name="Neutral 2 13" xfId="52442" hidden="1"/>
    <cellStyle name="Neutral 2 13" xfId="52512" hidden="1"/>
    <cellStyle name="Neutral 2 13" xfId="52547" hidden="1"/>
    <cellStyle name="Neutral 2 13" xfId="52638" hidden="1"/>
    <cellStyle name="Neutral 2 13" xfId="52748" hidden="1"/>
    <cellStyle name="Neutral 2 13" xfId="52734" hidden="1"/>
    <cellStyle name="Neutral 2 13" xfId="52804" hidden="1"/>
    <cellStyle name="Neutral 2 13" xfId="52839" hidden="1"/>
    <cellStyle name="Neutral 2 13" xfId="52847" hidden="1"/>
    <cellStyle name="Neutral 2 13" xfId="52890" hidden="1"/>
    <cellStyle name="Neutral 2 13" xfId="52876" hidden="1"/>
    <cellStyle name="Neutral 2 13" xfId="52946" hidden="1"/>
    <cellStyle name="Neutral 2 13" xfId="52981" hidden="1"/>
    <cellStyle name="Neutral 2 13" xfId="50788" hidden="1"/>
    <cellStyle name="Neutral 2 13" xfId="53030" hidden="1"/>
    <cellStyle name="Neutral 2 13" xfId="53016" hidden="1"/>
    <cellStyle name="Neutral 2 13" xfId="53086" hidden="1"/>
    <cellStyle name="Neutral 2 13" xfId="53121" hidden="1"/>
    <cellStyle name="Neutral 2 13" xfId="53257" hidden="1"/>
    <cellStyle name="Neutral 2 13" xfId="53396" hidden="1"/>
    <cellStyle name="Neutral 2 13" xfId="53382" hidden="1"/>
    <cellStyle name="Neutral 2 13" xfId="53452" hidden="1"/>
    <cellStyle name="Neutral 2 13" xfId="53487" hidden="1"/>
    <cellStyle name="Neutral 2 13" xfId="53499" hidden="1"/>
    <cellStyle name="Neutral 2 13" xfId="53545" hidden="1"/>
    <cellStyle name="Neutral 2 13" xfId="53531" hidden="1"/>
    <cellStyle name="Neutral 2 13" xfId="53601" hidden="1"/>
    <cellStyle name="Neutral 2 13" xfId="53636" hidden="1"/>
    <cellStyle name="Neutral 2 13" xfId="53272" hidden="1"/>
    <cellStyle name="Neutral 2 13" xfId="53688" hidden="1"/>
    <cellStyle name="Neutral 2 13" xfId="53674" hidden="1"/>
    <cellStyle name="Neutral 2 13" xfId="53744" hidden="1"/>
    <cellStyle name="Neutral 2 13" xfId="53779" hidden="1"/>
    <cellStyle name="Neutral 2 13" xfId="53845" hidden="1"/>
    <cellStyle name="Neutral 2 13" xfId="53906" hidden="1"/>
    <cellStyle name="Neutral 2 13" xfId="53892" hidden="1"/>
    <cellStyle name="Neutral 2 13" xfId="53962" hidden="1"/>
    <cellStyle name="Neutral 2 13" xfId="53997" hidden="1"/>
    <cellStyle name="Neutral 2 13" xfId="54088" hidden="1"/>
    <cellStyle name="Neutral 2 13" xfId="54198" hidden="1"/>
    <cellStyle name="Neutral 2 13" xfId="54184" hidden="1"/>
    <cellStyle name="Neutral 2 13" xfId="54254" hidden="1"/>
    <cellStyle name="Neutral 2 13" xfId="54289" hidden="1"/>
    <cellStyle name="Neutral 2 13" xfId="54297" hidden="1"/>
    <cellStyle name="Neutral 2 13" xfId="54340" hidden="1"/>
    <cellStyle name="Neutral 2 13" xfId="54326" hidden="1"/>
    <cellStyle name="Neutral 2 13" xfId="54396" hidden="1"/>
    <cellStyle name="Neutral 2 13" xfId="54431" hidden="1"/>
    <cellStyle name="Neutral 2 13" xfId="50789" hidden="1"/>
    <cellStyle name="Neutral 2 13" xfId="54480" hidden="1"/>
    <cellStyle name="Neutral 2 13" xfId="54466" hidden="1"/>
    <cellStyle name="Neutral 2 13" xfId="54536" hidden="1"/>
    <cellStyle name="Neutral 2 13" xfId="54571" hidden="1"/>
    <cellStyle name="Neutral 2 13" xfId="54704" hidden="1"/>
    <cellStyle name="Neutral 2 13" xfId="54843" hidden="1"/>
    <cellStyle name="Neutral 2 13" xfId="54829" hidden="1"/>
    <cellStyle name="Neutral 2 13" xfId="54899" hidden="1"/>
    <cellStyle name="Neutral 2 13" xfId="54934" hidden="1"/>
    <cellStyle name="Neutral 2 13" xfId="54944" hidden="1"/>
    <cellStyle name="Neutral 2 13" xfId="54990" hidden="1"/>
    <cellStyle name="Neutral 2 13" xfId="54976" hidden="1"/>
    <cellStyle name="Neutral 2 13" xfId="55046" hidden="1"/>
    <cellStyle name="Neutral 2 13" xfId="55081" hidden="1"/>
    <cellStyle name="Neutral 2 13" xfId="54719" hidden="1"/>
    <cellStyle name="Neutral 2 13" xfId="55131" hidden="1"/>
    <cellStyle name="Neutral 2 13" xfId="55117" hidden="1"/>
    <cellStyle name="Neutral 2 13" xfId="55187" hidden="1"/>
    <cellStyle name="Neutral 2 13" xfId="55222" hidden="1"/>
    <cellStyle name="Neutral 2 13" xfId="55287" hidden="1"/>
    <cellStyle name="Neutral 2 13" xfId="55348" hidden="1"/>
    <cellStyle name="Neutral 2 13" xfId="55334" hidden="1"/>
    <cellStyle name="Neutral 2 13" xfId="55404" hidden="1"/>
    <cellStyle name="Neutral 2 13" xfId="55439" hidden="1"/>
    <cellStyle name="Neutral 2 13" xfId="55530" hidden="1"/>
    <cellStyle name="Neutral 2 13" xfId="55640" hidden="1"/>
    <cellStyle name="Neutral 2 13" xfId="55626" hidden="1"/>
    <cellStyle name="Neutral 2 13" xfId="55696" hidden="1"/>
    <cellStyle name="Neutral 2 13" xfId="55731" hidden="1"/>
    <cellStyle name="Neutral 2 13" xfId="55739" hidden="1"/>
    <cellStyle name="Neutral 2 13" xfId="55782" hidden="1"/>
    <cellStyle name="Neutral 2 13" xfId="55768" hidden="1"/>
    <cellStyle name="Neutral 2 13" xfId="55838" hidden="1"/>
    <cellStyle name="Neutral 2 13" xfId="55873" hidden="1"/>
    <cellStyle name="Neutral 2 13" xfId="55940" hidden="1"/>
    <cellStyle name="Neutral 2 13" xfId="56075" hidden="1"/>
    <cellStyle name="Neutral 2 13" xfId="56061" hidden="1"/>
    <cellStyle name="Neutral 2 13" xfId="56131" hidden="1"/>
    <cellStyle name="Neutral 2 13" xfId="56166" hidden="1"/>
    <cellStyle name="Neutral 2 13" xfId="56300" hidden="1"/>
    <cellStyle name="Neutral 2 13" xfId="56439" hidden="1"/>
    <cellStyle name="Neutral 2 13" xfId="56425" hidden="1"/>
    <cellStyle name="Neutral 2 13" xfId="56495" hidden="1"/>
    <cellStyle name="Neutral 2 13" xfId="56530" hidden="1"/>
    <cellStyle name="Neutral 2 13" xfId="56540" hidden="1"/>
    <cellStyle name="Neutral 2 13" xfId="56586" hidden="1"/>
    <cellStyle name="Neutral 2 13" xfId="56572" hidden="1"/>
    <cellStyle name="Neutral 2 13" xfId="56642" hidden="1"/>
    <cellStyle name="Neutral 2 13" xfId="56677" hidden="1"/>
    <cellStyle name="Neutral 2 13" xfId="56315" hidden="1"/>
    <cellStyle name="Neutral 2 13" xfId="56727" hidden="1"/>
    <cellStyle name="Neutral 2 13" xfId="56713" hidden="1"/>
    <cellStyle name="Neutral 2 13" xfId="56783" hidden="1"/>
    <cellStyle name="Neutral 2 13" xfId="56818" hidden="1"/>
    <cellStyle name="Neutral 2 13" xfId="56883" hidden="1"/>
    <cellStyle name="Neutral 2 13" xfId="56944" hidden="1"/>
    <cellStyle name="Neutral 2 13" xfId="56930" hidden="1"/>
    <cellStyle name="Neutral 2 13" xfId="57000" hidden="1"/>
    <cellStyle name="Neutral 2 13" xfId="57035" hidden="1"/>
    <cellStyle name="Neutral 2 13" xfId="57126" hidden="1"/>
    <cellStyle name="Neutral 2 13" xfId="57236" hidden="1"/>
    <cellStyle name="Neutral 2 13" xfId="57222" hidden="1"/>
    <cellStyle name="Neutral 2 13" xfId="57292" hidden="1"/>
    <cellStyle name="Neutral 2 13" xfId="57327" hidden="1"/>
    <cellStyle name="Neutral 2 13" xfId="57335" hidden="1"/>
    <cellStyle name="Neutral 2 13" xfId="57378" hidden="1"/>
    <cellStyle name="Neutral 2 13" xfId="57364" hidden="1"/>
    <cellStyle name="Neutral 2 13" xfId="57434" hidden="1"/>
    <cellStyle name="Neutral 2 13" xfId="57469" hidden="1"/>
    <cellStyle name="Neutral 2 13" xfId="56173" hidden="1"/>
    <cellStyle name="Neutral 2 13" xfId="57518" hidden="1"/>
    <cellStyle name="Neutral 2 13" xfId="57504" hidden="1"/>
    <cellStyle name="Neutral 2 13" xfId="57574" hidden="1"/>
    <cellStyle name="Neutral 2 13" xfId="57609" hidden="1"/>
    <cellStyle name="Neutral 2 13" xfId="57742" hidden="1"/>
    <cellStyle name="Neutral 2 13" xfId="57881" hidden="1"/>
    <cellStyle name="Neutral 2 13" xfId="57867" hidden="1"/>
    <cellStyle name="Neutral 2 13" xfId="57937" hidden="1"/>
    <cellStyle name="Neutral 2 13" xfId="57972" hidden="1"/>
    <cellStyle name="Neutral 2 13" xfId="57982" hidden="1"/>
    <cellStyle name="Neutral 2 13" xfId="58028" hidden="1"/>
    <cellStyle name="Neutral 2 13" xfId="58014" hidden="1"/>
    <cellStyle name="Neutral 2 13" xfId="58084" hidden="1"/>
    <cellStyle name="Neutral 2 13" xfId="58119" hidden="1"/>
    <cellStyle name="Neutral 2 13" xfId="57757" hidden="1"/>
    <cellStyle name="Neutral 2 13" xfId="58169" hidden="1"/>
    <cellStyle name="Neutral 2 13" xfId="58155" hidden="1"/>
    <cellStyle name="Neutral 2 13" xfId="58225" hidden="1"/>
    <cellStyle name="Neutral 2 13" xfId="58260" hidden="1"/>
    <cellStyle name="Neutral 2 13" xfId="58325" hidden="1"/>
    <cellStyle name="Neutral 2 13" xfId="58386" hidden="1"/>
    <cellStyle name="Neutral 2 13" xfId="58372" hidden="1"/>
    <cellStyle name="Neutral 2 13" xfId="58442" hidden="1"/>
    <cellStyle name="Neutral 2 13" xfId="58477" hidden="1"/>
    <cellStyle name="Neutral 2 13" xfId="58568" hidden="1"/>
    <cellStyle name="Neutral 2 13" xfId="58678" hidden="1"/>
    <cellStyle name="Neutral 2 13" xfId="58664" hidden="1"/>
    <cellStyle name="Neutral 2 13" xfId="58734" hidden="1"/>
    <cellStyle name="Neutral 2 13" xfId="58769" hidden="1"/>
    <cellStyle name="Neutral 2 13" xfId="58777" hidden="1"/>
    <cellStyle name="Neutral 2 13" xfId="58820" hidden="1"/>
    <cellStyle name="Neutral 2 13" xfId="58806" hidden="1"/>
    <cellStyle name="Neutral 2 13" xfId="58876" hidden="1"/>
    <cellStyle name="Neutral 2 13" xfId="58911" hidden="1"/>
    <cellStyle name="Neutral 2 14" xfId="248" hidden="1"/>
    <cellStyle name="Neutral 2 14" xfId="567" hidden="1"/>
    <cellStyle name="Neutral 2 14" xfId="551" hidden="1"/>
    <cellStyle name="Neutral 2 14" xfId="623" hidden="1"/>
    <cellStyle name="Neutral 2 14" xfId="658" hidden="1"/>
    <cellStyle name="Neutral 2 14" xfId="836" hidden="1"/>
    <cellStyle name="Neutral 2 14" xfId="975" hidden="1"/>
    <cellStyle name="Neutral 2 14" xfId="959" hidden="1"/>
    <cellStyle name="Neutral 2 14" xfId="1031" hidden="1"/>
    <cellStyle name="Neutral 2 14" xfId="1066" hidden="1"/>
    <cellStyle name="Neutral 2 14" xfId="727" hidden="1"/>
    <cellStyle name="Neutral 2 14" xfId="1122" hidden="1"/>
    <cellStyle name="Neutral 2 14" xfId="1106" hidden="1"/>
    <cellStyle name="Neutral 2 14" xfId="1178" hidden="1"/>
    <cellStyle name="Neutral 2 14" xfId="1213" hidden="1"/>
    <cellStyle name="Neutral 2 14" xfId="851" hidden="1"/>
    <cellStyle name="Neutral 2 14" xfId="1263" hidden="1"/>
    <cellStyle name="Neutral 2 14" xfId="1247" hidden="1"/>
    <cellStyle name="Neutral 2 14" xfId="1319" hidden="1"/>
    <cellStyle name="Neutral 2 14" xfId="1354" hidden="1"/>
    <cellStyle name="Neutral 2 14" xfId="1419" hidden="1"/>
    <cellStyle name="Neutral 2 14" xfId="1480" hidden="1"/>
    <cellStyle name="Neutral 2 14" xfId="1464" hidden="1"/>
    <cellStyle name="Neutral 2 14" xfId="1536" hidden="1"/>
    <cellStyle name="Neutral 2 14" xfId="1571" hidden="1"/>
    <cellStyle name="Neutral 2 14" xfId="1662" hidden="1"/>
    <cellStyle name="Neutral 2 14" xfId="1772" hidden="1"/>
    <cellStyle name="Neutral 2 14" xfId="1756" hidden="1"/>
    <cellStyle name="Neutral 2 14" xfId="1828" hidden="1"/>
    <cellStyle name="Neutral 2 14" xfId="1863" hidden="1"/>
    <cellStyle name="Neutral 2 14" xfId="1583" hidden="1"/>
    <cellStyle name="Neutral 2 14" xfId="1914" hidden="1"/>
    <cellStyle name="Neutral 2 14" xfId="1898" hidden="1"/>
    <cellStyle name="Neutral 2 14" xfId="1970" hidden="1"/>
    <cellStyle name="Neutral 2 14" xfId="2005" hidden="1"/>
    <cellStyle name="Neutral 2 14" xfId="2157" hidden="1"/>
    <cellStyle name="Neutral 2 14" xfId="2445" hidden="1"/>
    <cellStyle name="Neutral 2 14" xfId="2429" hidden="1"/>
    <cellStyle name="Neutral 2 14" xfId="2501" hidden="1"/>
    <cellStyle name="Neutral 2 14" xfId="2536" hidden="1"/>
    <cellStyle name="Neutral 2 14" xfId="2706" hidden="1"/>
    <cellStyle name="Neutral 2 14" xfId="2845" hidden="1"/>
    <cellStyle name="Neutral 2 14" xfId="2829" hidden="1"/>
    <cellStyle name="Neutral 2 14" xfId="2901" hidden="1"/>
    <cellStyle name="Neutral 2 14" xfId="2936" hidden="1"/>
    <cellStyle name="Neutral 2 14" xfId="2597" hidden="1"/>
    <cellStyle name="Neutral 2 14" xfId="2992" hidden="1"/>
    <cellStyle name="Neutral 2 14" xfId="2976" hidden="1"/>
    <cellStyle name="Neutral 2 14" xfId="3048" hidden="1"/>
    <cellStyle name="Neutral 2 14" xfId="3083" hidden="1"/>
    <cellStyle name="Neutral 2 14" xfId="2721" hidden="1"/>
    <cellStyle name="Neutral 2 14" xfId="3133" hidden="1"/>
    <cellStyle name="Neutral 2 14" xfId="3117" hidden="1"/>
    <cellStyle name="Neutral 2 14" xfId="3189" hidden="1"/>
    <cellStyle name="Neutral 2 14" xfId="3224" hidden="1"/>
    <cellStyle name="Neutral 2 14" xfId="3289" hidden="1"/>
    <cellStyle name="Neutral 2 14" xfId="3350" hidden="1"/>
    <cellStyle name="Neutral 2 14" xfId="3334" hidden="1"/>
    <cellStyle name="Neutral 2 14" xfId="3406" hidden="1"/>
    <cellStyle name="Neutral 2 14" xfId="3441" hidden="1"/>
    <cellStyle name="Neutral 2 14" xfId="3532" hidden="1"/>
    <cellStyle name="Neutral 2 14" xfId="3642" hidden="1"/>
    <cellStyle name="Neutral 2 14" xfId="3626" hidden="1"/>
    <cellStyle name="Neutral 2 14" xfId="3698" hidden="1"/>
    <cellStyle name="Neutral 2 14" xfId="3733" hidden="1"/>
    <cellStyle name="Neutral 2 14" xfId="3453" hidden="1"/>
    <cellStyle name="Neutral 2 14" xfId="3784" hidden="1"/>
    <cellStyle name="Neutral 2 14" xfId="3768" hidden="1"/>
    <cellStyle name="Neutral 2 14" xfId="3840" hidden="1"/>
    <cellStyle name="Neutral 2 14" xfId="3875" hidden="1"/>
    <cellStyle name="Neutral 2 14" xfId="2542" hidden="1"/>
    <cellStyle name="Neutral 2 14" xfId="3951" hidden="1"/>
    <cellStyle name="Neutral 2 14" xfId="3935" hidden="1"/>
    <cellStyle name="Neutral 2 14" xfId="4007" hidden="1"/>
    <cellStyle name="Neutral 2 14" xfId="4042" hidden="1"/>
    <cellStyle name="Neutral 2 14" xfId="4212" hidden="1"/>
    <cellStyle name="Neutral 2 14" xfId="4351" hidden="1"/>
    <cellStyle name="Neutral 2 14" xfId="4335" hidden="1"/>
    <cellStyle name="Neutral 2 14" xfId="4407" hidden="1"/>
    <cellStyle name="Neutral 2 14" xfId="4442" hidden="1"/>
    <cellStyle name="Neutral 2 14" xfId="4103" hidden="1"/>
    <cellStyle name="Neutral 2 14" xfId="4498" hidden="1"/>
    <cellStyle name="Neutral 2 14" xfId="4482" hidden="1"/>
    <cellStyle name="Neutral 2 14" xfId="4554" hidden="1"/>
    <cellStyle name="Neutral 2 14" xfId="4589" hidden="1"/>
    <cellStyle name="Neutral 2 14" xfId="4227" hidden="1"/>
    <cellStyle name="Neutral 2 14" xfId="4639" hidden="1"/>
    <cellStyle name="Neutral 2 14" xfId="4623" hidden="1"/>
    <cellStyle name="Neutral 2 14" xfId="4695" hidden="1"/>
    <cellStyle name="Neutral 2 14" xfId="4730" hidden="1"/>
    <cellStyle name="Neutral 2 14" xfId="4795" hidden="1"/>
    <cellStyle name="Neutral 2 14" xfId="4856" hidden="1"/>
    <cellStyle name="Neutral 2 14" xfId="4840" hidden="1"/>
    <cellStyle name="Neutral 2 14" xfId="4912" hidden="1"/>
    <cellStyle name="Neutral 2 14" xfId="4947" hidden="1"/>
    <cellStyle name="Neutral 2 14" xfId="5038" hidden="1"/>
    <cellStyle name="Neutral 2 14" xfId="5148" hidden="1"/>
    <cellStyle name="Neutral 2 14" xfId="5132" hidden="1"/>
    <cellStyle name="Neutral 2 14" xfId="5204" hidden="1"/>
    <cellStyle name="Neutral 2 14" xfId="5239" hidden="1"/>
    <cellStyle name="Neutral 2 14" xfId="4959" hidden="1"/>
    <cellStyle name="Neutral 2 14" xfId="5290" hidden="1"/>
    <cellStyle name="Neutral 2 14" xfId="5274" hidden="1"/>
    <cellStyle name="Neutral 2 14" xfId="5346" hidden="1"/>
    <cellStyle name="Neutral 2 14" xfId="5381" hidden="1"/>
    <cellStyle name="Neutral 2 14" xfId="4048" hidden="1"/>
    <cellStyle name="Neutral 2 14" xfId="5456" hidden="1"/>
    <cellStyle name="Neutral 2 14" xfId="5440" hidden="1"/>
    <cellStyle name="Neutral 2 14" xfId="5512" hidden="1"/>
    <cellStyle name="Neutral 2 14" xfId="5547" hidden="1"/>
    <cellStyle name="Neutral 2 14" xfId="5716" hidden="1"/>
    <cellStyle name="Neutral 2 14" xfId="5855" hidden="1"/>
    <cellStyle name="Neutral 2 14" xfId="5839" hidden="1"/>
    <cellStyle name="Neutral 2 14" xfId="5911" hidden="1"/>
    <cellStyle name="Neutral 2 14" xfId="5946" hidden="1"/>
    <cellStyle name="Neutral 2 14" xfId="5607" hidden="1"/>
    <cellStyle name="Neutral 2 14" xfId="6002" hidden="1"/>
    <cellStyle name="Neutral 2 14" xfId="5986" hidden="1"/>
    <cellStyle name="Neutral 2 14" xfId="6058" hidden="1"/>
    <cellStyle name="Neutral 2 14" xfId="6093" hidden="1"/>
    <cellStyle name="Neutral 2 14" xfId="5731" hidden="1"/>
    <cellStyle name="Neutral 2 14" xfId="6143" hidden="1"/>
    <cellStyle name="Neutral 2 14" xfId="6127" hidden="1"/>
    <cellStyle name="Neutral 2 14" xfId="6199" hidden="1"/>
    <cellStyle name="Neutral 2 14" xfId="6234" hidden="1"/>
    <cellStyle name="Neutral 2 14" xfId="6299" hidden="1"/>
    <cellStyle name="Neutral 2 14" xfId="6360" hidden="1"/>
    <cellStyle name="Neutral 2 14" xfId="6344" hidden="1"/>
    <cellStyle name="Neutral 2 14" xfId="6416" hidden="1"/>
    <cellStyle name="Neutral 2 14" xfId="6451" hidden="1"/>
    <cellStyle name="Neutral 2 14" xfId="6542" hidden="1"/>
    <cellStyle name="Neutral 2 14" xfId="6652" hidden="1"/>
    <cellStyle name="Neutral 2 14" xfId="6636" hidden="1"/>
    <cellStyle name="Neutral 2 14" xfId="6708" hidden="1"/>
    <cellStyle name="Neutral 2 14" xfId="6743" hidden="1"/>
    <cellStyle name="Neutral 2 14" xfId="6463" hidden="1"/>
    <cellStyle name="Neutral 2 14" xfId="6794" hidden="1"/>
    <cellStyle name="Neutral 2 14" xfId="6778" hidden="1"/>
    <cellStyle name="Neutral 2 14" xfId="6850" hidden="1"/>
    <cellStyle name="Neutral 2 14" xfId="6885" hidden="1"/>
    <cellStyle name="Neutral 2 14" xfId="5553" hidden="1"/>
    <cellStyle name="Neutral 2 14" xfId="6958" hidden="1"/>
    <cellStyle name="Neutral 2 14" xfId="6942" hidden="1"/>
    <cellStyle name="Neutral 2 14" xfId="7014" hidden="1"/>
    <cellStyle name="Neutral 2 14" xfId="7049" hidden="1"/>
    <cellStyle name="Neutral 2 14" xfId="7214" hidden="1"/>
    <cellStyle name="Neutral 2 14" xfId="7353" hidden="1"/>
    <cellStyle name="Neutral 2 14" xfId="7337" hidden="1"/>
    <cellStyle name="Neutral 2 14" xfId="7409" hidden="1"/>
    <cellStyle name="Neutral 2 14" xfId="7444" hidden="1"/>
    <cellStyle name="Neutral 2 14" xfId="7105" hidden="1"/>
    <cellStyle name="Neutral 2 14" xfId="7500" hidden="1"/>
    <cellStyle name="Neutral 2 14" xfId="7484" hidden="1"/>
    <cellStyle name="Neutral 2 14" xfId="7556" hidden="1"/>
    <cellStyle name="Neutral 2 14" xfId="7591" hidden="1"/>
    <cellStyle name="Neutral 2 14" xfId="7229" hidden="1"/>
    <cellStyle name="Neutral 2 14" xfId="7641" hidden="1"/>
    <cellStyle name="Neutral 2 14" xfId="7625" hidden="1"/>
    <cellStyle name="Neutral 2 14" xfId="7697" hidden="1"/>
    <cellStyle name="Neutral 2 14" xfId="7732" hidden="1"/>
    <cellStyle name="Neutral 2 14" xfId="7797" hidden="1"/>
    <cellStyle name="Neutral 2 14" xfId="7858" hidden="1"/>
    <cellStyle name="Neutral 2 14" xfId="7842" hidden="1"/>
    <cellStyle name="Neutral 2 14" xfId="7914" hidden="1"/>
    <cellStyle name="Neutral 2 14" xfId="7949" hidden="1"/>
    <cellStyle name="Neutral 2 14" xfId="8040" hidden="1"/>
    <cellStyle name="Neutral 2 14" xfId="8150" hidden="1"/>
    <cellStyle name="Neutral 2 14" xfId="8134" hidden="1"/>
    <cellStyle name="Neutral 2 14" xfId="8206" hidden="1"/>
    <cellStyle name="Neutral 2 14" xfId="8241" hidden="1"/>
    <cellStyle name="Neutral 2 14" xfId="7961" hidden="1"/>
    <cellStyle name="Neutral 2 14" xfId="8292" hidden="1"/>
    <cellStyle name="Neutral 2 14" xfId="8276" hidden="1"/>
    <cellStyle name="Neutral 2 14" xfId="8348" hidden="1"/>
    <cellStyle name="Neutral 2 14" xfId="8383" hidden="1"/>
    <cellStyle name="Neutral 2 14" xfId="7055" hidden="1"/>
    <cellStyle name="Neutral 2 14" xfId="8453" hidden="1"/>
    <cellStyle name="Neutral 2 14" xfId="8437" hidden="1"/>
    <cellStyle name="Neutral 2 14" xfId="8509" hidden="1"/>
    <cellStyle name="Neutral 2 14" xfId="8544" hidden="1"/>
    <cellStyle name="Neutral 2 14" xfId="8707" hidden="1"/>
    <cellStyle name="Neutral 2 14" xfId="8846" hidden="1"/>
    <cellStyle name="Neutral 2 14" xfId="8830" hidden="1"/>
    <cellStyle name="Neutral 2 14" xfId="8902" hidden="1"/>
    <cellStyle name="Neutral 2 14" xfId="8937" hidden="1"/>
    <cellStyle name="Neutral 2 14" xfId="8598" hidden="1"/>
    <cellStyle name="Neutral 2 14" xfId="8993" hidden="1"/>
    <cellStyle name="Neutral 2 14" xfId="8977" hidden="1"/>
    <cellStyle name="Neutral 2 14" xfId="9049" hidden="1"/>
    <cellStyle name="Neutral 2 14" xfId="9084" hidden="1"/>
    <cellStyle name="Neutral 2 14" xfId="8722" hidden="1"/>
    <cellStyle name="Neutral 2 14" xfId="9134" hidden="1"/>
    <cellStyle name="Neutral 2 14" xfId="9118" hidden="1"/>
    <cellStyle name="Neutral 2 14" xfId="9190" hidden="1"/>
    <cellStyle name="Neutral 2 14" xfId="9225" hidden="1"/>
    <cellStyle name="Neutral 2 14" xfId="9290" hidden="1"/>
    <cellStyle name="Neutral 2 14" xfId="9351" hidden="1"/>
    <cellStyle name="Neutral 2 14" xfId="9335" hidden="1"/>
    <cellStyle name="Neutral 2 14" xfId="9407" hidden="1"/>
    <cellStyle name="Neutral 2 14" xfId="9442" hidden="1"/>
    <cellStyle name="Neutral 2 14" xfId="9533" hidden="1"/>
    <cellStyle name="Neutral 2 14" xfId="9643" hidden="1"/>
    <cellStyle name="Neutral 2 14" xfId="9627" hidden="1"/>
    <cellStyle name="Neutral 2 14" xfId="9699" hidden="1"/>
    <cellStyle name="Neutral 2 14" xfId="9734" hidden="1"/>
    <cellStyle name="Neutral 2 14" xfId="9454" hidden="1"/>
    <cellStyle name="Neutral 2 14" xfId="9785" hidden="1"/>
    <cellStyle name="Neutral 2 14" xfId="9769" hidden="1"/>
    <cellStyle name="Neutral 2 14" xfId="9841" hidden="1"/>
    <cellStyle name="Neutral 2 14" xfId="9876" hidden="1"/>
    <cellStyle name="Neutral 2 14" xfId="8550" hidden="1"/>
    <cellStyle name="Neutral 2 14" xfId="9944" hidden="1"/>
    <cellStyle name="Neutral 2 14" xfId="9928" hidden="1"/>
    <cellStyle name="Neutral 2 14" xfId="10000" hidden="1"/>
    <cellStyle name="Neutral 2 14" xfId="10035" hidden="1"/>
    <cellStyle name="Neutral 2 14" xfId="10193" hidden="1"/>
    <cellStyle name="Neutral 2 14" xfId="10332" hidden="1"/>
    <cellStyle name="Neutral 2 14" xfId="10316" hidden="1"/>
    <cellStyle name="Neutral 2 14" xfId="10388" hidden="1"/>
    <cellStyle name="Neutral 2 14" xfId="10423" hidden="1"/>
    <cellStyle name="Neutral 2 14" xfId="10084" hidden="1"/>
    <cellStyle name="Neutral 2 14" xfId="10479" hidden="1"/>
    <cellStyle name="Neutral 2 14" xfId="10463" hidden="1"/>
    <cellStyle name="Neutral 2 14" xfId="10535" hidden="1"/>
    <cellStyle name="Neutral 2 14" xfId="10570" hidden="1"/>
    <cellStyle name="Neutral 2 14" xfId="10208" hidden="1"/>
    <cellStyle name="Neutral 2 14" xfId="10620" hidden="1"/>
    <cellStyle name="Neutral 2 14" xfId="10604" hidden="1"/>
    <cellStyle name="Neutral 2 14" xfId="10676" hidden="1"/>
    <cellStyle name="Neutral 2 14" xfId="10711" hidden="1"/>
    <cellStyle name="Neutral 2 14" xfId="10776" hidden="1"/>
    <cellStyle name="Neutral 2 14" xfId="10837" hidden="1"/>
    <cellStyle name="Neutral 2 14" xfId="10821" hidden="1"/>
    <cellStyle name="Neutral 2 14" xfId="10893" hidden="1"/>
    <cellStyle name="Neutral 2 14" xfId="10928" hidden="1"/>
    <cellStyle name="Neutral 2 14" xfId="11019" hidden="1"/>
    <cellStyle name="Neutral 2 14" xfId="11129" hidden="1"/>
    <cellStyle name="Neutral 2 14" xfId="11113" hidden="1"/>
    <cellStyle name="Neutral 2 14" xfId="11185" hidden="1"/>
    <cellStyle name="Neutral 2 14" xfId="11220" hidden="1"/>
    <cellStyle name="Neutral 2 14" xfId="10940" hidden="1"/>
    <cellStyle name="Neutral 2 14" xfId="11271" hidden="1"/>
    <cellStyle name="Neutral 2 14" xfId="11255" hidden="1"/>
    <cellStyle name="Neutral 2 14" xfId="11327" hidden="1"/>
    <cellStyle name="Neutral 2 14" xfId="11362" hidden="1"/>
    <cellStyle name="Neutral 2 14" xfId="10041" hidden="1"/>
    <cellStyle name="Neutral 2 14" xfId="11427" hidden="1"/>
    <cellStyle name="Neutral 2 14" xfId="11411" hidden="1"/>
    <cellStyle name="Neutral 2 14" xfId="11483" hidden="1"/>
    <cellStyle name="Neutral 2 14" xfId="11518" hidden="1"/>
    <cellStyle name="Neutral 2 14" xfId="11673" hidden="1"/>
    <cellStyle name="Neutral 2 14" xfId="11812" hidden="1"/>
    <cellStyle name="Neutral 2 14" xfId="11796" hidden="1"/>
    <cellStyle name="Neutral 2 14" xfId="11868" hidden="1"/>
    <cellStyle name="Neutral 2 14" xfId="11903" hidden="1"/>
    <cellStyle name="Neutral 2 14" xfId="11564" hidden="1"/>
    <cellStyle name="Neutral 2 14" xfId="11959" hidden="1"/>
    <cellStyle name="Neutral 2 14" xfId="11943" hidden="1"/>
    <cellStyle name="Neutral 2 14" xfId="12015" hidden="1"/>
    <cellStyle name="Neutral 2 14" xfId="12050" hidden="1"/>
    <cellStyle name="Neutral 2 14" xfId="11688" hidden="1"/>
    <cellStyle name="Neutral 2 14" xfId="12100" hidden="1"/>
    <cellStyle name="Neutral 2 14" xfId="12084" hidden="1"/>
    <cellStyle name="Neutral 2 14" xfId="12156" hidden="1"/>
    <cellStyle name="Neutral 2 14" xfId="12191" hidden="1"/>
    <cellStyle name="Neutral 2 14" xfId="12256" hidden="1"/>
    <cellStyle name="Neutral 2 14" xfId="12317" hidden="1"/>
    <cellStyle name="Neutral 2 14" xfId="12301" hidden="1"/>
    <cellStyle name="Neutral 2 14" xfId="12373" hidden="1"/>
    <cellStyle name="Neutral 2 14" xfId="12408" hidden="1"/>
    <cellStyle name="Neutral 2 14" xfId="12499" hidden="1"/>
    <cellStyle name="Neutral 2 14" xfId="12609" hidden="1"/>
    <cellStyle name="Neutral 2 14" xfId="12593" hidden="1"/>
    <cellStyle name="Neutral 2 14" xfId="12665" hidden="1"/>
    <cellStyle name="Neutral 2 14" xfId="12700" hidden="1"/>
    <cellStyle name="Neutral 2 14" xfId="12420" hidden="1"/>
    <cellStyle name="Neutral 2 14" xfId="12751" hidden="1"/>
    <cellStyle name="Neutral 2 14" xfId="12735" hidden="1"/>
    <cellStyle name="Neutral 2 14" xfId="12807" hidden="1"/>
    <cellStyle name="Neutral 2 14" xfId="12842" hidden="1"/>
    <cellStyle name="Neutral 2 14" xfId="11524" hidden="1"/>
    <cellStyle name="Neutral 2 14" xfId="12906" hidden="1"/>
    <cellStyle name="Neutral 2 14" xfId="12890" hidden="1"/>
    <cellStyle name="Neutral 2 14" xfId="12962" hidden="1"/>
    <cellStyle name="Neutral 2 14" xfId="12997" hidden="1"/>
    <cellStyle name="Neutral 2 14" xfId="13144" hidden="1"/>
    <cellStyle name="Neutral 2 14" xfId="13283" hidden="1"/>
    <cellStyle name="Neutral 2 14" xfId="13267" hidden="1"/>
    <cellStyle name="Neutral 2 14" xfId="13339" hidden="1"/>
    <cellStyle name="Neutral 2 14" xfId="13374" hidden="1"/>
    <cellStyle name="Neutral 2 14" xfId="13035" hidden="1"/>
    <cellStyle name="Neutral 2 14" xfId="13430" hidden="1"/>
    <cellStyle name="Neutral 2 14" xfId="13414" hidden="1"/>
    <cellStyle name="Neutral 2 14" xfId="13486" hidden="1"/>
    <cellStyle name="Neutral 2 14" xfId="13521" hidden="1"/>
    <cellStyle name="Neutral 2 14" xfId="13159" hidden="1"/>
    <cellStyle name="Neutral 2 14" xfId="13571" hidden="1"/>
    <cellStyle name="Neutral 2 14" xfId="13555" hidden="1"/>
    <cellStyle name="Neutral 2 14" xfId="13627" hidden="1"/>
    <cellStyle name="Neutral 2 14" xfId="13662" hidden="1"/>
    <cellStyle name="Neutral 2 14" xfId="13727" hidden="1"/>
    <cellStyle name="Neutral 2 14" xfId="13788" hidden="1"/>
    <cellStyle name="Neutral 2 14" xfId="13772" hidden="1"/>
    <cellStyle name="Neutral 2 14" xfId="13844" hidden="1"/>
    <cellStyle name="Neutral 2 14" xfId="13879" hidden="1"/>
    <cellStyle name="Neutral 2 14" xfId="13970" hidden="1"/>
    <cellStyle name="Neutral 2 14" xfId="14080" hidden="1"/>
    <cellStyle name="Neutral 2 14" xfId="14064" hidden="1"/>
    <cellStyle name="Neutral 2 14" xfId="14136" hidden="1"/>
    <cellStyle name="Neutral 2 14" xfId="14171" hidden="1"/>
    <cellStyle name="Neutral 2 14" xfId="13891" hidden="1"/>
    <cellStyle name="Neutral 2 14" xfId="14222" hidden="1"/>
    <cellStyle name="Neutral 2 14" xfId="14206" hidden="1"/>
    <cellStyle name="Neutral 2 14" xfId="14278" hidden="1"/>
    <cellStyle name="Neutral 2 14" xfId="14313" hidden="1"/>
    <cellStyle name="Neutral 2 14" xfId="13003" hidden="1"/>
    <cellStyle name="Neutral 2 14" xfId="14373" hidden="1"/>
    <cellStyle name="Neutral 2 14" xfId="14357" hidden="1"/>
    <cellStyle name="Neutral 2 14" xfId="14429" hidden="1"/>
    <cellStyle name="Neutral 2 14" xfId="14464" hidden="1"/>
    <cellStyle name="Neutral 2 14" xfId="14606" hidden="1"/>
    <cellStyle name="Neutral 2 14" xfId="14745" hidden="1"/>
    <cellStyle name="Neutral 2 14" xfId="14729" hidden="1"/>
    <cellStyle name="Neutral 2 14" xfId="14801" hidden="1"/>
    <cellStyle name="Neutral 2 14" xfId="14836" hidden="1"/>
    <cellStyle name="Neutral 2 14" xfId="14497" hidden="1"/>
    <cellStyle name="Neutral 2 14" xfId="14892" hidden="1"/>
    <cellStyle name="Neutral 2 14" xfId="14876" hidden="1"/>
    <cellStyle name="Neutral 2 14" xfId="14948" hidden="1"/>
    <cellStyle name="Neutral 2 14" xfId="14983" hidden="1"/>
    <cellStyle name="Neutral 2 14" xfId="14621" hidden="1"/>
    <cellStyle name="Neutral 2 14" xfId="15033" hidden="1"/>
    <cellStyle name="Neutral 2 14" xfId="15017" hidden="1"/>
    <cellStyle name="Neutral 2 14" xfId="15089" hidden="1"/>
    <cellStyle name="Neutral 2 14" xfId="15124" hidden="1"/>
    <cellStyle name="Neutral 2 14" xfId="15189" hidden="1"/>
    <cellStyle name="Neutral 2 14" xfId="15250" hidden="1"/>
    <cellStyle name="Neutral 2 14" xfId="15234" hidden="1"/>
    <cellStyle name="Neutral 2 14" xfId="15306" hidden="1"/>
    <cellStyle name="Neutral 2 14" xfId="15341" hidden="1"/>
    <cellStyle name="Neutral 2 14" xfId="15432" hidden="1"/>
    <cellStyle name="Neutral 2 14" xfId="15542" hidden="1"/>
    <cellStyle name="Neutral 2 14" xfId="15526" hidden="1"/>
    <cellStyle name="Neutral 2 14" xfId="15598" hidden="1"/>
    <cellStyle name="Neutral 2 14" xfId="15633" hidden="1"/>
    <cellStyle name="Neutral 2 14" xfId="15353" hidden="1"/>
    <cellStyle name="Neutral 2 14" xfId="15684" hidden="1"/>
    <cellStyle name="Neutral 2 14" xfId="15668" hidden="1"/>
    <cellStyle name="Neutral 2 14" xfId="15740" hidden="1"/>
    <cellStyle name="Neutral 2 14" xfId="15775" hidden="1"/>
    <cellStyle name="Neutral 2 14" xfId="14470" hidden="1"/>
    <cellStyle name="Neutral 2 14" xfId="15835" hidden="1"/>
    <cellStyle name="Neutral 2 14" xfId="15819" hidden="1"/>
    <cellStyle name="Neutral 2 14" xfId="15891" hidden="1"/>
    <cellStyle name="Neutral 2 14" xfId="15926" hidden="1"/>
    <cellStyle name="Neutral 2 14" xfId="16062" hidden="1"/>
    <cellStyle name="Neutral 2 14" xfId="16201" hidden="1"/>
    <cellStyle name="Neutral 2 14" xfId="16185" hidden="1"/>
    <cellStyle name="Neutral 2 14" xfId="16257" hidden="1"/>
    <cellStyle name="Neutral 2 14" xfId="16292" hidden="1"/>
    <cellStyle name="Neutral 2 14" xfId="15953" hidden="1"/>
    <cellStyle name="Neutral 2 14" xfId="16348" hidden="1"/>
    <cellStyle name="Neutral 2 14" xfId="16332" hidden="1"/>
    <cellStyle name="Neutral 2 14" xfId="16404" hidden="1"/>
    <cellStyle name="Neutral 2 14" xfId="16439" hidden="1"/>
    <cellStyle name="Neutral 2 14" xfId="16077" hidden="1"/>
    <cellStyle name="Neutral 2 14" xfId="16489" hidden="1"/>
    <cellStyle name="Neutral 2 14" xfId="16473" hidden="1"/>
    <cellStyle name="Neutral 2 14" xfId="16545" hidden="1"/>
    <cellStyle name="Neutral 2 14" xfId="16580" hidden="1"/>
    <cellStyle name="Neutral 2 14" xfId="16645" hidden="1"/>
    <cellStyle name="Neutral 2 14" xfId="16706" hidden="1"/>
    <cellStyle name="Neutral 2 14" xfId="16690" hidden="1"/>
    <cellStyle name="Neutral 2 14" xfId="16762" hidden="1"/>
    <cellStyle name="Neutral 2 14" xfId="16797" hidden="1"/>
    <cellStyle name="Neutral 2 14" xfId="16888" hidden="1"/>
    <cellStyle name="Neutral 2 14" xfId="16998" hidden="1"/>
    <cellStyle name="Neutral 2 14" xfId="16982" hidden="1"/>
    <cellStyle name="Neutral 2 14" xfId="17054" hidden="1"/>
    <cellStyle name="Neutral 2 14" xfId="17089" hidden="1"/>
    <cellStyle name="Neutral 2 14" xfId="16809" hidden="1"/>
    <cellStyle name="Neutral 2 14" xfId="17140" hidden="1"/>
    <cellStyle name="Neutral 2 14" xfId="17124" hidden="1"/>
    <cellStyle name="Neutral 2 14" xfId="17196" hidden="1"/>
    <cellStyle name="Neutral 2 14" xfId="17231" hidden="1"/>
    <cellStyle name="Neutral 2 14" xfId="15932" hidden="1"/>
    <cellStyle name="Neutral 2 14" xfId="17280" hidden="1"/>
    <cellStyle name="Neutral 2 14" xfId="17264" hidden="1"/>
    <cellStyle name="Neutral 2 14" xfId="17336" hidden="1"/>
    <cellStyle name="Neutral 2 14" xfId="17371" hidden="1"/>
    <cellStyle name="Neutral 2 14" xfId="17504" hidden="1"/>
    <cellStyle name="Neutral 2 14" xfId="17643" hidden="1"/>
    <cellStyle name="Neutral 2 14" xfId="17627" hidden="1"/>
    <cellStyle name="Neutral 2 14" xfId="17699" hidden="1"/>
    <cellStyle name="Neutral 2 14" xfId="17734" hidden="1"/>
    <cellStyle name="Neutral 2 14" xfId="17395" hidden="1"/>
    <cellStyle name="Neutral 2 14" xfId="17790" hidden="1"/>
    <cellStyle name="Neutral 2 14" xfId="17774" hidden="1"/>
    <cellStyle name="Neutral 2 14" xfId="17846" hidden="1"/>
    <cellStyle name="Neutral 2 14" xfId="17881" hidden="1"/>
    <cellStyle name="Neutral 2 14" xfId="17519" hidden="1"/>
    <cellStyle name="Neutral 2 14" xfId="17931" hidden="1"/>
    <cellStyle name="Neutral 2 14" xfId="17915" hidden="1"/>
    <cellStyle name="Neutral 2 14" xfId="17987" hidden="1"/>
    <cellStyle name="Neutral 2 14" xfId="18022" hidden="1"/>
    <cellStyle name="Neutral 2 14" xfId="18087" hidden="1"/>
    <cellStyle name="Neutral 2 14" xfId="18148" hidden="1"/>
    <cellStyle name="Neutral 2 14" xfId="18132" hidden="1"/>
    <cellStyle name="Neutral 2 14" xfId="18204" hidden="1"/>
    <cellStyle name="Neutral 2 14" xfId="18239" hidden="1"/>
    <cellStyle name="Neutral 2 14" xfId="18330" hidden="1"/>
    <cellStyle name="Neutral 2 14" xfId="18440" hidden="1"/>
    <cellStyle name="Neutral 2 14" xfId="18424" hidden="1"/>
    <cellStyle name="Neutral 2 14" xfId="18496" hidden="1"/>
    <cellStyle name="Neutral 2 14" xfId="18531" hidden="1"/>
    <cellStyle name="Neutral 2 14" xfId="18251" hidden="1"/>
    <cellStyle name="Neutral 2 14" xfId="18582" hidden="1"/>
    <cellStyle name="Neutral 2 14" xfId="18566" hidden="1"/>
    <cellStyle name="Neutral 2 14" xfId="18638" hidden="1"/>
    <cellStyle name="Neutral 2 14" xfId="18673" hidden="1"/>
    <cellStyle name="Neutral 2 14" xfId="18977" hidden="1"/>
    <cellStyle name="Neutral 2 14" xfId="19080" hidden="1"/>
    <cellStyle name="Neutral 2 14" xfId="19064" hidden="1"/>
    <cellStyle name="Neutral 2 14" xfId="19136" hidden="1"/>
    <cellStyle name="Neutral 2 14" xfId="19171" hidden="1"/>
    <cellStyle name="Neutral 2 14" xfId="19311" hidden="1"/>
    <cellStyle name="Neutral 2 14" xfId="19450" hidden="1"/>
    <cellStyle name="Neutral 2 14" xfId="19434" hidden="1"/>
    <cellStyle name="Neutral 2 14" xfId="19506" hidden="1"/>
    <cellStyle name="Neutral 2 14" xfId="19541" hidden="1"/>
    <cellStyle name="Neutral 2 14" xfId="19202" hidden="1"/>
    <cellStyle name="Neutral 2 14" xfId="19597" hidden="1"/>
    <cellStyle name="Neutral 2 14" xfId="19581" hidden="1"/>
    <cellStyle name="Neutral 2 14" xfId="19653" hidden="1"/>
    <cellStyle name="Neutral 2 14" xfId="19688" hidden="1"/>
    <cellStyle name="Neutral 2 14" xfId="19326" hidden="1"/>
    <cellStyle name="Neutral 2 14" xfId="19738" hidden="1"/>
    <cellStyle name="Neutral 2 14" xfId="19722" hidden="1"/>
    <cellStyle name="Neutral 2 14" xfId="19794" hidden="1"/>
    <cellStyle name="Neutral 2 14" xfId="19829" hidden="1"/>
    <cellStyle name="Neutral 2 14" xfId="19894" hidden="1"/>
    <cellStyle name="Neutral 2 14" xfId="19955" hidden="1"/>
    <cellStyle name="Neutral 2 14" xfId="19939" hidden="1"/>
    <cellStyle name="Neutral 2 14" xfId="20011" hidden="1"/>
    <cellStyle name="Neutral 2 14" xfId="20046" hidden="1"/>
    <cellStyle name="Neutral 2 14" xfId="20137" hidden="1"/>
    <cellStyle name="Neutral 2 14" xfId="20247" hidden="1"/>
    <cellStyle name="Neutral 2 14" xfId="20231" hidden="1"/>
    <cellStyle name="Neutral 2 14" xfId="20303" hidden="1"/>
    <cellStyle name="Neutral 2 14" xfId="20338" hidden="1"/>
    <cellStyle name="Neutral 2 14" xfId="20058" hidden="1"/>
    <cellStyle name="Neutral 2 14" xfId="20389" hidden="1"/>
    <cellStyle name="Neutral 2 14" xfId="20373" hidden="1"/>
    <cellStyle name="Neutral 2 14" xfId="20445" hidden="1"/>
    <cellStyle name="Neutral 2 14" xfId="20480" hidden="1"/>
    <cellStyle name="Neutral 2 14" xfId="20545" hidden="1"/>
    <cellStyle name="Neutral 2 14" xfId="20606" hidden="1"/>
    <cellStyle name="Neutral 2 14" xfId="20590" hidden="1"/>
    <cellStyle name="Neutral 2 14" xfId="20662" hidden="1"/>
    <cellStyle name="Neutral 2 14" xfId="20697" hidden="1"/>
    <cellStyle name="Neutral 2 14" xfId="20808" hidden="1"/>
    <cellStyle name="Neutral 2 14" xfId="20997" hidden="1"/>
    <cellStyle name="Neutral 2 14" xfId="20981" hidden="1"/>
    <cellStyle name="Neutral 2 14" xfId="21053" hidden="1"/>
    <cellStyle name="Neutral 2 14" xfId="21088" hidden="1"/>
    <cellStyle name="Neutral 2 14" xfId="21196" hidden="1"/>
    <cellStyle name="Neutral 2 14" xfId="21306" hidden="1"/>
    <cellStyle name="Neutral 2 14" xfId="21290" hidden="1"/>
    <cellStyle name="Neutral 2 14" xfId="21362" hidden="1"/>
    <cellStyle name="Neutral 2 14" xfId="21397" hidden="1"/>
    <cellStyle name="Neutral 2 14" xfId="21117" hidden="1"/>
    <cellStyle name="Neutral 2 14" xfId="21450" hidden="1"/>
    <cellStyle name="Neutral 2 14" xfId="21434" hidden="1"/>
    <cellStyle name="Neutral 2 14" xfId="21506" hidden="1"/>
    <cellStyle name="Neutral 2 14" xfId="21541" hidden="1"/>
    <cellStyle name="Neutral 2 14" xfId="20825" hidden="1"/>
    <cellStyle name="Neutral 2 14" xfId="21607" hidden="1"/>
    <cellStyle name="Neutral 2 14" xfId="21591" hidden="1"/>
    <cellStyle name="Neutral 2 14" xfId="21663" hidden="1"/>
    <cellStyle name="Neutral 2 14" xfId="21698" hidden="1"/>
    <cellStyle name="Neutral 2 14" xfId="21837" hidden="1"/>
    <cellStyle name="Neutral 2 14" xfId="21977" hidden="1"/>
    <cellStyle name="Neutral 2 14" xfId="21961" hidden="1"/>
    <cellStyle name="Neutral 2 14" xfId="22033" hidden="1"/>
    <cellStyle name="Neutral 2 14" xfId="22068" hidden="1"/>
    <cellStyle name="Neutral 2 14" xfId="21728" hidden="1"/>
    <cellStyle name="Neutral 2 14" xfId="22126" hidden="1"/>
    <cellStyle name="Neutral 2 14" xfId="22110" hidden="1"/>
    <cellStyle name="Neutral 2 14" xfId="22182" hidden="1"/>
    <cellStyle name="Neutral 2 14" xfId="22217" hidden="1"/>
    <cellStyle name="Neutral 2 14" xfId="21852" hidden="1"/>
    <cellStyle name="Neutral 2 14" xfId="22269" hidden="1"/>
    <cellStyle name="Neutral 2 14" xfId="22253" hidden="1"/>
    <cellStyle name="Neutral 2 14" xfId="22325" hidden="1"/>
    <cellStyle name="Neutral 2 14" xfId="22360" hidden="1"/>
    <cellStyle name="Neutral 2 14" xfId="22427" hidden="1"/>
    <cellStyle name="Neutral 2 14" xfId="22488" hidden="1"/>
    <cellStyle name="Neutral 2 14" xfId="22472" hidden="1"/>
    <cellStyle name="Neutral 2 14" xfId="22544" hidden="1"/>
    <cellStyle name="Neutral 2 14" xfId="22579" hidden="1"/>
    <cellStyle name="Neutral 2 14" xfId="22670" hidden="1"/>
    <cellStyle name="Neutral 2 14" xfId="22780" hidden="1"/>
    <cellStyle name="Neutral 2 14" xfId="22764" hidden="1"/>
    <cellStyle name="Neutral 2 14" xfId="22836" hidden="1"/>
    <cellStyle name="Neutral 2 14" xfId="22871" hidden="1"/>
    <cellStyle name="Neutral 2 14" xfId="22591" hidden="1"/>
    <cellStyle name="Neutral 2 14" xfId="22922" hidden="1"/>
    <cellStyle name="Neutral 2 14" xfId="22906" hidden="1"/>
    <cellStyle name="Neutral 2 14" xfId="22978" hidden="1"/>
    <cellStyle name="Neutral 2 14" xfId="23013" hidden="1"/>
    <cellStyle name="Neutral 2 14" xfId="21704" hidden="1"/>
    <cellStyle name="Neutral 2 14" xfId="23062" hidden="1"/>
    <cellStyle name="Neutral 2 14" xfId="23046" hidden="1"/>
    <cellStyle name="Neutral 2 14" xfId="23118" hidden="1"/>
    <cellStyle name="Neutral 2 14" xfId="23153" hidden="1"/>
    <cellStyle name="Neutral 2 14" xfId="23290" hidden="1"/>
    <cellStyle name="Neutral 2 14" xfId="23429" hidden="1"/>
    <cellStyle name="Neutral 2 14" xfId="23413" hidden="1"/>
    <cellStyle name="Neutral 2 14" xfId="23485" hidden="1"/>
    <cellStyle name="Neutral 2 14" xfId="23520" hidden="1"/>
    <cellStyle name="Neutral 2 14" xfId="23181" hidden="1"/>
    <cellStyle name="Neutral 2 14" xfId="23578" hidden="1"/>
    <cellStyle name="Neutral 2 14" xfId="23562" hidden="1"/>
    <cellStyle name="Neutral 2 14" xfId="23634" hidden="1"/>
    <cellStyle name="Neutral 2 14" xfId="23669" hidden="1"/>
    <cellStyle name="Neutral 2 14" xfId="23305" hidden="1"/>
    <cellStyle name="Neutral 2 14" xfId="23721" hidden="1"/>
    <cellStyle name="Neutral 2 14" xfId="23705" hidden="1"/>
    <cellStyle name="Neutral 2 14" xfId="23777" hidden="1"/>
    <cellStyle name="Neutral 2 14" xfId="23812" hidden="1"/>
    <cellStyle name="Neutral 2 14" xfId="23878" hidden="1"/>
    <cellStyle name="Neutral 2 14" xfId="23939" hidden="1"/>
    <cellStyle name="Neutral 2 14" xfId="23923" hidden="1"/>
    <cellStyle name="Neutral 2 14" xfId="23995" hidden="1"/>
    <cellStyle name="Neutral 2 14" xfId="24030" hidden="1"/>
    <cellStyle name="Neutral 2 14" xfId="24121" hidden="1"/>
    <cellStyle name="Neutral 2 14" xfId="24231" hidden="1"/>
    <cellStyle name="Neutral 2 14" xfId="24215" hidden="1"/>
    <cellStyle name="Neutral 2 14" xfId="24287" hidden="1"/>
    <cellStyle name="Neutral 2 14" xfId="24322" hidden="1"/>
    <cellStyle name="Neutral 2 14" xfId="24042" hidden="1"/>
    <cellStyle name="Neutral 2 14" xfId="24373" hidden="1"/>
    <cellStyle name="Neutral 2 14" xfId="24357" hidden="1"/>
    <cellStyle name="Neutral 2 14" xfId="24429" hidden="1"/>
    <cellStyle name="Neutral 2 14" xfId="24464" hidden="1"/>
    <cellStyle name="Neutral 2 14" xfId="21913" hidden="1"/>
    <cellStyle name="Neutral 2 14" xfId="24513" hidden="1"/>
    <cellStyle name="Neutral 2 14" xfId="24497" hidden="1"/>
    <cellStyle name="Neutral 2 14" xfId="24569" hidden="1"/>
    <cellStyle name="Neutral 2 14" xfId="24604" hidden="1"/>
    <cellStyle name="Neutral 2 14" xfId="24737" hidden="1"/>
    <cellStyle name="Neutral 2 14" xfId="24876" hidden="1"/>
    <cellStyle name="Neutral 2 14" xfId="24860" hidden="1"/>
    <cellStyle name="Neutral 2 14" xfId="24932" hidden="1"/>
    <cellStyle name="Neutral 2 14" xfId="24967" hidden="1"/>
    <cellStyle name="Neutral 2 14" xfId="24628" hidden="1"/>
    <cellStyle name="Neutral 2 14" xfId="25023" hidden="1"/>
    <cellStyle name="Neutral 2 14" xfId="25007" hidden="1"/>
    <cellStyle name="Neutral 2 14" xfId="25079" hidden="1"/>
    <cellStyle name="Neutral 2 14" xfId="25114" hidden="1"/>
    <cellStyle name="Neutral 2 14" xfId="24752" hidden="1"/>
    <cellStyle name="Neutral 2 14" xfId="25164" hidden="1"/>
    <cellStyle name="Neutral 2 14" xfId="25148" hidden="1"/>
    <cellStyle name="Neutral 2 14" xfId="25220" hidden="1"/>
    <cellStyle name="Neutral 2 14" xfId="25255" hidden="1"/>
    <cellStyle name="Neutral 2 14" xfId="25320" hidden="1"/>
    <cellStyle name="Neutral 2 14" xfId="25381" hidden="1"/>
    <cellStyle name="Neutral 2 14" xfId="25365" hidden="1"/>
    <cellStyle name="Neutral 2 14" xfId="25437" hidden="1"/>
    <cellStyle name="Neutral 2 14" xfId="25472" hidden="1"/>
    <cellStyle name="Neutral 2 14" xfId="25563" hidden="1"/>
    <cellStyle name="Neutral 2 14" xfId="25673" hidden="1"/>
    <cellStyle name="Neutral 2 14" xfId="25657" hidden="1"/>
    <cellStyle name="Neutral 2 14" xfId="25729" hidden="1"/>
    <cellStyle name="Neutral 2 14" xfId="25764" hidden="1"/>
    <cellStyle name="Neutral 2 14" xfId="25484" hidden="1"/>
    <cellStyle name="Neutral 2 14" xfId="25815" hidden="1"/>
    <cellStyle name="Neutral 2 14" xfId="25799" hidden="1"/>
    <cellStyle name="Neutral 2 14" xfId="25871" hidden="1"/>
    <cellStyle name="Neutral 2 14" xfId="25906" hidden="1"/>
    <cellStyle name="Neutral 2 14" xfId="25973" hidden="1"/>
    <cellStyle name="Neutral 2 14" xfId="26108" hidden="1"/>
    <cellStyle name="Neutral 2 14" xfId="26092" hidden="1"/>
    <cellStyle name="Neutral 2 14" xfId="26164" hidden="1"/>
    <cellStyle name="Neutral 2 14" xfId="26199" hidden="1"/>
    <cellStyle name="Neutral 2 14" xfId="26333" hidden="1"/>
    <cellStyle name="Neutral 2 14" xfId="26472" hidden="1"/>
    <cellStyle name="Neutral 2 14" xfId="26456" hidden="1"/>
    <cellStyle name="Neutral 2 14" xfId="26528" hidden="1"/>
    <cellStyle name="Neutral 2 14" xfId="26563" hidden="1"/>
    <cellStyle name="Neutral 2 14" xfId="26224" hidden="1"/>
    <cellStyle name="Neutral 2 14" xfId="26619" hidden="1"/>
    <cellStyle name="Neutral 2 14" xfId="26603" hidden="1"/>
    <cellStyle name="Neutral 2 14" xfId="26675" hidden="1"/>
    <cellStyle name="Neutral 2 14" xfId="26710" hidden="1"/>
    <cellStyle name="Neutral 2 14" xfId="26348" hidden="1"/>
    <cellStyle name="Neutral 2 14" xfId="26760" hidden="1"/>
    <cellStyle name="Neutral 2 14" xfId="26744" hidden="1"/>
    <cellStyle name="Neutral 2 14" xfId="26816" hidden="1"/>
    <cellStyle name="Neutral 2 14" xfId="26851" hidden="1"/>
    <cellStyle name="Neutral 2 14" xfId="26916" hidden="1"/>
    <cellStyle name="Neutral 2 14" xfId="26977" hidden="1"/>
    <cellStyle name="Neutral 2 14" xfId="26961" hidden="1"/>
    <cellStyle name="Neutral 2 14" xfId="27033" hidden="1"/>
    <cellStyle name="Neutral 2 14" xfId="27068" hidden="1"/>
    <cellStyle name="Neutral 2 14" xfId="27159" hidden="1"/>
    <cellStyle name="Neutral 2 14" xfId="27269" hidden="1"/>
    <cellStyle name="Neutral 2 14" xfId="27253" hidden="1"/>
    <cellStyle name="Neutral 2 14" xfId="27325" hidden="1"/>
    <cellStyle name="Neutral 2 14" xfId="27360" hidden="1"/>
    <cellStyle name="Neutral 2 14" xfId="27080" hidden="1"/>
    <cellStyle name="Neutral 2 14" xfId="27411" hidden="1"/>
    <cellStyle name="Neutral 2 14" xfId="27395" hidden="1"/>
    <cellStyle name="Neutral 2 14" xfId="27467" hidden="1"/>
    <cellStyle name="Neutral 2 14" xfId="27502" hidden="1"/>
    <cellStyle name="Neutral 2 14" xfId="26039" hidden="1"/>
    <cellStyle name="Neutral 2 14" xfId="27551" hidden="1"/>
    <cellStyle name="Neutral 2 14" xfId="27535" hidden="1"/>
    <cellStyle name="Neutral 2 14" xfId="27607" hidden="1"/>
    <cellStyle name="Neutral 2 14" xfId="27642" hidden="1"/>
    <cellStyle name="Neutral 2 14" xfId="27775" hidden="1"/>
    <cellStyle name="Neutral 2 14" xfId="27914" hidden="1"/>
    <cellStyle name="Neutral 2 14" xfId="27898" hidden="1"/>
    <cellStyle name="Neutral 2 14" xfId="27970" hidden="1"/>
    <cellStyle name="Neutral 2 14" xfId="28005" hidden="1"/>
    <cellStyle name="Neutral 2 14" xfId="27666" hidden="1"/>
    <cellStyle name="Neutral 2 14" xfId="28061" hidden="1"/>
    <cellStyle name="Neutral 2 14" xfId="28045" hidden="1"/>
    <cellStyle name="Neutral 2 14" xfId="28117" hidden="1"/>
    <cellStyle name="Neutral 2 14" xfId="28152" hidden="1"/>
    <cellStyle name="Neutral 2 14" xfId="27790" hidden="1"/>
    <cellStyle name="Neutral 2 14" xfId="28202" hidden="1"/>
    <cellStyle name="Neutral 2 14" xfId="28186" hidden="1"/>
    <cellStyle name="Neutral 2 14" xfId="28258" hidden="1"/>
    <cellStyle name="Neutral 2 14" xfId="28293" hidden="1"/>
    <cellStyle name="Neutral 2 14" xfId="28358" hidden="1"/>
    <cellStyle name="Neutral 2 14" xfId="28419" hidden="1"/>
    <cellStyle name="Neutral 2 14" xfId="28403" hidden="1"/>
    <cellStyle name="Neutral 2 14" xfId="28475" hidden="1"/>
    <cellStyle name="Neutral 2 14" xfId="28510" hidden="1"/>
    <cellStyle name="Neutral 2 14" xfId="28601" hidden="1"/>
    <cellStyle name="Neutral 2 14" xfId="28711" hidden="1"/>
    <cellStyle name="Neutral 2 14" xfId="28695" hidden="1"/>
    <cellStyle name="Neutral 2 14" xfId="28767" hidden="1"/>
    <cellStyle name="Neutral 2 14" xfId="28802" hidden="1"/>
    <cellStyle name="Neutral 2 14" xfId="28522" hidden="1"/>
    <cellStyle name="Neutral 2 14" xfId="28853" hidden="1"/>
    <cellStyle name="Neutral 2 14" xfId="28837" hidden="1"/>
    <cellStyle name="Neutral 2 14" xfId="28909" hidden="1"/>
    <cellStyle name="Neutral 2 14" xfId="28944" hidden="1"/>
    <cellStyle name="Neutral 2 14" xfId="29010" hidden="1"/>
    <cellStyle name="Neutral 2 14" xfId="29071" hidden="1"/>
    <cellStyle name="Neutral 2 14" xfId="29055" hidden="1"/>
    <cellStyle name="Neutral 2 14" xfId="29127" hidden="1"/>
    <cellStyle name="Neutral 2 14" xfId="29162" hidden="1"/>
    <cellStyle name="Neutral 2 14" xfId="29295" hidden="1"/>
    <cellStyle name="Neutral 2 14" xfId="29434" hidden="1"/>
    <cellStyle name="Neutral 2 14" xfId="29418" hidden="1"/>
    <cellStyle name="Neutral 2 14" xfId="29490" hidden="1"/>
    <cellStyle name="Neutral 2 14" xfId="29525" hidden="1"/>
    <cellStyle name="Neutral 2 14" xfId="29186" hidden="1"/>
    <cellStyle name="Neutral 2 14" xfId="29581" hidden="1"/>
    <cellStyle name="Neutral 2 14" xfId="29565" hidden="1"/>
    <cellStyle name="Neutral 2 14" xfId="29637" hidden="1"/>
    <cellStyle name="Neutral 2 14" xfId="29672" hidden="1"/>
    <cellStyle name="Neutral 2 14" xfId="29310" hidden="1"/>
    <cellStyle name="Neutral 2 14" xfId="29722" hidden="1"/>
    <cellStyle name="Neutral 2 14" xfId="29706" hidden="1"/>
    <cellStyle name="Neutral 2 14" xfId="29778" hidden="1"/>
    <cellStyle name="Neutral 2 14" xfId="29813" hidden="1"/>
    <cellStyle name="Neutral 2 14" xfId="29878" hidden="1"/>
    <cellStyle name="Neutral 2 14" xfId="29939" hidden="1"/>
    <cellStyle name="Neutral 2 14" xfId="29923" hidden="1"/>
    <cellStyle name="Neutral 2 14" xfId="29995" hidden="1"/>
    <cellStyle name="Neutral 2 14" xfId="30030" hidden="1"/>
    <cellStyle name="Neutral 2 14" xfId="30121" hidden="1"/>
    <cellStyle name="Neutral 2 14" xfId="30231" hidden="1"/>
    <cellStyle name="Neutral 2 14" xfId="30215" hidden="1"/>
    <cellStyle name="Neutral 2 14" xfId="30287" hidden="1"/>
    <cellStyle name="Neutral 2 14" xfId="30322" hidden="1"/>
    <cellStyle name="Neutral 2 14" xfId="30042" hidden="1"/>
    <cellStyle name="Neutral 2 14" xfId="30373" hidden="1"/>
    <cellStyle name="Neutral 2 14" xfId="30357" hidden="1"/>
    <cellStyle name="Neutral 2 14" xfId="30429" hidden="1"/>
    <cellStyle name="Neutral 2 14" xfId="30464" hidden="1"/>
    <cellStyle name="Neutral 2 14" xfId="30529" hidden="1"/>
    <cellStyle name="Neutral 2 14" xfId="30590" hidden="1"/>
    <cellStyle name="Neutral 2 14" xfId="30574" hidden="1"/>
    <cellStyle name="Neutral 2 14" xfId="30646" hidden="1"/>
    <cellStyle name="Neutral 2 14" xfId="30681" hidden="1"/>
    <cellStyle name="Neutral 2 14" xfId="30792" hidden="1"/>
    <cellStyle name="Neutral 2 14" xfId="30981" hidden="1"/>
    <cellStyle name="Neutral 2 14" xfId="30965" hidden="1"/>
    <cellStyle name="Neutral 2 14" xfId="31037" hidden="1"/>
    <cellStyle name="Neutral 2 14" xfId="31072" hidden="1"/>
    <cellStyle name="Neutral 2 14" xfId="31180" hidden="1"/>
    <cellStyle name="Neutral 2 14" xfId="31290" hidden="1"/>
    <cellStyle name="Neutral 2 14" xfId="31274" hidden="1"/>
    <cellStyle name="Neutral 2 14" xfId="31346" hidden="1"/>
    <cellStyle name="Neutral 2 14" xfId="31381" hidden="1"/>
    <cellStyle name="Neutral 2 14" xfId="31101" hidden="1"/>
    <cellStyle name="Neutral 2 14" xfId="31434" hidden="1"/>
    <cellStyle name="Neutral 2 14" xfId="31418" hidden="1"/>
    <cellStyle name="Neutral 2 14" xfId="31490" hidden="1"/>
    <cellStyle name="Neutral 2 14" xfId="31525" hidden="1"/>
    <cellStyle name="Neutral 2 14" xfId="30809" hidden="1"/>
    <cellStyle name="Neutral 2 14" xfId="31591" hidden="1"/>
    <cellStyle name="Neutral 2 14" xfId="31575" hidden="1"/>
    <cellStyle name="Neutral 2 14" xfId="31647" hidden="1"/>
    <cellStyle name="Neutral 2 14" xfId="31682" hidden="1"/>
    <cellStyle name="Neutral 2 14" xfId="31821" hidden="1"/>
    <cellStyle name="Neutral 2 14" xfId="31961" hidden="1"/>
    <cellStyle name="Neutral 2 14" xfId="31945" hidden="1"/>
    <cellStyle name="Neutral 2 14" xfId="32017" hidden="1"/>
    <cellStyle name="Neutral 2 14" xfId="32052" hidden="1"/>
    <cellStyle name="Neutral 2 14" xfId="31712" hidden="1"/>
    <cellStyle name="Neutral 2 14" xfId="32110" hidden="1"/>
    <cellStyle name="Neutral 2 14" xfId="32094" hidden="1"/>
    <cellStyle name="Neutral 2 14" xfId="32166" hidden="1"/>
    <cellStyle name="Neutral 2 14" xfId="32201" hidden="1"/>
    <cellStyle name="Neutral 2 14" xfId="31836" hidden="1"/>
    <cellStyle name="Neutral 2 14" xfId="32253" hidden="1"/>
    <cellStyle name="Neutral 2 14" xfId="32237" hidden="1"/>
    <cellStyle name="Neutral 2 14" xfId="32309" hidden="1"/>
    <cellStyle name="Neutral 2 14" xfId="32344" hidden="1"/>
    <cellStyle name="Neutral 2 14" xfId="32411" hidden="1"/>
    <cellStyle name="Neutral 2 14" xfId="32472" hidden="1"/>
    <cellStyle name="Neutral 2 14" xfId="32456" hidden="1"/>
    <cellStyle name="Neutral 2 14" xfId="32528" hidden="1"/>
    <cellStyle name="Neutral 2 14" xfId="32563" hidden="1"/>
    <cellStyle name="Neutral 2 14" xfId="32654" hidden="1"/>
    <cellStyle name="Neutral 2 14" xfId="32764" hidden="1"/>
    <cellStyle name="Neutral 2 14" xfId="32748" hidden="1"/>
    <cellStyle name="Neutral 2 14" xfId="32820" hidden="1"/>
    <cellStyle name="Neutral 2 14" xfId="32855" hidden="1"/>
    <cellStyle name="Neutral 2 14" xfId="32575" hidden="1"/>
    <cellStyle name="Neutral 2 14" xfId="32906" hidden="1"/>
    <cellStyle name="Neutral 2 14" xfId="32890" hidden="1"/>
    <cellStyle name="Neutral 2 14" xfId="32962" hidden="1"/>
    <cellStyle name="Neutral 2 14" xfId="32997" hidden="1"/>
    <cellStyle name="Neutral 2 14" xfId="31688" hidden="1"/>
    <cellStyle name="Neutral 2 14" xfId="33046" hidden="1"/>
    <cellStyle name="Neutral 2 14" xfId="33030" hidden="1"/>
    <cellStyle name="Neutral 2 14" xfId="33102" hidden="1"/>
    <cellStyle name="Neutral 2 14" xfId="33137" hidden="1"/>
    <cellStyle name="Neutral 2 14" xfId="33273" hidden="1"/>
    <cellStyle name="Neutral 2 14" xfId="33412" hidden="1"/>
    <cellStyle name="Neutral 2 14" xfId="33396" hidden="1"/>
    <cellStyle name="Neutral 2 14" xfId="33468" hidden="1"/>
    <cellStyle name="Neutral 2 14" xfId="33503" hidden="1"/>
    <cellStyle name="Neutral 2 14" xfId="33164" hidden="1"/>
    <cellStyle name="Neutral 2 14" xfId="33561" hidden="1"/>
    <cellStyle name="Neutral 2 14" xfId="33545" hidden="1"/>
    <cellStyle name="Neutral 2 14" xfId="33617" hidden="1"/>
    <cellStyle name="Neutral 2 14" xfId="33652" hidden="1"/>
    <cellStyle name="Neutral 2 14" xfId="33288" hidden="1"/>
    <cellStyle name="Neutral 2 14" xfId="33704" hidden="1"/>
    <cellStyle name="Neutral 2 14" xfId="33688" hidden="1"/>
    <cellStyle name="Neutral 2 14" xfId="33760" hidden="1"/>
    <cellStyle name="Neutral 2 14" xfId="33795" hidden="1"/>
    <cellStyle name="Neutral 2 14" xfId="33861" hidden="1"/>
    <cellStyle name="Neutral 2 14" xfId="33922" hidden="1"/>
    <cellStyle name="Neutral 2 14" xfId="33906" hidden="1"/>
    <cellStyle name="Neutral 2 14" xfId="33978" hidden="1"/>
    <cellStyle name="Neutral 2 14" xfId="34013" hidden="1"/>
    <cellStyle name="Neutral 2 14" xfId="34104" hidden="1"/>
    <cellStyle name="Neutral 2 14" xfId="34214" hidden="1"/>
    <cellStyle name="Neutral 2 14" xfId="34198" hidden="1"/>
    <cellStyle name="Neutral 2 14" xfId="34270" hidden="1"/>
    <cellStyle name="Neutral 2 14" xfId="34305" hidden="1"/>
    <cellStyle name="Neutral 2 14" xfId="34025" hidden="1"/>
    <cellStyle name="Neutral 2 14" xfId="34356" hidden="1"/>
    <cellStyle name="Neutral 2 14" xfId="34340" hidden="1"/>
    <cellStyle name="Neutral 2 14" xfId="34412" hidden="1"/>
    <cellStyle name="Neutral 2 14" xfId="34447" hidden="1"/>
    <cellStyle name="Neutral 2 14" xfId="31897" hidden="1"/>
    <cellStyle name="Neutral 2 14" xfId="34496" hidden="1"/>
    <cellStyle name="Neutral 2 14" xfId="34480" hidden="1"/>
    <cellStyle name="Neutral 2 14" xfId="34552" hidden="1"/>
    <cellStyle name="Neutral 2 14" xfId="34587" hidden="1"/>
    <cellStyle name="Neutral 2 14" xfId="34720" hidden="1"/>
    <cellStyle name="Neutral 2 14" xfId="34859" hidden="1"/>
    <cellStyle name="Neutral 2 14" xfId="34843" hidden="1"/>
    <cellStyle name="Neutral 2 14" xfId="34915" hidden="1"/>
    <cellStyle name="Neutral 2 14" xfId="34950" hidden="1"/>
    <cellStyle name="Neutral 2 14" xfId="34611" hidden="1"/>
    <cellStyle name="Neutral 2 14" xfId="35006" hidden="1"/>
    <cellStyle name="Neutral 2 14" xfId="34990" hidden="1"/>
    <cellStyle name="Neutral 2 14" xfId="35062" hidden="1"/>
    <cellStyle name="Neutral 2 14" xfId="35097" hidden="1"/>
    <cellStyle name="Neutral 2 14" xfId="34735" hidden="1"/>
    <cellStyle name="Neutral 2 14" xfId="35147" hidden="1"/>
    <cellStyle name="Neutral 2 14" xfId="35131" hidden="1"/>
    <cellStyle name="Neutral 2 14" xfId="35203" hidden="1"/>
    <cellStyle name="Neutral 2 14" xfId="35238" hidden="1"/>
    <cellStyle name="Neutral 2 14" xfId="35303" hidden="1"/>
    <cellStyle name="Neutral 2 14" xfId="35364" hidden="1"/>
    <cellStyle name="Neutral 2 14" xfId="35348" hidden="1"/>
    <cellStyle name="Neutral 2 14" xfId="35420" hidden="1"/>
    <cellStyle name="Neutral 2 14" xfId="35455" hidden="1"/>
    <cellStyle name="Neutral 2 14" xfId="35546" hidden="1"/>
    <cellStyle name="Neutral 2 14" xfId="35656" hidden="1"/>
    <cellStyle name="Neutral 2 14" xfId="35640" hidden="1"/>
    <cellStyle name="Neutral 2 14" xfId="35712" hidden="1"/>
    <cellStyle name="Neutral 2 14" xfId="35747" hidden="1"/>
    <cellStyle name="Neutral 2 14" xfId="35467" hidden="1"/>
    <cellStyle name="Neutral 2 14" xfId="35798" hidden="1"/>
    <cellStyle name="Neutral 2 14" xfId="35782" hidden="1"/>
    <cellStyle name="Neutral 2 14" xfId="35854" hidden="1"/>
    <cellStyle name="Neutral 2 14" xfId="35889" hidden="1"/>
    <cellStyle name="Neutral 2 14" xfId="35956" hidden="1"/>
    <cellStyle name="Neutral 2 14" xfId="36091" hidden="1"/>
    <cellStyle name="Neutral 2 14" xfId="36075" hidden="1"/>
    <cellStyle name="Neutral 2 14" xfId="36147" hidden="1"/>
    <cellStyle name="Neutral 2 14" xfId="36182" hidden="1"/>
    <cellStyle name="Neutral 2 14" xfId="36316" hidden="1"/>
    <cellStyle name="Neutral 2 14" xfId="36455" hidden="1"/>
    <cellStyle name="Neutral 2 14" xfId="36439" hidden="1"/>
    <cellStyle name="Neutral 2 14" xfId="36511" hidden="1"/>
    <cellStyle name="Neutral 2 14" xfId="36546" hidden="1"/>
    <cellStyle name="Neutral 2 14" xfId="36207" hidden="1"/>
    <cellStyle name="Neutral 2 14" xfId="36602" hidden="1"/>
    <cellStyle name="Neutral 2 14" xfId="36586" hidden="1"/>
    <cellStyle name="Neutral 2 14" xfId="36658" hidden="1"/>
    <cellStyle name="Neutral 2 14" xfId="36693" hidden="1"/>
    <cellStyle name="Neutral 2 14" xfId="36331" hidden="1"/>
    <cellStyle name="Neutral 2 14" xfId="36743" hidden="1"/>
    <cellStyle name="Neutral 2 14" xfId="36727" hidden="1"/>
    <cellStyle name="Neutral 2 14" xfId="36799" hidden="1"/>
    <cellStyle name="Neutral 2 14" xfId="36834" hidden="1"/>
    <cellStyle name="Neutral 2 14" xfId="36899" hidden="1"/>
    <cellStyle name="Neutral 2 14" xfId="36960" hidden="1"/>
    <cellStyle name="Neutral 2 14" xfId="36944" hidden="1"/>
    <cellStyle name="Neutral 2 14" xfId="37016" hidden="1"/>
    <cellStyle name="Neutral 2 14" xfId="37051" hidden="1"/>
    <cellStyle name="Neutral 2 14" xfId="37142" hidden="1"/>
    <cellStyle name="Neutral 2 14" xfId="37252" hidden="1"/>
    <cellStyle name="Neutral 2 14" xfId="37236" hidden="1"/>
    <cellStyle name="Neutral 2 14" xfId="37308" hidden="1"/>
    <cellStyle name="Neutral 2 14" xfId="37343" hidden="1"/>
    <cellStyle name="Neutral 2 14" xfId="37063" hidden="1"/>
    <cellStyle name="Neutral 2 14" xfId="37394" hidden="1"/>
    <cellStyle name="Neutral 2 14" xfId="37378" hidden="1"/>
    <cellStyle name="Neutral 2 14" xfId="37450" hidden="1"/>
    <cellStyle name="Neutral 2 14" xfId="37485" hidden="1"/>
    <cellStyle name="Neutral 2 14" xfId="36022" hidden="1"/>
    <cellStyle name="Neutral 2 14" xfId="37534" hidden="1"/>
    <cellStyle name="Neutral 2 14" xfId="37518" hidden="1"/>
    <cellStyle name="Neutral 2 14" xfId="37590" hidden="1"/>
    <cellStyle name="Neutral 2 14" xfId="37625" hidden="1"/>
    <cellStyle name="Neutral 2 14" xfId="37758" hidden="1"/>
    <cellStyle name="Neutral 2 14" xfId="37897" hidden="1"/>
    <cellStyle name="Neutral 2 14" xfId="37881" hidden="1"/>
    <cellStyle name="Neutral 2 14" xfId="37953" hidden="1"/>
    <cellStyle name="Neutral 2 14" xfId="37988" hidden="1"/>
    <cellStyle name="Neutral 2 14" xfId="37649" hidden="1"/>
    <cellStyle name="Neutral 2 14" xfId="38044" hidden="1"/>
    <cellStyle name="Neutral 2 14" xfId="38028" hidden="1"/>
    <cellStyle name="Neutral 2 14" xfId="38100" hidden="1"/>
    <cellStyle name="Neutral 2 14" xfId="38135" hidden="1"/>
    <cellStyle name="Neutral 2 14" xfId="37773" hidden="1"/>
    <cellStyle name="Neutral 2 14" xfId="38185" hidden="1"/>
    <cellStyle name="Neutral 2 14" xfId="38169" hidden="1"/>
    <cellStyle name="Neutral 2 14" xfId="38241" hidden="1"/>
    <cellStyle name="Neutral 2 14" xfId="38276" hidden="1"/>
    <cellStyle name="Neutral 2 14" xfId="38341" hidden="1"/>
    <cellStyle name="Neutral 2 14" xfId="38402" hidden="1"/>
    <cellStyle name="Neutral 2 14" xfId="38386" hidden="1"/>
    <cellStyle name="Neutral 2 14" xfId="38458" hidden="1"/>
    <cellStyle name="Neutral 2 14" xfId="38493" hidden="1"/>
    <cellStyle name="Neutral 2 14" xfId="38584" hidden="1"/>
    <cellStyle name="Neutral 2 14" xfId="38694" hidden="1"/>
    <cellStyle name="Neutral 2 14" xfId="38678" hidden="1"/>
    <cellStyle name="Neutral 2 14" xfId="38750" hidden="1"/>
    <cellStyle name="Neutral 2 14" xfId="38785" hidden="1"/>
    <cellStyle name="Neutral 2 14" xfId="38505" hidden="1"/>
    <cellStyle name="Neutral 2 14" xfId="38836" hidden="1"/>
    <cellStyle name="Neutral 2 14" xfId="38820" hidden="1"/>
    <cellStyle name="Neutral 2 14" xfId="38892" hidden="1"/>
    <cellStyle name="Neutral 2 14" xfId="38927" hidden="1"/>
    <cellStyle name="Neutral 2 14" xfId="39008" hidden="1"/>
    <cellStyle name="Neutral 2 14" xfId="39074" hidden="1"/>
    <cellStyle name="Neutral 2 14" xfId="39058" hidden="1"/>
    <cellStyle name="Neutral 2 14" xfId="39130" hidden="1"/>
    <cellStyle name="Neutral 2 14" xfId="39165" hidden="1"/>
    <cellStyle name="Neutral 2 14" xfId="39298" hidden="1"/>
    <cellStyle name="Neutral 2 14" xfId="39437" hidden="1"/>
    <cellStyle name="Neutral 2 14" xfId="39421" hidden="1"/>
    <cellStyle name="Neutral 2 14" xfId="39493" hidden="1"/>
    <cellStyle name="Neutral 2 14" xfId="39528" hidden="1"/>
    <cellStyle name="Neutral 2 14" xfId="39189" hidden="1"/>
    <cellStyle name="Neutral 2 14" xfId="39584" hidden="1"/>
    <cellStyle name="Neutral 2 14" xfId="39568" hidden="1"/>
    <cellStyle name="Neutral 2 14" xfId="39640" hidden="1"/>
    <cellStyle name="Neutral 2 14" xfId="39675" hidden="1"/>
    <cellStyle name="Neutral 2 14" xfId="39313" hidden="1"/>
    <cellStyle name="Neutral 2 14" xfId="39725" hidden="1"/>
    <cellStyle name="Neutral 2 14" xfId="39709" hidden="1"/>
    <cellStyle name="Neutral 2 14" xfId="39781" hidden="1"/>
    <cellStyle name="Neutral 2 14" xfId="39816" hidden="1"/>
    <cellStyle name="Neutral 2 14" xfId="39881" hidden="1"/>
    <cellStyle name="Neutral 2 14" xfId="39942" hidden="1"/>
    <cellStyle name="Neutral 2 14" xfId="39926" hidden="1"/>
    <cellStyle name="Neutral 2 14" xfId="39998" hidden="1"/>
    <cellStyle name="Neutral 2 14" xfId="40033" hidden="1"/>
    <cellStyle name="Neutral 2 14" xfId="40124" hidden="1"/>
    <cellStyle name="Neutral 2 14" xfId="40234" hidden="1"/>
    <cellStyle name="Neutral 2 14" xfId="40218" hidden="1"/>
    <cellStyle name="Neutral 2 14" xfId="40290" hidden="1"/>
    <cellStyle name="Neutral 2 14" xfId="40325" hidden="1"/>
    <cellStyle name="Neutral 2 14" xfId="40045" hidden="1"/>
    <cellStyle name="Neutral 2 14" xfId="40376" hidden="1"/>
    <cellStyle name="Neutral 2 14" xfId="40360" hidden="1"/>
    <cellStyle name="Neutral 2 14" xfId="40432" hidden="1"/>
    <cellStyle name="Neutral 2 14" xfId="40467" hidden="1"/>
    <cellStyle name="Neutral 2 14" xfId="40532" hidden="1"/>
    <cellStyle name="Neutral 2 14" xfId="40593" hidden="1"/>
    <cellStyle name="Neutral 2 14" xfId="40577" hidden="1"/>
    <cellStyle name="Neutral 2 14" xfId="40649" hidden="1"/>
    <cellStyle name="Neutral 2 14" xfId="40684" hidden="1"/>
    <cellStyle name="Neutral 2 14" xfId="40795" hidden="1"/>
    <cellStyle name="Neutral 2 14" xfId="40984" hidden="1"/>
    <cellStyle name="Neutral 2 14" xfId="40968" hidden="1"/>
    <cellStyle name="Neutral 2 14" xfId="41040" hidden="1"/>
    <cellStyle name="Neutral 2 14" xfId="41075" hidden="1"/>
    <cellStyle name="Neutral 2 14" xfId="41183" hidden="1"/>
    <cellStyle name="Neutral 2 14" xfId="41293" hidden="1"/>
    <cellStyle name="Neutral 2 14" xfId="41277" hidden="1"/>
    <cellStyle name="Neutral 2 14" xfId="41349" hidden="1"/>
    <cellStyle name="Neutral 2 14" xfId="41384" hidden="1"/>
    <cellStyle name="Neutral 2 14" xfId="41104" hidden="1"/>
    <cellStyle name="Neutral 2 14" xfId="41437" hidden="1"/>
    <cellStyle name="Neutral 2 14" xfId="41421" hidden="1"/>
    <cellStyle name="Neutral 2 14" xfId="41493" hidden="1"/>
    <cellStyle name="Neutral 2 14" xfId="41528" hidden="1"/>
    <cellStyle name="Neutral 2 14" xfId="40812" hidden="1"/>
    <cellStyle name="Neutral 2 14" xfId="41594" hidden="1"/>
    <cellStyle name="Neutral 2 14" xfId="41578" hidden="1"/>
    <cellStyle name="Neutral 2 14" xfId="41650" hidden="1"/>
    <cellStyle name="Neutral 2 14" xfId="41685" hidden="1"/>
    <cellStyle name="Neutral 2 14" xfId="41824" hidden="1"/>
    <cellStyle name="Neutral 2 14" xfId="41964" hidden="1"/>
    <cellStyle name="Neutral 2 14" xfId="41948" hidden="1"/>
    <cellStyle name="Neutral 2 14" xfId="42020" hidden="1"/>
    <cellStyle name="Neutral 2 14" xfId="42055" hidden="1"/>
    <cellStyle name="Neutral 2 14" xfId="41715" hidden="1"/>
    <cellStyle name="Neutral 2 14" xfId="42113" hidden="1"/>
    <cellStyle name="Neutral 2 14" xfId="42097" hidden="1"/>
    <cellStyle name="Neutral 2 14" xfId="42169" hidden="1"/>
    <cellStyle name="Neutral 2 14" xfId="42204" hidden="1"/>
    <cellStyle name="Neutral 2 14" xfId="41839" hidden="1"/>
    <cellStyle name="Neutral 2 14" xfId="42256" hidden="1"/>
    <cellStyle name="Neutral 2 14" xfId="42240" hidden="1"/>
    <cellStyle name="Neutral 2 14" xfId="42312" hidden="1"/>
    <cellStyle name="Neutral 2 14" xfId="42347" hidden="1"/>
    <cellStyle name="Neutral 2 14" xfId="42414" hidden="1"/>
    <cellStyle name="Neutral 2 14" xfId="42475" hidden="1"/>
    <cellStyle name="Neutral 2 14" xfId="42459" hidden="1"/>
    <cellStyle name="Neutral 2 14" xfId="42531" hidden="1"/>
    <cellStyle name="Neutral 2 14" xfId="42566" hidden="1"/>
    <cellStyle name="Neutral 2 14" xfId="42657" hidden="1"/>
    <cellStyle name="Neutral 2 14" xfId="42767" hidden="1"/>
    <cellStyle name="Neutral 2 14" xfId="42751" hidden="1"/>
    <cellStyle name="Neutral 2 14" xfId="42823" hidden="1"/>
    <cellStyle name="Neutral 2 14" xfId="42858" hidden="1"/>
    <cellStyle name="Neutral 2 14" xfId="42578" hidden="1"/>
    <cellStyle name="Neutral 2 14" xfId="42909" hidden="1"/>
    <cellStyle name="Neutral 2 14" xfId="42893" hidden="1"/>
    <cellStyle name="Neutral 2 14" xfId="42965" hidden="1"/>
    <cellStyle name="Neutral 2 14" xfId="43000" hidden="1"/>
    <cellStyle name="Neutral 2 14" xfId="41691" hidden="1"/>
    <cellStyle name="Neutral 2 14" xfId="43049" hidden="1"/>
    <cellStyle name="Neutral 2 14" xfId="43033" hidden="1"/>
    <cellStyle name="Neutral 2 14" xfId="43105" hidden="1"/>
    <cellStyle name="Neutral 2 14" xfId="43140" hidden="1"/>
    <cellStyle name="Neutral 2 14" xfId="43276" hidden="1"/>
    <cellStyle name="Neutral 2 14" xfId="43415" hidden="1"/>
    <cellStyle name="Neutral 2 14" xfId="43399" hidden="1"/>
    <cellStyle name="Neutral 2 14" xfId="43471" hidden="1"/>
    <cellStyle name="Neutral 2 14" xfId="43506" hidden="1"/>
    <cellStyle name="Neutral 2 14" xfId="43167" hidden="1"/>
    <cellStyle name="Neutral 2 14" xfId="43564" hidden="1"/>
    <cellStyle name="Neutral 2 14" xfId="43548" hidden="1"/>
    <cellStyle name="Neutral 2 14" xfId="43620" hidden="1"/>
    <cellStyle name="Neutral 2 14" xfId="43655" hidden="1"/>
    <cellStyle name="Neutral 2 14" xfId="43291" hidden="1"/>
    <cellStyle name="Neutral 2 14" xfId="43707" hidden="1"/>
    <cellStyle name="Neutral 2 14" xfId="43691" hidden="1"/>
    <cellStyle name="Neutral 2 14" xfId="43763" hidden="1"/>
    <cellStyle name="Neutral 2 14" xfId="43798" hidden="1"/>
    <cellStyle name="Neutral 2 14" xfId="43864" hidden="1"/>
    <cellStyle name="Neutral 2 14" xfId="43925" hidden="1"/>
    <cellStyle name="Neutral 2 14" xfId="43909" hidden="1"/>
    <cellStyle name="Neutral 2 14" xfId="43981" hidden="1"/>
    <cellStyle name="Neutral 2 14" xfId="44016" hidden="1"/>
    <cellStyle name="Neutral 2 14" xfId="44107" hidden="1"/>
    <cellStyle name="Neutral 2 14" xfId="44217" hidden="1"/>
    <cellStyle name="Neutral 2 14" xfId="44201" hidden="1"/>
    <cellStyle name="Neutral 2 14" xfId="44273" hidden="1"/>
    <cellStyle name="Neutral 2 14" xfId="44308" hidden="1"/>
    <cellStyle name="Neutral 2 14" xfId="44028" hidden="1"/>
    <cellStyle name="Neutral 2 14" xfId="44359" hidden="1"/>
    <cellStyle name="Neutral 2 14" xfId="44343" hidden="1"/>
    <cellStyle name="Neutral 2 14" xfId="44415" hidden="1"/>
    <cellStyle name="Neutral 2 14" xfId="44450" hidden="1"/>
    <cellStyle name="Neutral 2 14" xfId="41900" hidden="1"/>
    <cellStyle name="Neutral 2 14" xfId="44499" hidden="1"/>
    <cellStyle name="Neutral 2 14" xfId="44483" hidden="1"/>
    <cellStyle name="Neutral 2 14" xfId="44555" hidden="1"/>
    <cellStyle name="Neutral 2 14" xfId="44590" hidden="1"/>
    <cellStyle name="Neutral 2 14" xfId="44723" hidden="1"/>
    <cellStyle name="Neutral 2 14" xfId="44862" hidden="1"/>
    <cellStyle name="Neutral 2 14" xfId="44846" hidden="1"/>
    <cellStyle name="Neutral 2 14" xfId="44918" hidden="1"/>
    <cellStyle name="Neutral 2 14" xfId="44953" hidden="1"/>
    <cellStyle name="Neutral 2 14" xfId="44614" hidden="1"/>
    <cellStyle name="Neutral 2 14" xfId="45009" hidden="1"/>
    <cellStyle name="Neutral 2 14" xfId="44993" hidden="1"/>
    <cellStyle name="Neutral 2 14" xfId="45065" hidden="1"/>
    <cellStyle name="Neutral 2 14" xfId="45100" hidden="1"/>
    <cellStyle name="Neutral 2 14" xfId="44738" hidden="1"/>
    <cellStyle name="Neutral 2 14" xfId="45150" hidden="1"/>
    <cellStyle name="Neutral 2 14" xfId="45134" hidden="1"/>
    <cellStyle name="Neutral 2 14" xfId="45206" hidden="1"/>
    <cellStyle name="Neutral 2 14" xfId="45241" hidden="1"/>
    <cellStyle name="Neutral 2 14" xfId="45306" hidden="1"/>
    <cellStyle name="Neutral 2 14" xfId="45367" hidden="1"/>
    <cellStyle name="Neutral 2 14" xfId="45351" hidden="1"/>
    <cellStyle name="Neutral 2 14" xfId="45423" hidden="1"/>
    <cellStyle name="Neutral 2 14" xfId="45458" hidden="1"/>
    <cellStyle name="Neutral 2 14" xfId="45549" hidden="1"/>
    <cellStyle name="Neutral 2 14" xfId="45659" hidden="1"/>
    <cellStyle name="Neutral 2 14" xfId="45643" hidden="1"/>
    <cellStyle name="Neutral 2 14" xfId="45715" hidden="1"/>
    <cellStyle name="Neutral 2 14" xfId="45750" hidden="1"/>
    <cellStyle name="Neutral 2 14" xfId="45470" hidden="1"/>
    <cellStyle name="Neutral 2 14" xfId="45801" hidden="1"/>
    <cellStyle name="Neutral 2 14" xfId="45785" hidden="1"/>
    <cellStyle name="Neutral 2 14" xfId="45857" hidden="1"/>
    <cellStyle name="Neutral 2 14" xfId="45892" hidden="1"/>
    <cellStyle name="Neutral 2 14" xfId="45959" hidden="1"/>
    <cellStyle name="Neutral 2 14" xfId="46094" hidden="1"/>
    <cellStyle name="Neutral 2 14" xfId="46078" hidden="1"/>
    <cellStyle name="Neutral 2 14" xfId="46150" hidden="1"/>
    <cellStyle name="Neutral 2 14" xfId="46185" hidden="1"/>
    <cellStyle name="Neutral 2 14" xfId="46319" hidden="1"/>
    <cellStyle name="Neutral 2 14" xfId="46458" hidden="1"/>
    <cellStyle name="Neutral 2 14" xfId="46442" hidden="1"/>
    <cellStyle name="Neutral 2 14" xfId="46514" hidden="1"/>
    <cellStyle name="Neutral 2 14" xfId="46549" hidden="1"/>
    <cellStyle name="Neutral 2 14" xfId="46210" hidden="1"/>
    <cellStyle name="Neutral 2 14" xfId="46605" hidden="1"/>
    <cellStyle name="Neutral 2 14" xfId="46589" hidden="1"/>
    <cellStyle name="Neutral 2 14" xfId="46661" hidden="1"/>
    <cellStyle name="Neutral 2 14" xfId="46696" hidden="1"/>
    <cellStyle name="Neutral 2 14" xfId="46334" hidden="1"/>
    <cellStyle name="Neutral 2 14" xfId="46746" hidden="1"/>
    <cellStyle name="Neutral 2 14" xfId="46730" hidden="1"/>
    <cellStyle name="Neutral 2 14" xfId="46802" hidden="1"/>
    <cellStyle name="Neutral 2 14" xfId="46837" hidden="1"/>
    <cellStyle name="Neutral 2 14" xfId="46902" hidden="1"/>
    <cellStyle name="Neutral 2 14" xfId="46963" hidden="1"/>
    <cellStyle name="Neutral 2 14" xfId="46947" hidden="1"/>
    <cellStyle name="Neutral 2 14" xfId="47019" hidden="1"/>
    <cellStyle name="Neutral 2 14" xfId="47054" hidden="1"/>
    <cellStyle name="Neutral 2 14" xfId="47145" hidden="1"/>
    <cellStyle name="Neutral 2 14" xfId="47255" hidden="1"/>
    <cellStyle name="Neutral 2 14" xfId="47239" hidden="1"/>
    <cellStyle name="Neutral 2 14" xfId="47311" hidden="1"/>
    <cellStyle name="Neutral 2 14" xfId="47346" hidden="1"/>
    <cellStyle name="Neutral 2 14" xfId="47066" hidden="1"/>
    <cellStyle name="Neutral 2 14" xfId="47397" hidden="1"/>
    <cellStyle name="Neutral 2 14" xfId="47381" hidden="1"/>
    <cellStyle name="Neutral 2 14" xfId="47453" hidden="1"/>
    <cellStyle name="Neutral 2 14" xfId="47488" hidden="1"/>
    <cellStyle name="Neutral 2 14" xfId="46025" hidden="1"/>
    <cellStyle name="Neutral 2 14" xfId="47537" hidden="1"/>
    <cellStyle name="Neutral 2 14" xfId="47521" hidden="1"/>
    <cellStyle name="Neutral 2 14" xfId="47593" hidden="1"/>
    <cellStyle name="Neutral 2 14" xfId="47628" hidden="1"/>
    <cellStyle name="Neutral 2 14" xfId="47761" hidden="1"/>
    <cellStyle name="Neutral 2 14" xfId="47900" hidden="1"/>
    <cellStyle name="Neutral 2 14" xfId="47884" hidden="1"/>
    <cellStyle name="Neutral 2 14" xfId="47956" hidden="1"/>
    <cellStyle name="Neutral 2 14" xfId="47991" hidden="1"/>
    <cellStyle name="Neutral 2 14" xfId="47652" hidden="1"/>
    <cellStyle name="Neutral 2 14" xfId="48047" hidden="1"/>
    <cellStyle name="Neutral 2 14" xfId="48031" hidden="1"/>
    <cellStyle name="Neutral 2 14" xfId="48103" hidden="1"/>
    <cellStyle name="Neutral 2 14" xfId="48138" hidden="1"/>
    <cellStyle name="Neutral 2 14" xfId="47776" hidden="1"/>
    <cellStyle name="Neutral 2 14" xfId="48188" hidden="1"/>
    <cellStyle name="Neutral 2 14" xfId="48172" hidden="1"/>
    <cellStyle name="Neutral 2 14" xfId="48244" hidden="1"/>
    <cellStyle name="Neutral 2 14" xfId="48279" hidden="1"/>
    <cellStyle name="Neutral 2 14" xfId="48344" hidden="1"/>
    <cellStyle name="Neutral 2 14" xfId="48405" hidden="1"/>
    <cellStyle name="Neutral 2 14" xfId="48389" hidden="1"/>
    <cellStyle name="Neutral 2 14" xfId="48461" hidden="1"/>
    <cellStyle name="Neutral 2 14" xfId="48496" hidden="1"/>
    <cellStyle name="Neutral 2 14" xfId="48587" hidden="1"/>
    <cellStyle name="Neutral 2 14" xfId="48697" hidden="1"/>
    <cellStyle name="Neutral 2 14" xfId="48681" hidden="1"/>
    <cellStyle name="Neutral 2 14" xfId="48753" hidden="1"/>
    <cellStyle name="Neutral 2 14" xfId="48788" hidden="1"/>
    <cellStyle name="Neutral 2 14" xfId="48508" hidden="1"/>
    <cellStyle name="Neutral 2 14" xfId="48839" hidden="1"/>
    <cellStyle name="Neutral 2 14" xfId="48823" hidden="1"/>
    <cellStyle name="Neutral 2 14" xfId="48895" hidden="1"/>
    <cellStyle name="Neutral 2 14" xfId="48930" hidden="1"/>
    <cellStyle name="Neutral 2 14" xfId="48995" hidden="1"/>
    <cellStyle name="Neutral 2 14" xfId="49056" hidden="1"/>
    <cellStyle name="Neutral 2 14" xfId="49040" hidden="1"/>
    <cellStyle name="Neutral 2 14" xfId="49112" hidden="1"/>
    <cellStyle name="Neutral 2 14" xfId="49147" hidden="1"/>
    <cellStyle name="Neutral 2 14" xfId="49280" hidden="1"/>
    <cellStyle name="Neutral 2 14" xfId="49419" hidden="1"/>
    <cellStyle name="Neutral 2 14" xfId="49403" hidden="1"/>
    <cellStyle name="Neutral 2 14" xfId="49475" hidden="1"/>
    <cellStyle name="Neutral 2 14" xfId="49510" hidden="1"/>
    <cellStyle name="Neutral 2 14" xfId="49171" hidden="1"/>
    <cellStyle name="Neutral 2 14" xfId="49566" hidden="1"/>
    <cellStyle name="Neutral 2 14" xfId="49550" hidden="1"/>
    <cellStyle name="Neutral 2 14" xfId="49622" hidden="1"/>
    <cellStyle name="Neutral 2 14" xfId="49657" hidden="1"/>
    <cellStyle name="Neutral 2 14" xfId="49295" hidden="1"/>
    <cellStyle name="Neutral 2 14" xfId="49707" hidden="1"/>
    <cellStyle name="Neutral 2 14" xfId="49691" hidden="1"/>
    <cellStyle name="Neutral 2 14" xfId="49763" hidden="1"/>
    <cellStyle name="Neutral 2 14" xfId="49798" hidden="1"/>
    <cellStyle name="Neutral 2 14" xfId="49863" hidden="1"/>
    <cellStyle name="Neutral 2 14" xfId="49924" hidden="1"/>
    <cellStyle name="Neutral 2 14" xfId="49908" hidden="1"/>
    <cellStyle name="Neutral 2 14" xfId="49980" hidden="1"/>
    <cellStyle name="Neutral 2 14" xfId="50015" hidden="1"/>
    <cellStyle name="Neutral 2 14" xfId="50106" hidden="1"/>
    <cellStyle name="Neutral 2 14" xfId="50216" hidden="1"/>
    <cellStyle name="Neutral 2 14" xfId="50200" hidden="1"/>
    <cellStyle name="Neutral 2 14" xfId="50272" hidden="1"/>
    <cellStyle name="Neutral 2 14" xfId="50307" hidden="1"/>
    <cellStyle name="Neutral 2 14" xfId="50027" hidden="1"/>
    <cellStyle name="Neutral 2 14" xfId="50358" hidden="1"/>
    <cellStyle name="Neutral 2 14" xfId="50342" hidden="1"/>
    <cellStyle name="Neutral 2 14" xfId="50414" hidden="1"/>
    <cellStyle name="Neutral 2 14" xfId="50449" hidden="1"/>
    <cellStyle name="Neutral 2 14" xfId="50514" hidden="1"/>
    <cellStyle name="Neutral 2 14" xfId="50575" hidden="1"/>
    <cellStyle name="Neutral 2 14" xfId="50559" hidden="1"/>
    <cellStyle name="Neutral 2 14" xfId="50631" hidden="1"/>
    <cellStyle name="Neutral 2 14" xfId="50666" hidden="1"/>
    <cellStyle name="Neutral 2 14" xfId="50777" hidden="1"/>
    <cellStyle name="Neutral 2 14" xfId="50966" hidden="1"/>
    <cellStyle name="Neutral 2 14" xfId="50950" hidden="1"/>
    <cellStyle name="Neutral 2 14" xfId="51022" hidden="1"/>
    <cellStyle name="Neutral 2 14" xfId="51057" hidden="1"/>
    <cellStyle name="Neutral 2 14" xfId="51165" hidden="1"/>
    <cellStyle name="Neutral 2 14" xfId="51275" hidden="1"/>
    <cellStyle name="Neutral 2 14" xfId="51259" hidden="1"/>
    <cellStyle name="Neutral 2 14" xfId="51331" hidden="1"/>
    <cellStyle name="Neutral 2 14" xfId="51366" hidden="1"/>
    <cellStyle name="Neutral 2 14" xfId="51086" hidden="1"/>
    <cellStyle name="Neutral 2 14" xfId="51419" hidden="1"/>
    <cellStyle name="Neutral 2 14" xfId="51403" hidden="1"/>
    <cellStyle name="Neutral 2 14" xfId="51475" hidden="1"/>
    <cellStyle name="Neutral 2 14" xfId="51510" hidden="1"/>
    <cellStyle name="Neutral 2 14" xfId="50794" hidden="1"/>
    <cellStyle name="Neutral 2 14" xfId="51576" hidden="1"/>
    <cellStyle name="Neutral 2 14" xfId="51560" hidden="1"/>
    <cellStyle name="Neutral 2 14" xfId="51632" hidden="1"/>
    <cellStyle name="Neutral 2 14" xfId="51667" hidden="1"/>
    <cellStyle name="Neutral 2 14" xfId="51806" hidden="1"/>
    <cellStyle name="Neutral 2 14" xfId="51946" hidden="1"/>
    <cellStyle name="Neutral 2 14" xfId="51930" hidden="1"/>
    <cellStyle name="Neutral 2 14" xfId="52002" hidden="1"/>
    <cellStyle name="Neutral 2 14" xfId="52037" hidden="1"/>
    <cellStyle name="Neutral 2 14" xfId="51697" hidden="1"/>
    <cellStyle name="Neutral 2 14" xfId="52095" hidden="1"/>
    <cellStyle name="Neutral 2 14" xfId="52079" hidden="1"/>
    <cellStyle name="Neutral 2 14" xfId="52151" hidden="1"/>
    <cellStyle name="Neutral 2 14" xfId="52186" hidden="1"/>
    <cellStyle name="Neutral 2 14" xfId="51821" hidden="1"/>
    <cellStyle name="Neutral 2 14" xfId="52238" hidden="1"/>
    <cellStyle name="Neutral 2 14" xfId="52222" hidden="1"/>
    <cellStyle name="Neutral 2 14" xfId="52294" hidden="1"/>
    <cellStyle name="Neutral 2 14" xfId="52329" hidden="1"/>
    <cellStyle name="Neutral 2 14" xfId="52396" hidden="1"/>
    <cellStyle name="Neutral 2 14" xfId="52457" hidden="1"/>
    <cellStyle name="Neutral 2 14" xfId="52441" hidden="1"/>
    <cellStyle name="Neutral 2 14" xfId="52513" hidden="1"/>
    <cellStyle name="Neutral 2 14" xfId="52548" hidden="1"/>
    <cellStyle name="Neutral 2 14" xfId="52639" hidden="1"/>
    <cellStyle name="Neutral 2 14" xfId="52749" hidden="1"/>
    <cellStyle name="Neutral 2 14" xfId="52733" hidden="1"/>
    <cellStyle name="Neutral 2 14" xfId="52805" hidden="1"/>
    <cellStyle name="Neutral 2 14" xfId="52840" hidden="1"/>
    <cellStyle name="Neutral 2 14" xfId="52560" hidden="1"/>
    <cellStyle name="Neutral 2 14" xfId="52891" hidden="1"/>
    <cellStyle name="Neutral 2 14" xfId="52875" hidden="1"/>
    <cellStyle name="Neutral 2 14" xfId="52947" hidden="1"/>
    <cellStyle name="Neutral 2 14" xfId="52982" hidden="1"/>
    <cellStyle name="Neutral 2 14" xfId="51673" hidden="1"/>
    <cellStyle name="Neutral 2 14" xfId="53031" hidden="1"/>
    <cellStyle name="Neutral 2 14" xfId="53015" hidden="1"/>
    <cellStyle name="Neutral 2 14" xfId="53087" hidden="1"/>
    <cellStyle name="Neutral 2 14" xfId="53122" hidden="1"/>
    <cellStyle name="Neutral 2 14" xfId="53258" hidden="1"/>
    <cellStyle name="Neutral 2 14" xfId="53397" hidden="1"/>
    <cellStyle name="Neutral 2 14" xfId="53381" hidden="1"/>
    <cellStyle name="Neutral 2 14" xfId="53453" hidden="1"/>
    <cellStyle name="Neutral 2 14" xfId="53488" hidden="1"/>
    <cellStyle name="Neutral 2 14" xfId="53149" hidden="1"/>
    <cellStyle name="Neutral 2 14" xfId="53546" hidden="1"/>
    <cellStyle name="Neutral 2 14" xfId="53530" hidden="1"/>
    <cellStyle name="Neutral 2 14" xfId="53602" hidden="1"/>
    <cellStyle name="Neutral 2 14" xfId="53637" hidden="1"/>
    <cellStyle name="Neutral 2 14" xfId="53273" hidden="1"/>
    <cellStyle name="Neutral 2 14" xfId="53689" hidden="1"/>
    <cellStyle name="Neutral 2 14" xfId="53673" hidden="1"/>
    <cellStyle name="Neutral 2 14" xfId="53745" hidden="1"/>
    <cellStyle name="Neutral 2 14" xfId="53780" hidden="1"/>
    <cellStyle name="Neutral 2 14" xfId="53846" hidden="1"/>
    <cellStyle name="Neutral 2 14" xfId="53907" hidden="1"/>
    <cellStyle name="Neutral 2 14" xfId="53891" hidden="1"/>
    <cellStyle name="Neutral 2 14" xfId="53963" hidden="1"/>
    <cellStyle name="Neutral 2 14" xfId="53998" hidden="1"/>
    <cellStyle name="Neutral 2 14" xfId="54089" hidden="1"/>
    <cellStyle name="Neutral 2 14" xfId="54199" hidden="1"/>
    <cellStyle name="Neutral 2 14" xfId="54183" hidden="1"/>
    <cellStyle name="Neutral 2 14" xfId="54255" hidden="1"/>
    <cellStyle name="Neutral 2 14" xfId="54290" hidden="1"/>
    <cellStyle name="Neutral 2 14" xfId="54010" hidden="1"/>
    <cellStyle name="Neutral 2 14" xfId="54341" hidden="1"/>
    <cellStyle name="Neutral 2 14" xfId="54325" hidden="1"/>
    <cellStyle name="Neutral 2 14" xfId="54397" hidden="1"/>
    <cellStyle name="Neutral 2 14" xfId="54432" hidden="1"/>
    <cellStyle name="Neutral 2 14" xfId="51882" hidden="1"/>
    <cellStyle name="Neutral 2 14" xfId="54481" hidden="1"/>
    <cellStyle name="Neutral 2 14" xfId="54465" hidden="1"/>
    <cellStyle name="Neutral 2 14" xfId="54537" hidden="1"/>
    <cellStyle name="Neutral 2 14" xfId="54572" hidden="1"/>
    <cellStyle name="Neutral 2 14" xfId="54705" hidden="1"/>
    <cellStyle name="Neutral 2 14" xfId="54844" hidden="1"/>
    <cellStyle name="Neutral 2 14" xfId="54828" hidden="1"/>
    <cellStyle name="Neutral 2 14" xfId="54900" hidden="1"/>
    <cellStyle name="Neutral 2 14" xfId="54935" hidden="1"/>
    <cellStyle name="Neutral 2 14" xfId="54596" hidden="1"/>
    <cellStyle name="Neutral 2 14" xfId="54991" hidden="1"/>
    <cellStyle name="Neutral 2 14" xfId="54975" hidden="1"/>
    <cellStyle name="Neutral 2 14" xfId="55047" hidden="1"/>
    <cellStyle name="Neutral 2 14" xfId="55082" hidden="1"/>
    <cellStyle name="Neutral 2 14" xfId="54720" hidden="1"/>
    <cellStyle name="Neutral 2 14" xfId="55132" hidden="1"/>
    <cellStyle name="Neutral 2 14" xfId="55116" hidden="1"/>
    <cellStyle name="Neutral 2 14" xfId="55188" hidden="1"/>
    <cellStyle name="Neutral 2 14" xfId="55223" hidden="1"/>
    <cellStyle name="Neutral 2 14" xfId="55288" hidden="1"/>
    <cellStyle name="Neutral 2 14" xfId="55349" hidden="1"/>
    <cellStyle name="Neutral 2 14" xfId="55333" hidden="1"/>
    <cellStyle name="Neutral 2 14" xfId="55405" hidden="1"/>
    <cellStyle name="Neutral 2 14" xfId="55440" hidden="1"/>
    <cellStyle name="Neutral 2 14" xfId="55531" hidden="1"/>
    <cellStyle name="Neutral 2 14" xfId="55641" hidden="1"/>
    <cellStyle name="Neutral 2 14" xfId="55625" hidden="1"/>
    <cellStyle name="Neutral 2 14" xfId="55697" hidden="1"/>
    <cellStyle name="Neutral 2 14" xfId="55732" hidden="1"/>
    <cellStyle name="Neutral 2 14" xfId="55452" hidden="1"/>
    <cellStyle name="Neutral 2 14" xfId="55783" hidden="1"/>
    <cellStyle name="Neutral 2 14" xfId="55767" hidden="1"/>
    <cellStyle name="Neutral 2 14" xfId="55839" hidden="1"/>
    <cellStyle name="Neutral 2 14" xfId="55874" hidden="1"/>
    <cellStyle name="Neutral 2 14" xfId="55941" hidden="1"/>
    <cellStyle name="Neutral 2 14" xfId="56076" hidden="1"/>
    <cellStyle name="Neutral 2 14" xfId="56060" hidden="1"/>
    <cellStyle name="Neutral 2 14" xfId="56132" hidden="1"/>
    <cellStyle name="Neutral 2 14" xfId="56167" hidden="1"/>
    <cellStyle name="Neutral 2 14" xfId="56301" hidden="1"/>
    <cellStyle name="Neutral 2 14" xfId="56440" hidden="1"/>
    <cellStyle name="Neutral 2 14" xfId="56424" hidden="1"/>
    <cellStyle name="Neutral 2 14" xfId="56496" hidden="1"/>
    <cellStyle name="Neutral 2 14" xfId="56531" hidden="1"/>
    <cellStyle name="Neutral 2 14" xfId="56192" hidden="1"/>
    <cellStyle name="Neutral 2 14" xfId="56587" hidden="1"/>
    <cellStyle name="Neutral 2 14" xfId="56571" hidden="1"/>
    <cellStyle name="Neutral 2 14" xfId="56643" hidden="1"/>
    <cellStyle name="Neutral 2 14" xfId="56678" hidden="1"/>
    <cellStyle name="Neutral 2 14" xfId="56316" hidden="1"/>
    <cellStyle name="Neutral 2 14" xfId="56728" hidden="1"/>
    <cellStyle name="Neutral 2 14" xfId="56712" hidden="1"/>
    <cellStyle name="Neutral 2 14" xfId="56784" hidden="1"/>
    <cellStyle name="Neutral 2 14" xfId="56819" hidden="1"/>
    <cellStyle name="Neutral 2 14" xfId="56884" hidden="1"/>
    <cellStyle name="Neutral 2 14" xfId="56945" hidden="1"/>
    <cellStyle name="Neutral 2 14" xfId="56929" hidden="1"/>
    <cellStyle name="Neutral 2 14" xfId="57001" hidden="1"/>
    <cellStyle name="Neutral 2 14" xfId="57036" hidden="1"/>
    <cellStyle name="Neutral 2 14" xfId="57127" hidden="1"/>
    <cellStyle name="Neutral 2 14" xfId="57237" hidden="1"/>
    <cellStyle name="Neutral 2 14" xfId="57221" hidden="1"/>
    <cellStyle name="Neutral 2 14" xfId="57293" hidden="1"/>
    <cellStyle name="Neutral 2 14" xfId="57328" hidden="1"/>
    <cellStyle name="Neutral 2 14" xfId="57048" hidden="1"/>
    <cellStyle name="Neutral 2 14" xfId="57379" hidden="1"/>
    <cellStyle name="Neutral 2 14" xfId="57363" hidden="1"/>
    <cellStyle name="Neutral 2 14" xfId="57435" hidden="1"/>
    <cellStyle name="Neutral 2 14" xfId="57470" hidden="1"/>
    <cellStyle name="Neutral 2 14" xfId="56007" hidden="1"/>
    <cellStyle name="Neutral 2 14" xfId="57519" hidden="1"/>
    <cellStyle name="Neutral 2 14" xfId="57503" hidden="1"/>
    <cellStyle name="Neutral 2 14" xfId="57575" hidden="1"/>
    <cellStyle name="Neutral 2 14" xfId="57610" hidden="1"/>
    <cellStyle name="Neutral 2 14" xfId="57743" hidden="1"/>
    <cellStyle name="Neutral 2 14" xfId="57882" hidden="1"/>
    <cellStyle name="Neutral 2 14" xfId="57866" hidden="1"/>
    <cellStyle name="Neutral 2 14" xfId="57938" hidden="1"/>
    <cellStyle name="Neutral 2 14" xfId="57973" hidden="1"/>
    <cellStyle name="Neutral 2 14" xfId="57634" hidden="1"/>
    <cellStyle name="Neutral 2 14" xfId="58029" hidden="1"/>
    <cellStyle name="Neutral 2 14" xfId="58013" hidden="1"/>
    <cellStyle name="Neutral 2 14" xfId="58085" hidden="1"/>
    <cellStyle name="Neutral 2 14" xfId="58120" hidden="1"/>
    <cellStyle name="Neutral 2 14" xfId="57758" hidden="1"/>
    <cellStyle name="Neutral 2 14" xfId="58170" hidden="1"/>
    <cellStyle name="Neutral 2 14" xfId="58154" hidden="1"/>
    <cellStyle name="Neutral 2 14" xfId="58226" hidden="1"/>
    <cellStyle name="Neutral 2 14" xfId="58261" hidden="1"/>
    <cellStyle name="Neutral 2 14" xfId="58326" hidden="1"/>
    <cellStyle name="Neutral 2 14" xfId="58387" hidden="1"/>
    <cellStyle name="Neutral 2 14" xfId="58371" hidden="1"/>
    <cellStyle name="Neutral 2 14" xfId="58443" hidden="1"/>
    <cellStyle name="Neutral 2 14" xfId="58478" hidden="1"/>
    <cellStyle name="Neutral 2 14" xfId="58569" hidden="1"/>
    <cellStyle name="Neutral 2 14" xfId="58679" hidden="1"/>
    <cellStyle name="Neutral 2 14" xfId="58663" hidden="1"/>
    <cellStyle name="Neutral 2 14" xfId="58735" hidden="1"/>
    <cellStyle name="Neutral 2 14" xfId="58770" hidden="1"/>
    <cellStyle name="Neutral 2 14" xfId="58490" hidden="1"/>
    <cellStyle name="Neutral 2 14" xfId="58821" hidden="1"/>
    <cellStyle name="Neutral 2 14" xfId="58805" hidden="1"/>
    <cellStyle name="Neutral 2 14" xfId="58877" hidden="1"/>
    <cellStyle name="Neutral 2 14" xfId="58912" hidden="1"/>
    <cellStyle name="Neutral 2 15" xfId="249" hidden="1"/>
    <cellStyle name="Neutral 2 15" xfId="837" hidden="1"/>
    <cellStyle name="Neutral 2 15" xfId="712" hidden="1"/>
    <cellStyle name="Neutral 2 15" xfId="852" hidden="1"/>
    <cellStyle name="Neutral 2 15" xfId="1420" hidden="1"/>
    <cellStyle name="Neutral 2 15" xfId="1663" hidden="1"/>
    <cellStyle name="Neutral 2 15" xfId="1578" hidden="1"/>
    <cellStyle name="Neutral 2 15" xfId="2158" hidden="1"/>
    <cellStyle name="Neutral 2 15" xfId="2707" hidden="1"/>
    <cellStyle name="Neutral 2 15" xfId="2582" hidden="1"/>
    <cellStyle name="Neutral 2 15" xfId="2722" hidden="1"/>
    <cellStyle name="Neutral 2 15" xfId="3290" hidden="1"/>
    <cellStyle name="Neutral 2 15" xfId="3533" hidden="1"/>
    <cellStyle name="Neutral 2 15" xfId="3448" hidden="1"/>
    <cellStyle name="Neutral 2 15" xfId="2335" hidden="1"/>
    <cellStyle name="Neutral 2 15" xfId="4213" hidden="1"/>
    <cellStyle name="Neutral 2 15" xfId="4088" hidden="1"/>
    <cellStyle name="Neutral 2 15" xfId="4228" hidden="1"/>
    <cellStyle name="Neutral 2 15" xfId="4796" hidden="1"/>
    <cellStyle name="Neutral 2 15" xfId="5039" hidden="1"/>
    <cellStyle name="Neutral 2 15" xfId="4954" hidden="1"/>
    <cellStyle name="Neutral 2 15" xfId="2028" hidden="1"/>
    <cellStyle name="Neutral 2 15" xfId="5717" hidden="1"/>
    <cellStyle name="Neutral 2 15" xfId="5592" hidden="1"/>
    <cellStyle name="Neutral 2 15" xfId="5732" hidden="1"/>
    <cellStyle name="Neutral 2 15" xfId="6300" hidden="1"/>
    <cellStyle name="Neutral 2 15" xfId="6543" hidden="1"/>
    <cellStyle name="Neutral 2 15" xfId="6458" hidden="1"/>
    <cellStyle name="Neutral 2 15" xfId="2296" hidden="1"/>
    <cellStyle name="Neutral 2 15" xfId="7215" hidden="1"/>
    <cellStyle name="Neutral 2 15" xfId="7090" hidden="1"/>
    <cellStyle name="Neutral 2 15" xfId="7230" hidden="1"/>
    <cellStyle name="Neutral 2 15" xfId="7798" hidden="1"/>
    <cellStyle name="Neutral 2 15" xfId="8041" hidden="1"/>
    <cellStyle name="Neutral 2 15" xfId="7956" hidden="1"/>
    <cellStyle name="Neutral 2 15" xfId="2043" hidden="1"/>
    <cellStyle name="Neutral 2 15" xfId="8708" hidden="1"/>
    <cellStyle name="Neutral 2 15" xfId="8583" hidden="1"/>
    <cellStyle name="Neutral 2 15" xfId="8723" hidden="1"/>
    <cellStyle name="Neutral 2 15" xfId="9291" hidden="1"/>
    <cellStyle name="Neutral 2 15" xfId="9534" hidden="1"/>
    <cellStyle name="Neutral 2 15" xfId="9449" hidden="1"/>
    <cellStyle name="Neutral 2 15" xfId="2390" hidden="1"/>
    <cellStyle name="Neutral 2 15" xfId="10194" hidden="1"/>
    <cellStyle name="Neutral 2 15" xfId="10069" hidden="1"/>
    <cellStyle name="Neutral 2 15" xfId="10209" hidden="1"/>
    <cellStyle name="Neutral 2 15" xfId="10777" hidden="1"/>
    <cellStyle name="Neutral 2 15" xfId="11020" hidden="1"/>
    <cellStyle name="Neutral 2 15" xfId="10935" hidden="1"/>
    <cellStyle name="Neutral 2 15" xfId="3897" hidden="1"/>
    <cellStyle name="Neutral 2 15" xfId="11674" hidden="1"/>
    <cellStyle name="Neutral 2 15" xfId="11549" hidden="1"/>
    <cellStyle name="Neutral 2 15" xfId="11689" hidden="1"/>
    <cellStyle name="Neutral 2 15" xfId="12257" hidden="1"/>
    <cellStyle name="Neutral 2 15" xfId="12500" hidden="1"/>
    <cellStyle name="Neutral 2 15" xfId="12415" hidden="1"/>
    <cellStyle name="Neutral 2 15" xfId="5402" hidden="1"/>
    <cellStyle name="Neutral 2 15" xfId="13145" hidden="1"/>
    <cellStyle name="Neutral 2 15" xfId="13020" hidden="1"/>
    <cellStyle name="Neutral 2 15" xfId="13160" hidden="1"/>
    <cellStyle name="Neutral 2 15" xfId="13728" hidden="1"/>
    <cellStyle name="Neutral 2 15" xfId="13971" hidden="1"/>
    <cellStyle name="Neutral 2 15" xfId="13886" hidden="1"/>
    <cellStyle name="Neutral 2 15" xfId="6905" hidden="1"/>
    <cellStyle name="Neutral 2 15" xfId="14607" hidden="1"/>
    <cellStyle name="Neutral 2 15" xfId="14482" hidden="1"/>
    <cellStyle name="Neutral 2 15" xfId="14622" hidden="1"/>
    <cellStyle name="Neutral 2 15" xfId="15190" hidden="1"/>
    <cellStyle name="Neutral 2 15" xfId="15433" hidden="1"/>
    <cellStyle name="Neutral 2 15" xfId="15348" hidden="1"/>
    <cellStyle name="Neutral 2 15" xfId="8403" hidden="1"/>
    <cellStyle name="Neutral 2 15" xfId="16063" hidden="1"/>
    <cellStyle name="Neutral 2 15" xfId="15938" hidden="1"/>
    <cellStyle name="Neutral 2 15" xfId="16078" hidden="1"/>
    <cellStyle name="Neutral 2 15" xfId="16646" hidden="1"/>
    <cellStyle name="Neutral 2 15" xfId="16889" hidden="1"/>
    <cellStyle name="Neutral 2 15" xfId="16804" hidden="1"/>
    <cellStyle name="Neutral 2 15" xfId="9895" hidden="1"/>
    <cellStyle name="Neutral 2 15" xfId="17505" hidden="1"/>
    <cellStyle name="Neutral 2 15" xfId="17380" hidden="1"/>
    <cellStyle name="Neutral 2 15" xfId="17520" hidden="1"/>
    <cellStyle name="Neutral 2 15" xfId="18088" hidden="1"/>
    <cellStyle name="Neutral 2 15" xfId="18331" hidden="1"/>
    <cellStyle name="Neutral 2 15" xfId="18246" hidden="1"/>
    <cellStyle name="Neutral 2 15" xfId="18978" hidden="1"/>
    <cellStyle name="Neutral 2 15" xfId="19312" hidden="1"/>
    <cellStyle name="Neutral 2 15" xfId="19187" hidden="1"/>
    <cellStyle name="Neutral 2 15" xfId="19327" hidden="1"/>
    <cellStyle name="Neutral 2 15" xfId="19895" hidden="1"/>
    <cellStyle name="Neutral 2 15" xfId="20138" hidden="1"/>
    <cellStyle name="Neutral 2 15" xfId="20053" hidden="1"/>
    <cellStyle name="Neutral 2 15" xfId="20546" hidden="1"/>
    <cellStyle name="Neutral 2 15" xfId="20809" hidden="1"/>
    <cellStyle name="Neutral 2 15" xfId="21197" hidden="1"/>
    <cellStyle name="Neutral 2 15" xfId="21112" hidden="1"/>
    <cellStyle name="Neutral 2 15" xfId="21094" hidden="1"/>
    <cellStyle name="Neutral 2 15" xfId="21838" hidden="1"/>
    <cellStyle name="Neutral 2 15" xfId="21713" hidden="1"/>
    <cellStyle name="Neutral 2 15" xfId="21853" hidden="1"/>
    <cellStyle name="Neutral 2 15" xfId="22428" hidden="1"/>
    <cellStyle name="Neutral 2 15" xfId="22671" hidden="1"/>
    <cellStyle name="Neutral 2 15" xfId="22586" hidden="1"/>
    <cellStyle name="Neutral 2 15" xfId="22366" hidden="1"/>
    <cellStyle name="Neutral 2 15" xfId="23291" hidden="1"/>
    <cellStyle name="Neutral 2 15" xfId="23166" hidden="1"/>
    <cellStyle name="Neutral 2 15" xfId="23306" hidden="1"/>
    <cellStyle name="Neutral 2 15" xfId="23879" hidden="1"/>
    <cellStyle name="Neutral 2 15" xfId="24122" hidden="1"/>
    <cellStyle name="Neutral 2 15" xfId="24037" hidden="1"/>
    <cellStyle name="Neutral 2 15" xfId="22076" hidden="1"/>
    <cellStyle name="Neutral 2 15" xfId="24738" hidden="1"/>
    <cellStyle name="Neutral 2 15" xfId="24613" hidden="1"/>
    <cellStyle name="Neutral 2 15" xfId="24753" hidden="1"/>
    <cellStyle name="Neutral 2 15" xfId="25321" hidden="1"/>
    <cellStyle name="Neutral 2 15" xfId="25564" hidden="1"/>
    <cellStyle name="Neutral 2 15" xfId="25479" hidden="1"/>
    <cellStyle name="Neutral 2 15" xfId="25974" hidden="1"/>
    <cellStyle name="Neutral 2 15" xfId="26334" hidden="1"/>
    <cellStyle name="Neutral 2 15" xfId="26209" hidden="1"/>
    <cellStyle name="Neutral 2 15" xfId="26349" hidden="1"/>
    <cellStyle name="Neutral 2 15" xfId="26917" hidden="1"/>
    <cellStyle name="Neutral 2 15" xfId="27160" hidden="1"/>
    <cellStyle name="Neutral 2 15" xfId="27075" hidden="1"/>
    <cellStyle name="Neutral 2 15" xfId="26038" hidden="1"/>
    <cellStyle name="Neutral 2 15" xfId="27776" hidden="1"/>
    <cellStyle name="Neutral 2 15" xfId="27651" hidden="1"/>
    <cellStyle name="Neutral 2 15" xfId="27791" hidden="1"/>
    <cellStyle name="Neutral 2 15" xfId="28359" hidden="1"/>
    <cellStyle name="Neutral 2 15" xfId="28602" hidden="1"/>
    <cellStyle name="Neutral 2 15" xfId="28517" hidden="1"/>
    <cellStyle name="Neutral 2 15" xfId="29011" hidden="1"/>
    <cellStyle name="Neutral 2 15" xfId="29296" hidden="1"/>
    <cellStyle name="Neutral 2 15" xfId="29171" hidden="1"/>
    <cellStyle name="Neutral 2 15" xfId="29311" hidden="1"/>
    <cellStyle name="Neutral 2 15" xfId="29879" hidden="1"/>
    <cellStyle name="Neutral 2 15" xfId="30122" hidden="1"/>
    <cellStyle name="Neutral 2 15" xfId="30037" hidden="1"/>
    <cellStyle name="Neutral 2 15" xfId="30530" hidden="1"/>
    <cellStyle name="Neutral 2 15" xfId="30793" hidden="1"/>
    <cellStyle name="Neutral 2 15" xfId="31181" hidden="1"/>
    <cellStyle name="Neutral 2 15" xfId="31096" hidden="1"/>
    <cellStyle name="Neutral 2 15" xfId="31078" hidden="1"/>
    <cellStyle name="Neutral 2 15" xfId="31822" hidden="1"/>
    <cellStyle name="Neutral 2 15" xfId="31697" hidden="1"/>
    <cellStyle name="Neutral 2 15" xfId="31837" hidden="1"/>
    <cellStyle name="Neutral 2 15" xfId="32412" hidden="1"/>
    <cellStyle name="Neutral 2 15" xfId="32655" hidden="1"/>
    <cellStyle name="Neutral 2 15" xfId="32570" hidden="1"/>
    <cellStyle name="Neutral 2 15" xfId="32350" hidden="1"/>
    <cellStyle name="Neutral 2 15" xfId="33274" hidden="1"/>
    <cellStyle name="Neutral 2 15" xfId="33149" hidden="1"/>
    <cellStyle name="Neutral 2 15" xfId="33289" hidden="1"/>
    <cellStyle name="Neutral 2 15" xfId="33862" hidden="1"/>
    <cellStyle name="Neutral 2 15" xfId="34105" hidden="1"/>
    <cellStyle name="Neutral 2 15" xfId="34020" hidden="1"/>
    <cellStyle name="Neutral 2 15" xfId="32060" hidden="1"/>
    <cellStyle name="Neutral 2 15" xfId="34721" hidden="1"/>
    <cellStyle name="Neutral 2 15" xfId="34596" hidden="1"/>
    <cellStyle name="Neutral 2 15" xfId="34736" hidden="1"/>
    <cellStyle name="Neutral 2 15" xfId="35304" hidden="1"/>
    <cellStyle name="Neutral 2 15" xfId="35547" hidden="1"/>
    <cellStyle name="Neutral 2 15" xfId="35462" hidden="1"/>
    <cellStyle name="Neutral 2 15" xfId="35957" hidden="1"/>
    <cellStyle name="Neutral 2 15" xfId="36317" hidden="1"/>
    <cellStyle name="Neutral 2 15" xfId="36192" hidden="1"/>
    <cellStyle name="Neutral 2 15" xfId="36332" hidden="1"/>
    <cellStyle name="Neutral 2 15" xfId="36900" hidden="1"/>
    <cellStyle name="Neutral 2 15" xfId="37143" hidden="1"/>
    <cellStyle name="Neutral 2 15" xfId="37058" hidden="1"/>
    <cellStyle name="Neutral 2 15" xfId="36021" hidden="1"/>
    <cellStyle name="Neutral 2 15" xfId="37759" hidden="1"/>
    <cellStyle name="Neutral 2 15" xfId="37634" hidden="1"/>
    <cellStyle name="Neutral 2 15" xfId="37774" hidden="1"/>
    <cellStyle name="Neutral 2 15" xfId="38342" hidden="1"/>
    <cellStyle name="Neutral 2 15" xfId="38585" hidden="1"/>
    <cellStyle name="Neutral 2 15" xfId="38500" hidden="1"/>
    <cellStyle name="Neutral 2 15" xfId="39009" hidden="1"/>
    <cellStyle name="Neutral 2 15" xfId="39299" hidden="1"/>
    <cellStyle name="Neutral 2 15" xfId="39174" hidden="1"/>
    <cellStyle name="Neutral 2 15" xfId="39314" hidden="1"/>
    <cellStyle name="Neutral 2 15" xfId="39882" hidden="1"/>
    <cellStyle name="Neutral 2 15" xfId="40125" hidden="1"/>
    <cellStyle name="Neutral 2 15" xfId="40040" hidden="1"/>
    <cellStyle name="Neutral 2 15" xfId="40533" hidden="1"/>
    <cellStyle name="Neutral 2 15" xfId="40796" hidden="1"/>
    <cellStyle name="Neutral 2 15" xfId="41184" hidden="1"/>
    <cellStyle name="Neutral 2 15" xfId="41099" hidden="1"/>
    <cellStyle name="Neutral 2 15" xfId="41081" hidden="1"/>
    <cellStyle name="Neutral 2 15" xfId="41825" hidden="1"/>
    <cellStyle name="Neutral 2 15" xfId="41700" hidden="1"/>
    <cellStyle name="Neutral 2 15" xfId="41840" hidden="1"/>
    <cellStyle name="Neutral 2 15" xfId="42415" hidden="1"/>
    <cellStyle name="Neutral 2 15" xfId="42658" hidden="1"/>
    <cellStyle name="Neutral 2 15" xfId="42573" hidden="1"/>
    <cellStyle name="Neutral 2 15" xfId="42353" hidden="1"/>
    <cellStyle name="Neutral 2 15" xfId="43277" hidden="1"/>
    <cellStyle name="Neutral 2 15" xfId="43152" hidden="1"/>
    <cellStyle name="Neutral 2 15" xfId="43292" hidden="1"/>
    <cellStyle name="Neutral 2 15" xfId="43865" hidden="1"/>
    <cellStyle name="Neutral 2 15" xfId="44108" hidden="1"/>
    <cellStyle name="Neutral 2 15" xfId="44023" hidden="1"/>
    <cellStyle name="Neutral 2 15" xfId="42063" hidden="1"/>
    <cellStyle name="Neutral 2 15" xfId="44724" hidden="1"/>
    <cellStyle name="Neutral 2 15" xfId="44599" hidden="1"/>
    <cellStyle name="Neutral 2 15" xfId="44739" hidden="1"/>
    <cellStyle name="Neutral 2 15" xfId="45307" hidden="1"/>
    <cellStyle name="Neutral 2 15" xfId="45550" hidden="1"/>
    <cellStyle name="Neutral 2 15" xfId="45465" hidden="1"/>
    <cellStyle name="Neutral 2 15" xfId="45960" hidden="1"/>
    <cellStyle name="Neutral 2 15" xfId="46320" hidden="1"/>
    <cellStyle name="Neutral 2 15" xfId="46195" hidden="1"/>
    <cellStyle name="Neutral 2 15" xfId="46335" hidden="1"/>
    <cellStyle name="Neutral 2 15" xfId="46903" hidden="1"/>
    <cellStyle name="Neutral 2 15" xfId="47146" hidden="1"/>
    <cellStyle name="Neutral 2 15" xfId="47061" hidden="1"/>
    <cellStyle name="Neutral 2 15" xfId="46024" hidden="1"/>
    <cellStyle name="Neutral 2 15" xfId="47762" hidden="1"/>
    <cellStyle name="Neutral 2 15" xfId="47637" hidden="1"/>
    <cellStyle name="Neutral 2 15" xfId="47777" hidden="1"/>
    <cellStyle name="Neutral 2 15" xfId="48345" hidden="1"/>
    <cellStyle name="Neutral 2 15" xfId="48588" hidden="1"/>
    <cellStyle name="Neutral 2 15" xfId="48503" hidden="1"/>
    <cellStyle name="Neutral 2 15" xfId="48996" hidden="1"/>
    <cellStyle name="Neutral 2 15" xfId="49281" hidden="1"/>
    <cellStyle name="Neutral 2 15" xfId="49156" hidden="1"/>
    <cellStyle name="Neutral 2 15" xfId="49296" hidden="1"/>
    <cellStyle name="Neutral 2 15" xfId="49864" hidden="1"/>
    <cellStyle name="Neutral 2 15" xfId="50107" hidden="1"/>
    <cellStyle name="Neutral 2 15" xfId="50022" hidden="1"/>
    <cellStyle name="Neutral 2 15" xfId="50515" hidden="1"/>
    <cellStyle name="Neutral 2 15" xfId="50778" hidden="1"/>
    <cellStyle name="Neutral 2 15" xfId="51166" hidden="1"/>
    <cellStyle name="Neutral 2 15" xfId="51081" hidden="1"/>
    <cellStyle name="Neutral 2 15" xfId="51063" hidden="1"/>
    <cellStyle name="Neutral 2 15" xfId="51807" hidden="1"/>
    <cellStyle name="Neutral 2 15" xfId="51682" hidden="1"/>
    <cellStyle name="Neutral 2 15" xfId="51822" hidden="1"/>
    <cellStyle name="Neutral 2 15" xfId="52397" hidden="1"/>
    <cellStyle name="Neutral 2 15" xfId="52640" hidden="1"/>
    <cellStyle name="Neutral 2 15" xfId="52555" hidden="1"/>
    <cellStyle name="Neutral 2 15" xfId="52335" hidden="1"/>
    <cellStyle name="Neutral 2 15" xfId="53259" hidden="1"/>
    <cellStyle name="Neutral 2 15" xfId="53134" hidden="1"/>
    <cellStyle name="Neutral 2 15" xfId="53274" hidden="1"/>
    <cellStyle name="Neutral 2 15" xfId="53847" hidden="1"/>
    <cellStyle name="Neutral 2 15" xfId="54090" hidden="1"/>
    <cellStyle name="Neutral 2 15" xfId="54005" hidden="1"/>
    <cellStyle name="Neutral 2 15" xfId="52045" hidden="1"/>
    <cellStyle name="Neutral 2 15" xfId="54706" hidden="1"/>
    <cellStyle name="Neutral 2 15" xfId="54581" hidden="1"/>
    <cellStyle name="Neutral 2 15" xfId="54721" hidden="1"/>
    <cellStyle name="Neutral 2 15" xfId="55289" hidden="1"/>
    <cellStyle name="Neutral 2 15" xfId="55532" hidden="1"/>
    <cellStyle name="Neutral 2 15" xfId="55447" hidden="1"/>
    <cellStyle name="Neutral 2 15" xfId="55942" hidden="1"/>
    <cellStyle name="Neutral 2 15" xfId="56302" hidden="1"/>
    <cellStyle name="Neutral 2 15" xfId="56177" hidden="1"/>
    <cellStyle name="Neutral 2 15" xfId="56317" hidden="1"/>
    <cellStyle name="Neutral 2 15" xfId="56885" hidden="1"/>
    <cellStyle name="Neutral 2 15" xfId="57128" hidden="1"/>
    <cellStyle name="Neutral 2 15" xfId="57043" hidden="1"/>
    <cellStyle name="Neutral 2 15" xfId="56006" hidden="1"/>
    <cellStyle name="Neutral 2 15" xfId="57744" hidden="1"/>
    <cellStyle name="Neutral 2 15" xfId="57619" hidden="1"/>
    <cellStyle name="Neutral 2 15" xfId="57759" hidden="1"/>
    <cellStyle name="Neutral 2 15" xfId="58327" hidden="1"/>
    <cellStyle name="Neutral 2 15" xfId="58570" hidden="1"/>
    <cellStyle name="Neutral 2 15" xfId="58485" hidden="1"/>
    <cellStyle name="Neutral 2 16" xfId="250" hidden="1"/>
    <cellStyle name="Neutral 2 16" xfId="838" hidden="1"/>
    <cellStyle name="Neutral 2 16" xfId="809" hidden="1"/>
    <cellStyle name="Neutral 2 16" xfId="923" hidden="1"/>
    <cellStyle name="Neutral 2 16" xfId="1421" hidden="1"/>
    <cellStyle name="Neutral 2 16" xfId="1664" hidden="1"/>
    <cellStyle name="Neutral 2 16" xfId="1640" hidden="1"/>
    <cellStyle name="Neutral 2 16" xfId="2159" hidden="1"/>
    <cellStyle name="Neutral 2 16" xfId="2708" hidden="1"/>
    <cellStyle name="Neutral 2 16" xfId="2679" hidden="1"/>
    <cellStyle name="Neutral 2 16" xfId="2793" hidden="1"/>
    <cellStyle name="Neutral 2 16" xfId="3291" hidden="1"/>
    <cellStyle name="Neutral 2 16" xfId="3534" hidden="1"/>
    <cellStyle name="Neutral 2 16" xfId="3510" hidden="1"/>
    <cellStyle name="Neutral 2 16" xfId="2326" hidden="1"/>
    <cellStyle name="Neutral 2 16" xfId="4214" hidden="1"/>
    <cellStyle name="Neutral 2 16" xfId="4185" hidden="1"/>
    <cellStyle name="Neutral 2 16" xfId="4299" hidden="1"/>
    <cellStyle name="Neutral 2 16" xfId="4797" hidden="1"/>
    <cellStyle name="Neutral 2 16" xfId="5040" hidden="1"/>
    <cellStyle name="Neutral 2 16" xfId="5016" hidden="1"/>
    <cellStyle name="Neutral 2 16" xfId="2555" hidden="1"/>
    <cellStyle name="Neutral 2 16" xfId="5718" hidden="1"/>
    <cellStyle name="Neutral 2 16" xfId="5689" hidden="1"/>
    <cellStyle name="Neutral 2 16" xfId="5803" hidden="1"/>
    <cellStyle name="Neutral 2 16" xfId="6301" hidden="1"/>
    <cellStyle name="Neutral 2 16" xfId="6544" hidden="1"/>
    <cellStyle name="Neutral 2 16" xfId="6520" hidden="1"/>
    <cellStyle name="Neutral 2 16" xfId="4061" hidden="1"/>
    <cellStyle name="Neutral 2 16" xfId="7216" hidden="1"/>
    <cellStyle name="Neutral 2 16" xfId="7187" hidden="1"/>
    <cellStyle name="Neutral 2 16" xfId="7301" hidden="1"/>
    <cellStyle name="Neutral 2 16" xfId="7799" hidden="1"/>
    <cellStyle name="Neutral 2 16" xfId="8042" hidden="1"/>
    <cellStyle name="Neutral 2 16" xfId="8018" hidden="1"/>
    <cellStyle name="Neutral 2 16" xfId="5565" hidden="1"/>
    <cellStyle name="Neutral 2 16" xfId="8709" hidden="1"/>
    <cellStyle name="Neutral 2 16" xfId="8680" hidden="1"/>
    <cellStyle name="Neutral 2 16" xfId="8794" hidden="1"/>
    <cellStyle name="Neutral 2 16" xfId="9292" hidden="1"/>
    <cellStyle name="Neutral 2 16" xfId="9535" hidden="1"/>
    <cellStyle name="Neutral 2 16" xfId="9511" hidden="1"/>
    <cellStyle name="Neutral 2 16" xfId="7067" hidden="1"/>
    <cellStyle name="Neutral 2 16" xfId="10195" hidden="1"/>
    <cellStyle name="Neutral 2 16" xfId="10166" hidden="1"/>
    <cellStyle name="Neutral 2 16" xfId="10280" hidden="1"/>
    <cellStyle name="Neutral 2 16" xfId="10778" hidden="1"/>
    <cellStyle name="Neutral 2 16" xfId="11021" hidden="1"/>
    <cellStyle name="Neutral 2 16" xfId="10997" hidden="1"/>
    <cellStyle name="Neutral 2 16" xfId="8561" hidden="1"/>
    <cellStyle name="Neutral 2 16" xfId="11675" hidden="1"/>
    <cellStyle name="Neutral 2 16" xfId="11646" hidden="1"/>
    <cellStyle name="Neutral 2 16" xfId="11760" hidden="1"/>
    <cellStyle name="Neutral 2 16" xfId="12258" hidden="1"/>
    <cellStyle name="Neutral 2 16" xfId="12501" hidden="1"/>
    <cellStyle name="Neutral 2 16" xfId="12477" hidden="1"/>
    <cellStyle name="Neutral 2 16" xfId="10051" hidden="1"/>
    <cellStyle name="Neutral 2 16" xfId="13146" hidden="1"/>
    <cellStyle name="Neutral 2 16" xfId="13117" hidden="1"/>
    <cellStyle name="Neutral 2 16" xfId="13231" hidden="1"/>
    <cellStyle name="Neutral 2 16" xfId="13729" hidden="1"/>
    <cellStyle name="Neutral 2 16" xfId="13972" hidden="1"/>
    <cellStyle name="Neutral 2 16" xfId="13948" hidden="1"/>
    <cellStyle name="Neutral 2 16" xfId="11534" hidden="1"/>
    <cellStyle name="Neutral 2 16" xfId="14608" hidden="1"/>
    <cellStyle name="Neutral 2 16" xfId="14579" hidden="1"/>
    <cellStyle name="Neutral 2 16" xfId="14693" hidden="1"/>
    <cellStyle name="Neutral 2 16" xfId="15191" hidden="1"/>
    <cellStyle name="Neutral 2 16" xfId="15434" hidden="1"/>
    <cellStyle name="Neutral 2 16" xfId="15410" hidden="1"/>
    <cellStyle name="Neutral 2 16" xfId="13010" hidden="1"/>
    <cellStyle name="Neutral 2 16" xfId="16064" hidden="1"/>
    <cellStyle name="Neutral 2 16" xfId="16035" hidden="1"/>
    <cellStyle name="Neutral 2 16" xfId="16149" hidden="1"/>
    <cellStyle name="Neutral 2 16" xfId="16647" hidden="1"/>
    <cellStyle name="Neutral 2 16" xfId="16890" hidden="1"/>
    <cellStyle name="Neutral 2 16" xfId="16866" hidden="1"/>
    <cellStyle name="Neutral 2 16" xfId="14474" hidden="1"/>
    <cellStyle name="Neutral 2 16" xfId="17506" hidden="1"/>
    <cellStyle name="Neutral 2 16" xfId="17477" hidden="1"/>
    <cellStyle name="Neutral 2 16" xfId="17591" hidden="1"/>
    <cellStyle name="Neutral 2 16" xfId="18089" hidden="1"/>
    <cellStyle name="Neutral 2 16" xfId="18332" hidden="1"/>
    <cellStyle name="Neutral 2 16" xfId="18308" hidden="1"/>
    <cellStyle name="Neutral 2 16" xfId="18979" hidden="1"/>
    <cellStyle name="Neutral 2 16" xfId="19313" hidden="1"/>
    <cellStyle name="Neutral 2 16" xfId="19284" hidden="1"/>
    <cellStyle name="Neutral 2 16" xfId="19398" hidden="1"/>
    <cellStyle name="Neutral 2 16" xfId="19896" hidden="1"/>
    <cellStyle name="Neutral 2 16" xfId="20139" hidden="1"/>
    <cellStyle name="Neutral 2 16" xfId="20115" hidden="1"/>
    <cellStyle name="Neutral 2 16" xfId="20547" hidden="1"/>
    <cellStyle name="Neutral 2 16" xfId="20810" hidden="1"/>
    <cellStyle name="Neutral 2 16" xfId="21198" hidden="1"/>
    <cellStyle name="Neutral 2 16" xfId="21174" hidden="1"/>
    <cellStyle name="Neutral 2 16" xfId="21547" hidden="1"/>
    <cellStyle name="Neutral 2 16" xfId="21839" hidden="1"/>
    <cellStyle name="Neutral 2 16" xfId="21810" hidden="1"/>
    <cellStyle name="Neutral 2 16" xfId="21925" hidden="1"/>
    <cellStyle name="Neutral 2 16" xfId="22429" hidden="1"/>
    <cellStyle name="Neutral 2 16" xfId="22672" hidden="1"/>
    <cellStyle name="Neutral 2 16" xfId="22648" hidden="1"/>
    <cellStyle name="Neutral 2 16" xfId="22223" hidden="1"/>
    <cellStyle name="Neutral 2 16" xfId="23292" hidden="1"/>
    <cellStyle name="Neutral 2 16" xfId="23263" hidden="1"/>
    <cellStyle name="Neutral 2 16" xfId="23377" hidden="1"/>
    <cellStyle name="Neutral 2 16" xfId="23880" hidden="1"/>
    <cellStyle name="Neutral 2 16" xfId="24123" hidden="1"/>
    <cellStyle name="Neutral 2 16" xfId="24099" hidden="1"/>
    <cellStyle name="Neutral 2 16" xfId="22367" hidden="1"/>
    <cellStyle name="Neutral 2 16" xfId="24739" hidden="1"/>
    <cellStyle name="Neutral 2 16" xfId="24710" hidden="1"/>
    <cellStyle name="Neutral 2 16" xfId="24824" hidden="1"/>
    <cellStyle name="Neutral 2 16" xfId="25322" hidden="1"/>
    <cellStyle name="Neutral 2 16" xfId="25565" hidden="1"/>
    <cellStyle name="Neutral 2 16" xfId="25541" hidden="1"/>
    <cellStyle name="Neutral 2 16" xfId="25975" hidden="1"/>
    <cellStyle name="Neutral 2 16" xfId="26335" hidden="1"/>
    <cellStyle name="Neutral 2 16" xfId="26306" hidden="1"/>
    <cellStyle name="Neutral 2 16" xfId="26420" hidden="1"/>
    <cellStyle name="Neutral 2 16" xfId="26918" hidden="1"/>
    <cellStyle name="Neutral 2 16" xfId="27161" hidden="1"/>
    <cellStyle name="Neutral 2 16" xfId="27137" hidden="1"/>
    <cellStyle name="Neutral 2 16" xfId="25983" hidden="1"/>
    <cellStyle name="Neutral 2 16" xfId="27777" hidden="1"/>
    <cellStyle name="Neutral 2 16" xfId="27748" hidden="1"/>
    <cellStyle name="Neutral 2 16" xfId="27862" hidden="1"/>
    <cellStyle name="Neutral 2 16" xfId="28360" hidden="1"/>
    <cellStyle name="Neutral 2 16" xfId="28603" hidden="1"/>
    <cellStyle name="Neutral 2 16" xfId="28579" hidden="1"/>
    <cellStyle name="Neutral 2 16" xfId="29012" hidden="1"/>
    <cellStyle name="Neutral 2 16" xfId="29297" hidden="1"/>
    <cellStyle name="Neutral 2 16" xfId="29268" hidden="1"/>
    <cellStyle name="Neutral 2 16" xfId="29382" hidden="1"/>
    <cellStyle name="Neutral 2 16" xfId="29880" hidden="1"/>
    <cellStyle name="Neutral 2 16" xfId="30123" hidden="1"/>
    <cellStyle name="Neutral 2 16" xfId="30099" hidden="1"/>
    <cellStyle name="Neutral 2 16" xfId="30531" hidden="1"/>
    <cellStyle name="Neutral 2 16" xfId="30794" hidden="1"/>
    <cellStyle name="Neutral 2 16" xfId="31182" hidden="1"/>
    <cellStyle name="Neutral 2 16" xfId="31158" hidden="1"/>
    <cellStyle name="Neutral 2 16" xfId="31531" hidden="1"/>
    <cellStyle name="Neutral 2 16" xfId="31823" hidden="1"/>
    <cellStyle name="Neutral 2 16" xfId="31794" hidden="1"/>
    <cellStyle name="Neutral 2 16" xfId="31909" hidden="1"/>
    <cellStyle name="Neutral 2 16" xfId="32413" hidden="1"/>
    <cellStyle name="Neutral 2 16" xfId="32656" hidden="1"/>
    <cellStyle name="Neutral 2 16" xfId="32632" hidden="1"/>
    <cellStyle name="Neutral 2 16" xfId="32207" hidden="1"/>
    <cellStyle name="Neutral 2 16" xfId="33275" hidden="1"/>
    <cellStyle name="Neutral 2 16" xfId="33246" hidden="1"/>
    <cellStyle name="Neutral 2 16" xfId="33360" hidden="1"/>
    <cellStyle name="Neutral 2 16" xfId="33863" hidden="1"/>
    <cellStyle name="Neutral 2 16" xfId="34106" hidden="1"/>
    <cellStyle name="Neutral 2 16" xfId="34082" hidden="1"/>
    <cellStyle name="Neutral 2 16" xfId="32351" hidden="1"/>
    <cellStyle name="Neutral 2 16" xfId="34722" hidden="1"/>
    <cellStyle name="Neutral 2 16" xfId="34693" hidden="1"/>
    <cellStyle name="Neutral 2 16" xfId="34807" hidden="1"/>
    <cellStyle name="Neutral 2 16" xfId="35305" hidden="1"/>
    <cellStyle name="Neutral 2 16" xfId="35548" hidden="1"/>
    <cellStyle name="Neutral 2 16" xfId="35524" hidden="1"/>
    <cellStyle name="Neutral 2 16" xfId="35958" hidden="1"/>
    <cellStyle name="Neutral 2 16" xfId="36318" hidden="1"/>
    <cellStyle name="Neutral 2 16" xfId="36289" hidden="1"/>
    <cellStyle name="Neutral 2 16" xfId="36403" hidden="1"/>
    <cellStyle name="Neutral 2 16" xfId="36901" hidden="1"/>
    <cellStyle name="Neutral 2 16" xfId="37144" hidden="1"/>
    <cellStyle name="Neutral 2 16" xfId="37120" hidden="1"/>
    <cellStyle name="Neutral 2 16" xfId="35966" hidden="1"/>
    <cellStyle name="Neutral 2 16" xfId="37760" hidden="1"/>
    <cellStyle name="Neutral 2 16" xfId="37731" hidden="1"/>
    <cellStyle name="Neutral 2 16" xfId="37845" hidden="1"/>
    <cellStyle name="Neutral 2 16" xfId="38343" hidden="1"/>
    <cellStyle name="Neutral 2 16" xfId="38586" hidden="1"/>
    <cellStyle name="Neutral 2 16" xfId="38562" hidden="1"/>
    <cellStyle name="Neutral 2 16" xfId="39010" hidden="1"/>
    <cellStyle name="Neutral 2 16" xfId="39300" hidden="1"/>
    <cellStyle name="Neutral 2 16" xfId="39271" hidden="1"/>
    <cellStyle name="Neutral 2 16" xfId="39385" hidden="1"/>
    <cellStyle name="Neutral 2 16" xfId="39883" hidden="1"/>
    <cellStyle name="Neutral 2 16" xfId="40126" hidden="1"/>
    <cellStyle name="Neutral 2 16" xfId="40102" hidden="1"/>
    <cellStyle name="Neutral 2 16" xfId="40534" hidden="1"/>
    <cellStyle name="Neutral 2 16" xfId="40797" hidden="1"/>
    <cellStyle name="Neutral 2 16" xfId="41185" hidden="1"/>
    <cellStyle name="Neutral 2 16" xfId="41161" hidden="1"/>
    <cellStyle name="Neutral 2 16" xfId="41534" hidden="1"/>
    <cellStyle name="Neutral 2 16" xfId="41826" hidden="1"/>
    <cellStyle name="Neutral 2 16" xfId="41797" hidden="1"/>
    <cellStyle name="Neutral 2 16" xfId="41912" hidden="1"/>
    <cellStyle name="Neutral 2 16" xfId="42416" hidden="1"/>
    <cellStyle name="Neutral 2 16" xfId="42659" hidden="1"/>
    <cellStyle name="Neutral 2 16" xfId="42635" hidden="1"/>
    <cellStyle name="Neutral 2 16" xfId="42210" hidden="1"/>
    <cellStyle name="Neutral 2 16" xfId="43278" hidden="1"/>
    <cellStyle name="Neutral 2 16" xfId="43249" hidden="1"/>
    <cellStyle name="Neutral 2 16" xfId="43363" hidden="1"/>
    <cellStyle name="Neutral 2 16" xfId="43866" hidden="1"/>
    <cellStyle name="Neutral 2 16" xfId="44109" hidden="1"/>
    <cellStyle name="Neutral 2 16" xfId="44085" hidden="1"/>
    <cellStyle name="Neutral 2 16" xfId="42354" hidden="1"/>
    <cellStyle name="Neutral 2 16" xfId="44725" hidden="1"/>
    <cellStyle name="Neutral 2 16" xfId="44696" hidden="1"/>
    <cellStyle name="Neutral 2 16" xfId="44810" hidden="1"/>
    <cellStyle name="Neutral 2 16" xfId="45308" hidden="1"/>
    <cellStyle name="Neutral 2 16" xfId="45551" hidden="1"/>
    <cellStyle name="Neutral 2 16" xfId="45527" hidden="1"/>
    <cellStyle name="Neutral 2 16" xfId="45961" hidden="1"/>
    <cellStyle name="Neutral 2 16" xfId="46321" hidden="1"/>
    <cellStyle name="Neutral 2 16" xfId="46292" hidden="1"/>
    <cellStyle name="Neutral 2 16" xfId="46406" hidden="1"/>
    <cellStyle name="Neutral 2 16" xfId="46904" hidden="1"/>
    <cellStyle name="Neutral 2 16" xfId="47147" hidden="1"/>
    <cellStyle name="Neutral 2 16" xfId="47123" hidden="1"/>
    <cellStyle name="Neutral 2 16" xfId="45969" hidden="1"/>
    <cellStyle name="Neutral 2 16" xfId="47763" hidden="1"/>
    <cellStyle name="Neutral 2 16" xfId="47734" hidden="1"/>
    <cellStyle name="Neutral 2 16" xfId="47848" hidden="1"/>
    <cellStyle name="Neutral 2 16" xfId="48346" hidden="1"/>
    <cellStyle name="Neutral 2 16" xfId="48589" hidden="1"/>
    <cellStyle name="Neutral 2 16" xfId="48565" hidden="1"/>
    <cellStyle name="Neutral 2 16" xfId="48997" hidden="1"/>
    <cellStyle name="Neutral 2 16" xfId="49282" hidden="1"/>
    <cellStyle name="Neutral 2 16" xfId="49253" hidden="1"/>
    <cellStyle name="Neutral 2 16" xfId="49367" hidden="1"/>
    <cellStyle name="Neutral 2 16" xfId="49865" hidden="1"/>
    <cellStyle name="Neutral 2 16" xfId="50108" hidden="1"/>
    <cellStyle name="Neutral 2 16" xfId="50084" hidden="1"/>
    <cellStyle name="Neutral 2 16" xfId="50516" hidden="1"/>
    <cellStyle name="Neutral 2 16" xfId="50779" hidden="1"/>
    <cellStyle name="Neutral 2 16" xfId="51167" hidden="1"/>
    <cellStyle name="Neutral 2 16" xfId="51143" hidden="1"/>
    <cellStyle name="Neutral 2 16" xfId="51516" hidden="1"/>
    <cellStyle name="Neutral 2 16" xfId="51808" hidden="1"/>
    <cellStyle name="Neutral 2 16" xfId="51779" hidden="1"/>
    <cellStyle name="Neutral 2 16" xfId="51894" hidden="1"/>
    <cellStyle name="Neutral 2 16" xfId="52398" hidden="1"/>
    <cellStyle name="Neutral 2 16" xfId="52641" hidden="1"/>
    <cellStyle name="Neutral 2 16" xfId="52617" hidden="1"/>
    <cellStyle name="Neutral 2 16" xfId="52192" hidden="1"/>
    <cellStyle name="Neutral 2 16" xfId="53260" hidden="1"/>
    <cellStyle name="Neutral 2 16" xfId="53231" hidden="1"/>
    <cellStyle name="Neutral 2 16" xfId="53345" hidden="1"/>
    <cellStyle name="Neutral 2 16" xfId="53848" hidden="1"/>
    <cellStyle name="Neutral 2 16" xfId="54091" hidden="1"/>
    <cellStyle name="Neutral 2 16" xfId="54067" hidden="1"/>
    <cellStyle name="Neutral 2 16" xfId="52336" hidden="1"/>
    <cellStyle name="Neutral 2 16" xfId="54707" hidden="1"/>
    <cellStyle name="Neutral 2 16" xfId="54678" hidden="1"/>
    <cellStyle name="Neutral 2 16" xfId="54792" hidden="1"/>
    <cellStyle name="Neutral 2 16" xfId="55290" hidden="1"/>
    <cellStyle name="Neutral 2 16" xfId="55533" hidden="1"/>
    <cellStyle name="Neutral 2 16" xfId="55509" hidden="1"/>
    <cellStyle name="Neutral 2 16" xfId="55943" hidden="1"/>
    <cellStyle name="Neutral 2 16" xfId="56303" hidden="1"/>
    <cellStyle name="Neutral 2 16" xfId="56274" hidden="1"/>
    <cellStyle name="Neutral 2 16" xfId="56388" hidden="1"/>
    <cellStyle name="Neutral 2 16" xfId="56886" hidden="1"/>
    <cellStyle name="Neutral 2 16" xfId="57129" hidden="1"/>
    <cellStyle name="Neutral 2 16" xfId="57105" hidden="1"/>
    <cellStyle name="Neutral 2 16" xfId="55951" hidden="1"/>
    <cellStyle name="Neutral 2 16" xfId="57745" hidden="1"/>
    <cellStyle name="Neutral 2 16" xfId="57716" hidden="1"/>
    <cellStyle name="Neutral 2 16" xfId="57830" hidden="1"/>
    <cellStyle name="Neutral 2 16" xfId="58328" hidden="1"/>
    <cellStyle name="Neutral 2 16" xfId="58571" hidden="1"/>
    <cellStyle name="Neutral 2 16" xfId="58547" hidden="1"/>
    <cellStyle name="Neutral 2 17" xfId="251" hidden="1"/>
    <cellStyle name="Neutral 2 17" xfId="839" hidden="1"/>
    <cellStyle name="Neutral 2 17" xfId="808" hidden="1"/>
    <cellStyle name="Neutral 2 17" xfId="1073" hidden="1"/>
    <cellStyle name="Neutral 2 17" xfId="1422" hidden="1"/>
    <cellStyle name="Neutral 2 17" xfId="1665" hidden="1"/>
    <cellStyle name="Neutral 2 17" xfId="1639" hidden="1"/>
    <cellStyle name="Neutral 2 17" xfId="2160" hidden="1"/>
    <cellStyle name="Neutral 2 17" xfId="2709" hidden="1"/>
    <cellStyle name="Neutral 2 17" xfId="2678" hidden="1"/>
    <cellStyle name="Neutral 2 17" xfId="2943" hidden="1"/>
    <cellStyle name="Neutral 2 17" xfId="3292" hidden="1"/>
    <cellStyle name="Neutral 2 17" xfId="3535" hidden="1"/>
    <cellStyle name="Neutral 2 17" xfId="3509" hidden="1"/>
    <cellStyle name="Neutral 2 17" xfId="2173" hidden="1"/>
    <cellStyle name="Neutral 2 17" xfId="4215" hidden="1"/>
    <cellStyle name="Neutral 2 17" xfId="4184" hidden="1"/>
    <cellStyle name="Neutral 2 17" xfId="4449" hidden="1"/>
    <cellStyle name="Neutral 2 17" xfId="4798" hidden="1"/>
    <cellStyle name="Neutral 2 17" xfId="5041" hidden="1"/>
    <cellStyle name="Neutral 2 17" xfId="5015" hidden="1"/>
    <cellStyle name="Neutral 2 17" xfId="2164" hidden="1"/>
    <cellStyle name="Neutral 2 17" xfId="5719" hidden="1"/>
    <cellStyle name="Neutral 2 17" xfId="5688" hidden="1"/>
    <cellStyle name="Neutral 2 17" xfId="5953" hidden="1"/>
    <cellStyle name="Neutral 2 17" xfId="6302" hidden="1"/>
    <cellStyle name="Neutral 2 17" xfId="6545" hidden="1"/>
    <cellStyle name="Neutral 2 17" xfId="6519" hidden="1"/>
    <cellStyle name="Neutral 2 17" xfId="2170" hidden="1"/>
    <cellStyle name="Neutral 2 17" xfId="7217" hidden="1"/>
    <cellStyle name="Neutral 2 17" xfId="7186" hidden="1"/>
    <cellStyle name="Neutral 2 17" xfId="7451" hidden="1"/>
    <cellStyle name="Neutral 2 17" xfId="7800" hidden="1"/>
    <cellStyle name="Neutral 2 17" xfId="8043" hidden="1"/>
    <cellStyle name="Neutral 2 17" xfId="8017" hidden="1"/>
    <cellStyle name="Neutral 2 17" xfId="2167" hidden="1"/>
    <cellStyle name="Neutral 2 17" xfId="8710" hidden="1"/>
    <cellStyle name="Neutral 2 17" xfId="8679" hidden="1"/>
    <cellStyle name="Neutral 2 17" xfId="8944" hidden="1"/>
    <cellStyle name="Neutral 2 17" xfId="9293" hidden="1"/>
    <cellStyle name="Neutral 2 17" xfId="9536" hidden="1"/>
    <cellStyle name="Neutral 2 17" xfId="9510" hidden="1"/>
    <cellStyle name="Neutral 2 17" xfId="2565" hidden="1"/>
    <cellStyle name="Neutral 2 17" xfId="10196" hidden="1"/>
    <cellStyle name="Neutral 2 17" xfId="10165" hidden="1"/>
    <cellStyle name="Neutral 2 17" xfId="10430" hidden="1"/>
    <cellStyle name="Neutral 2 17" xfId="10779" hidden="1"/>
    <cellStyle name="Neutral 2 17" xfId="11022" hidden="1"/>
    <cellStyle name="Neutral 2 17" xfId="10996" hidden="1"/>
    <cellStyle name="Neutral 2 17" xfId="4071" hidden="1"/>
    <cellStyle name="Neutral 2 17" xfId="11676" hidden="1"/>
    <cellStyle name="Neutral 2 17" xfId="11645" hidden="1"/>
    <cellStyle name="Neutral 2 17" xfId="11910" hidden="1"/>
    <cellStyle name="Neutral 2 17" xfId="12259" hidden="1"/>
    <cellStyle name="Neutral 2 17" xfId="12502" hidden="1"/>
    <cellStyle name="Neutral 2 17" xfId="12476" hidden="1"/>
    <cellStyle name="Neutral 2 17" xfId="5575" hidden="1"/>
    <cellStyle name="Neutral 2 17" xfId="13147" hidden="1"/>
    <cellStyle name="Neutral 2 17" xfId="13116" hidden="1"/>
    <cellStyle name="Neutral 2 17" xfId="13381" hidden="1"/>
    <cellStyle name="Neutral 2 17" xfId="13730" hidden="1"/>
    <cellStyle name="Neutral 2 17" xfId="13973" hidden="1"/>
    <cellStyle name="Neutral 2 17" xfId="13947" hidden="1"/>
    <cellStyle name="Neutral 2 17" xfId="7077" hidden="1"/>
    <cellStyle name="Neutral 2 17" xfId="14609" hidden="1"/>
    <cellStyle name="Neutral 2 17" xfId="14578" hidden="1"/>
    <cellStyle name="Neutral 2 17" xfId="14843" hidden="1"/>
    <cellStyle name="Neutral 2 17" xfId="15192" hidden="1"/>
    <cellStyle name="Neutral 2 17" xfId="15435" hidden="1"/>
    <cellStyle name="Neutral 2 17" xfId="15409" hidden="1"/>
    <cellStyle name="Neutral 2 17" xfId="8570" hidden="1"/>
    <cellStyle name="Neutral 2 17" xfId="16065" hidden="1"/>
    <cellStyle name="Neutral 2 17" xfId="16034" hidden="1"/>
    <cellStyle name="Neutral 2 17" xfId="16299" hidden="1"/>
    <cellStyle name="Neutral 2 17" xfId="16648" hidden="1"/>
    <cellStyle name="Neutral 2 17" xfId="16891" hidden="1"/>
    <cellStyle name="Neutral 2 17" xfId="16865" hidden="1"/>
    <cellStyle name="Neutral 2 17" xfId="10058" hidden="1"/>
    <cellStyle name="Neutral 2 17" xfId="17507" hidden="1"/>
    <cellStyle name="Neutral 2 17" xfId="17476" hidden="1"/>
    <cellStyle name="Neutral 2 17" xfId="17741" hidden="1"/>
    <cellStyle name="Neutral 2 17" xfId="18090" hidden="1"/>
    <cellStyle name="Neutral 2 17" xfId="18333" hidden="1"/>
    <cellStyle name="Neutral 2 17" xfId="18307" hidden="1"/>
    <cellStyle name="Neutral 2 17" xfId="18980" hidden="1"/>
    <cellStyle name="Neutral 2 17" xfId="19314" hidden="1"/>
    <cellStyle name="Neutral 2 17" xfId="19283" hidden="1"/>
    <cellStyle name="Neutral 2 17" xfId="19548" hidden="1"/>
    <cellStyle name="Neutral 2 17" xfId="19897" hidden="1"/>
    <cellStyle name="Neutral 2 17" xfId="20140" hidden="1"/>
    <cellStyle name="Neutral 2 17" xfId="20114" hidden="1"/>
    <cellStyle name="Neutral 2 17" xfId="20548" hidden="1"/>
    <cellStyle name="Neutral 2 17" xfId="20811" hidden="1"/>
    <cellStyle name="Neutral 2 17" xfId="21199" hidden="1"/>
    <cellStyle name="Neutral 2 17" xfId="21173" hidden="1"/>
    <cellStyle name="Neutral 2 17" xfId="21403" hidden="1"/>
    <cellStyle name="Neutral 2 17" xfId="21840" hidden="1"/>
    <cellStyle name="Neutral 2 17" xfId="21809" hidden="1"/>
    <cellStyle name="Neutral 2 17" xfId="22077" hidden="1"/>
    <cellStyle name="Neutral 2 17" xfId="22430" hidden="1"/>
    <cellStyle name="Neutral 2 17" xfId="22673" hidden="1"/>
    <cellStyle name="Neutral 2 17" xfId="22647" hidden="1"/>
    <cellStyle name="Neutral 2 17" xfId="22074" hidden="1"/>
    <cellStyle name="Neutral 2 17" xfId="23293" hidden="1"/>
    <cellStyle name="Neutral 2 17" xfId="23262" hidden="1"/>
    <cellStyle name="Neutral 2 17" xfId="23529" hidden="1"/>
    <cellStyle name="Neutral 2 17" xfId="23881" hidden="1"/>
    <cellStyle name="Neutral 2 17" xfId="24124" hidden="1"/>
    <cellStyle name="Neutral 2 17" xfId="24098" hidden="1"/>
    <cellStyle name="Neutral 2 17" xfId="20719" hidden="1"/>
    <cellStyle name="Neutral 2 17" xfId="24740" hidden="1"/>
    <cellStyle name="Neutral 2 17" xfId="24709" hidden="1"/>
    <cellStyle name="Neutral 2 17" xfId="24974" hidden="1"/>
    <cellStyle name="Neutral 2 17" xfId="25323" hidden="1"/>
    <cellStyle name="Neutral 2 17" xfId="25566" hidden="1"/>
    <cellStyle name="Neutral 2 17" xfId="25540" hidden="1"/>
    <cellStyle name="Neutral 2 17" xfId="25976" hidden="1"/>
    <cellStyle name="Neutral 2 17" xfId="26336" hidden="1"/>
    <cellStyle name="Neutral 2 17" xfId="26305" hidden="1"/>
    <cellStyle name="Neutral 2 17" xfId="26570" hidden="1"/>
    <cellStyle name="Neutral 2 17" xfId="26919" hidden="1"/>
    <cellStyle name="Neutral 2 17" xfId="27162" hidden="1"/>
    <cellStyle name="Neutral 2 17" xfId="27136" hidden="1"/>
    <cellStyle name="Neutral 2 17" xfId="25913" hidden="1"/>
    <cellStyle name="Neutral 2 17" xfId="27778" hidden="1"/>
    <cellStyle name="Neutral 2 17" xfId="27747" hidden="1"/>
    <cellStyle name="Neutral 2 17" xfId="28012" hidden="1"/>
    <cellStyle name="Neutral 2 17" xfId="28361" hidden="1"/>
    <cellStyle name="Neutral 2 17" xfId="28604" hidden="1"/>
    <cellStyle name="Neutral 2 17" xfId="28578" hidden="1"/>
    <cellStyle name="Neutral 2 17" xfId="29013" hidden="1"/>
    <cellStyle name="Neutral 2 17" xfId="29298" hidden="1"/>
    <cellStyle name="Neutral 2 17" xfId="29267" hidden="1"/>
    <cellStyle name="Neutral 2 17" xfId="29532" hidden="1"/>
    <cellStyle name="Neutral 2 17" xfId="29881" hidden="1"/>
    <cellStyle name="Neutral 2 17" xfId="30124" hidden="1"/>
    <cellStyle name="Neutral 2 17" xfId="30098" hidden="1"/>
    <cellStyle name="Neutral 2 17" xfId="30532" hidden="1"/>
    <cellStyle name="Neutral 2 17" xfId="30795" hidden="1"/>
    <cellStyle name="Neutral 2 17" xfId="31183" hidden="1"/>
    <cellStyle name="Neutral 2 17" xfId="31157" hidden="1"/>
    <cellStyle name="Neutral 2 17" xfId="31387" hidden="1"/>
    <cellStyle name="Neutral 2 17" xfId="31824" hidden="1"/>
    <cellStyle name="Neutral 2 17" xfId="31793" hidden="1"/>
    <cellStyle name="Neutral 2 17" xfId="32061" hidden="1"/>
    <cellStyle name="Neutral 2 17" xfId="32414" hidden="1"/>
    <cellStyle name="Neutral 2 17" xfId="32657" hidden="1"/>
    <cellStyle name="Neutral 2 17" xfId="32631" hidden="1"/>
    <cellStyle name="Neutral 2 17" xfId="32058" hidden="1"/>
    <cellStyle name="Neutral 2 17" xfId="33276" hidden="1"/>
    <cellStyle name="Neutral 2 17" xfId="33245" hidden="1"/>
    <cellStyle name="Neutral 2 17" xfId="33512" hidden="1"/>
    <cellStyle name="Neutral 2 17" xfId="33864" hidden="1"/>
    <cellStyle name="Neutral 2 17" xfId="34107" hidden="1"/>
    <cellStyle name="Neutral 2 17" xfId="34081" hidden="1"/>
    <cellStyle name="Neutral 2 17" xfId="30703" hidden="1"/>
    <cellStyle name="Neutral 2 17" xfId="34723" hidden="1"/>
    <cellStyle name="Neutral 2 17" xfId="34692" hidden="1"/>
    <cellStyle name="Neutral 2 17" xfId="34957" hidden="1"/>
    <cellStyle name="Neutral 2 17" xfId="35306" hidden="1"/>
    <cellStyle name="Neutral 2 17" xfId="35549" hidden="1"/>
    <cellStyle name="Neutral 2 17" xfId="35523" hidden="1"/>
    <cellStyle name="Neutral 2 17" xfId="35959" hidden="1"/>
    <cellStyle name="Neutral 2 17" xfId="36319" hidden="1"/>
    <cellStyle name="Neutral 2 17" xfId="36288" hidden="1"/>
    <cellStyle name="Neutral 2 17" xfId="36553" hidden="1"/>
    <cellStyle name="Neutral 2 17" xfId="36902" hidden="1"/>
    <cellStyle name="Neutral 2 17" xfId="37145" hidden="1"/>
    <cellStyle name="Neutral 2 17" xfId="37119" hidden="1"/>
    <cellStyle name="Neutral 2 17" xfId="35896" hidden="1"/>
    <cellStyle name="Neutral 2 17" xfId="37761" hidden="1"/>
    <cellStyle name="Neutral 2 17" xfId="37730" hidden="1"/>
    <cellStyle name="Neutral 2 17" xfId="37995" hidden="1"/>
    <cellStyle name="Neutral 2 17" xfId="38344" hidden="1"/>
    <cellStyle name="Neutral 2 17" xfId="38587" hidden="1"/>
    <cellStyle name="Neutral 2 17" xfId="38561" hidden="1"/>
    <cellStyle name="Neutral 2 17" xfId="39011" hidden="1"/>
    <cellStyle name="Neutral 2 17" xfId="39301" hidden="1"/>
    <cellStyle name="Neutral 2 17" xfId="39270" hidden="1"/>
    <cellStyle name="Neutral 2 17" xfId="39535" hidden="1"/>
    <cellStyle name="Neutral 2 17" xfId="39884" hidden="1"/>
    <cellStyle name="Neutral 2 17" xfId="40127" hidden="1"/>
    <cellStyle name="Neutral 2 17" xfId="40101" hidden="1"/>
    <cellStyle name="Neutral 2 17" xfId="40535" hidden="1"/>
    <cellStyle name="Neutral 2 17" xfId="40798" hidden="1"/>
    <cellStyle name="Neutral 2 17" xfId="41186" hidden="1"/>
    <cellStyle name="Neutral 2 17" xfId="41160" hidden="1"/>
    <cellStyle name="Neutral 2 17" xfId="41390" hidden="1"/>
    <cellStyle name="Neutral 2 17" xfId="41827" hidden="1"/>
    <cellStyle name="Neutral 2 17" xfId="41796" hidden="1"/>
    <cellStyle name="Neutral 2 17" xfId="42064" hidden="1"/>
    <cellStyle name="Neutral 2 17" xfId="42417" hidden="1"/>
    <cellStyle name="Neutral 2 17" xfId="42660" hidden="1"/>
    <cellStyle name="Neutral 2 17" xfId="42634" hidden="1"/>
    <cellStyle name="Neutral 2 17" xfId="42061" hidden="1"/>
    <cellStyle name="Neutral 2 17" xfId="43279" hidden="1"/>
    <cellStyle name="Neutral 2 17" xfId="43248" hidden="1"/>
    <cellStyle name="Neutral 2 17" xfId="43515" hidden="1"/>
    <cellStyle name="Neutral 2 17" xfId="43867" hidden="1"/>
    <cellStyle name="Neutral 2 17" xfId="44110" hidden="1"/>
    <cellStyle name="Neutral 2 17" xfId="44084" hidden="1"/>
    <cellStyle name="Neutral 2 17" xfId="40706" hidden="1"/>
    <cellStyle name="Neutral 2 17" xfId="44726" hidden="1"/>
    <cellStyle name="Neutral 2 17" xfId="44695" hidden="1"/>
    <cellStyle name="Neutral 2 17" xfId="44960" hidden="1"/>
    <cellStyle name="Neutral 2 17" xfId="45309" hidden="1"/>
    <cellStyle name="Neutral 2 17" xfId="45552" hidden="1"/>
    <cellStyle name="Neutral 2 17" xfId="45526" hidden="1"/>
    <cellStyle name="Neutral 2 17" xfId="45962" hidden="1"/>
    <cellStyle name="Neutral 2 17" xfId="46322" hidden="1"/>
    <cellStyle name="Neutral 2 17" xfId="46291" hidden="1"/>
    <cellStyle name="Neutral 2 17" xfId="46556" hidden="1"/>
    <cellStyle name="Neutral 2 17" xfId="46905" hidden="1"/>
    <cellStyle name="Neutral 2 17" xfId="47148" hidden="1"/>
    <cellStyle name="Neutral 2 17" xfId="47122" hidden="1"/>
    <cellStyle name="Neutral 2 17" xfId="45899" hidden="1"/>
    <cellStyle name="Neutral 2 17" xfId="47764" hidden="1"/>
    <cellStyle name="Neutral 2 17" xfId="47733" hidden="1"/>
    <cellStyle name="Neutral 2 17" xfId="47998" hidden="1"/>
    <cellStyle name="Neutral 2 17" xfId="48347" hidden="1"/>
    <cellStyle name="Neutral 2 17" xfId="48590" hidden="1"/>
    <cellStyle name="Neutral 2 17" xfId="48564" hidden="1"/>
    <cellStyle name="Neutral 2 17" xfId="48998" hidden="1"/>
    <cellStyle name="Neutral 2 17" xfId="49283" hidden="1"/>
    <cellStyle name="Neutral 2 17" xfId="49252" hidden="1"/>
    <cellStyle name="Neutral 2 17" xfId="49517" hidden="1"/>
    <cellStyle name="Neutral 2 17" xfId="49866" hidden="1"/>
    <cellStyle name="Neutral 2 17" xfId="50109" hidden="1"/>
    <cellStyle name="Neutral 2 17" xfId="50083" hidden="1"/>
    <cellStyle name="Neutral 2 17" xfId="50517" hidden="1"/>
    <cellStyle name="Neutral 2 17" xfId="50780" hidden="1"/>
    <cellStyle name="Neutral 2 17" xfId="51168" hidden="1"/>
    <cellStyle name="Neutral 2 17" xfId="51142" hidden="1"/>
    <cellStyle name="Neutral 2 17" xfId="51372" hidden="1"/>
    <cellStyle name="Neutral 2 17" xfId="51809" hidden="1"/>
    <cellStyle name="Neutral 2 17" xfId="51778" hidden="1"/>
    <cellStyle name="Neutral 2 17" xfId="52046" hidden="1"/>
    <cellStyle name="Neutral 2 17" xfId="52399" hidden="1"/>
    <cellStyle name="Neutral 2 17" xfId="52642" hidden="1"/>
    <cellStyle name="Neutral 2 17" xfId="52616" hidden="1"/>
    <cellStyle name="Neutral 2 17" xfId="52043" hidden="1"/>
    <cellStyle name="Neutral 2 17" xfId="53261" hidden="1"/>
    <cellStyle name="Neutral 2 17" xfId="53230" hidden="1"/>
    <cellStyle name="Neutral 2 17" xfId="53497" hidden="1"/>
    <cellStyle name="Neutral 2 17" xfId="53849" hidden="1"/>
    <cellStyle name="Neutral 2 17" xfId="54092" hidden="1"/>
    <cellStyle name="Neutral 2 17" xfId="54066" hidden="1"/>
    <cellStyle name="Neutral 2 17" xfId="50688" hidden="1"/>
    <cellStyle name="Neutral 2 17" xfId="54708" hidden="1"/>
    <cellStyle name="Neutral 2 17" xfId="54677" hidden="1"/>
    <cellStyle name="Neutral 2 17" xfId="54942" hidden="1"/>
    <cellStyle name="Neutral 2 17" xfId="55291" hidden="1"/>
    <cellStyle name="Neutral 2 17" xfId="55534" hidden="1"/>
    <cellStyle name="Neutral 2 17" xfId="55508" hidden="1"/>
    <cellStyle name="Neutral 2 17" xfId="55944" hidden="1"/>
    <cellStyle name="Neutral 2 17" xfId="56304" hidden="1"/>
    <cellStyle name="Neutral 2 17" xfId="56273" hidden="1"/>
    <cellStyle name="Neutral 2 17" xfId="56538" hidden="1"/>
    <cellStyle name="Neutral 2 17" xfId="56887" hidden="1"/>
    <cellStyle name="Neutral 2 17" xfId="57130" hidden="1"/>
    <cellStyle name="Neutral 2 17" xfId="57104" hidden="1"/>
    <cellStyle name="Neutral 2 17" xfId="55881" hidden="1"/>
    <cellStyle name="Neutral 2 17" xfId="57746" hidden="1"/>
    <cellStyle name="Neutral 2 17" xfId="57715" hidden="1"/>
    <cellStyle name="Neutral 2 17" xfId="57980" hidden="1"/>
    <cellStyle name="Neutral 2 17" xfId="58329" hidden="1"/>
    <cellStyle name="Neutral 2 17" xfId="58572" hidden="1"/>
    <cellStyle name="Neutral 2 17" xfId="58546" hidden="1"/>
    <cellStyle name="Neutral 2 18" xfId="252" hidden="1"/>
    <cellStyle name="Neutral 2 18" xfId="840" hidden="1"/>
    <cellStyle name="Neutral 2 18" xfId="807" hidden="1"/>
    <cellStyle name="Neutral 2 18" xfId="729" hidden="1"/>
    <cellStyle name="Neutral 2 18" xfId="1423" hidden="1"/>
    <cellStyle name="Neutral 2 18" xfId="1666" hidden="1"/>
    <cellStyle name="Neutral 2 18" xfId="1638" hidden="1"/>
    <cellStyle name="Neutral 2 18" xfId="2161" hidden="1"/>
    <cellStyle name="Neutral 2 18" xfId="2710" hidden="1"/>
    <cellStyle name="Neutral 2 18" xfId="2677" hidden="1"/>
    <cellStyle name="Neutral 2 18" xfId="2599" hidden="1"/>
    <cellStyle name="Neutral 2 18" xfId="3293" hidden="1"/>
    <cellStyle name="Neutral 2 18" xfId="3536" hidden="1"/>
    <cellStyle name="Neutral 2 18" xfId="3508" hidden="1"/>
    <cellStyle name="Neutral 2 18" xfId="2013" hidden="1"/>
    <cellStyle name="Neutral 2 18" xfId="4216" hidden="1"/>
    <cellStyle name="Neutral 2 18" xfId="4183" hidden="1"/>
    <cellStyle name="Neutral 2 18" xfId="4105" hidden="1"/>
    <cellStyle name="Neutral 2 18" xfId="4799" hidden="1"/>
    <cellStyle name="Neutral 2 18" xfId="5042" hidden="1"/>
    <cellStyle name="Neutral 2 18" xfId="5014" hidden="1"/>
    <cellStyle name="Neutral 2 18" xfId="2263" hidden="1"/>
    <cellStyle name="Neutral 2 18" xfId="5720" hidden="1"/>
    <cellStyle name="Neutral 2 18" xfId="5687" hidden="1"/>
    <cellStyle name="Neutral 2 18" xfId="5609" hidden="1"/>
    <cellStyle name="Neutral 2 18" xfId="6303" hidden="1"/>
    <cellStyle name="Neutral 2 18" xfId="6546" hidden="1"/>
    <cellStyle name="Neutral 2 18" xfId="6518" hidden="1"/>
    <cellStyle name="Neutral 2 18" xfId="2331" hidden="1"/>
    <cellStyle name="Neutral 2 18" xfId="7218" hidden="1"/>
    <cellStyle name="Neutral 2 18" xfId="7185" hidden="1"/>
    <cellStyle name="Neutral 2 18" xfId="7107" hidden="1"/>
    <cellStyle name="Neutral 2 18" xfId="7801" hidden="1"/>
    <cellStyle name="Neutral 2 18" xfId="8044" hidden="1"/>
    <cellStyle name="Neutral 2 18" xfId="8016" hidden="1"/>
    <cellStyle name="Neutral 2 18" xfId="2029" hidden="1"/>
    <cellStyle name="Neutral 2 18" xfId="8711" hidden="1"/>
    <cellStyle name="Neutral 2 18" xfId="8678" hidden="1"/>
    <cellStyle name="Neutral 2 18" xfId="8600" hidden="1"/>
    <cellStyle name="Neutral 2 18" xfId="9294" hidden="1"/>
    <cellStyle name="Neutral 2 18" xfId="9537" hidden="1"/>
    <cellStyle name="Neutral 2 18" xfId="9509" hidden="1"/>
    <cellStyle name="Neutral 2 18" xfId="2399" hidden="1"/>
    <cellStyle name="Neutral 2 18" xfId="10197" hidden="1"/>
    <cellStyle name="Neutral 2 18" xfId="10164" hidden="1"/>
    <cellStyle name="Neutral 2 18" xfId="10086" hidden="1"/>
    <cellStyle name="Neutral 2 18" xfId="10780" hidden="1"/>
    <cellStyle name="Neutral 2 18" xfId="11023" hidden="1"/>
    <cellStyle name="Neutral 2 18" xfId="10995" hidden="1"/>
    <cellStyle name="Neutral 2 18" xfId="3905" hidden="1"/>
    <cellStyle name="Neutral 2 18" xfId="11677" hidden="1"/>
    <cellStyle name="Neutral 2 18" xfId="11644" hidden="1"/>
    <cellStyle name="Neutral 2 18" xfId="11566" hidden="1"/>
    <cellStyle name="Neutral 2 18" xfId="12260" hidden="1"/>
    <cellStyle name="Neutral 2 18" xfId="12503" hidden="1"/>
    <cellStyle name="Neutral 2 18" xfId="12475" hidden="1"/>
    <cellStyle name="Neutral 2 18" xfId="5410" hidden="1"/>
    <cellStyle name="Neutral 2 18" xfId="13148" hidden="1"/>
    <cellStyle name="Neutral 2 18" xfId="13115" hidden="1"/>
    <cellStyle name="Neutral 2 18" xfId="13037" hidden="1"/>
    <cellStyle name="Neutral 2 18" xfId="13731" hidden="1"/>
    <cellStyle name="Neutral 2 18" xfId="13974" hidden="1"/>
    <cellStyle name="Neutral 2 18" xfId="13946" hidden="1"/>
    <cellStyle name="Neutral 2 18" xfId="6912" hidden="1"/>
    <cellStyle name="Neutral 2 18" xfId="14610" hidden="1"/>
    <cellStyle name="Neutral 2 18" xfId="14577" hidden="1"/>
    <cellStyle name="Neutral 2 18" xfId="14499" hidden="1"/>
    <cellStyle name="Neutral 2 18" xfId="15193" hidden="1"/>
    <cellStyle name="Neutral 2 18" xfId="15436" hidden="1"/>
    <cellStyle name="Neutral 2 18" xfId="15408" hidden="1"/>
    <cellStyle name="Neutral 2 18" xfId="8407" hidden="1"/>
    <cellStyle name="Neutral 2 18" xfId="16066" hidden="1"/>
    <cellStyle name="Neutral 2 18" xfId="16033" hidden="1"/>
    <cellStyle name="Neutral 2 18" xfId="15955" hidden="1"/>
    <cellStyle name="Neutral 2 18" xfId="16649" hidden="1"/>
    <cellStyle name="Neutral 2 18" xfId="16892" hidden="1"/>
    <cellStyle name="Neutral 2 18" xfId="16864" hidden="1"/>
    <cellStyle name="Neutral 2 18" xfId="9898" hidden="1"/>
    <cellStyle name="Neutral 2 18" xfId="17508" hidden="1"/>
    <cellStyle name="Neutral 2 18" xfId="17475" hidden="1"/>
    <cellStyle name="Neutral 2 18" xfId="17397" hidden="1"/>
    <cellStyle name="Neutral 2 18" xfId="18091" hidden="1"/>
    <cellStyle name="Neutral 2 18" xfId="18334" hidden="1"/>
    <cellStyle name="Neutral 2 18" xfId="18306" hidden="1"/>
    <cellStyle name="Neutral 2 18" xfId="18981" hidden="1"/>
    <cellStyle name="Neutral 2 18" xfId="19315" hidden="1"/>
    <cellStyle name="Neutral 2 18" xfId="19282" hidden="1"/>
    <cellStyle name="Neutral 2 18" xfId="19204" hidden="1"/>
    <cellStyle name="Neutral 2 18" xfId="19898" hidden="1"/>
    <cellStyle name="Neutral 2 18" xfId="20141" hidden="1"/>
    <cellStyle name="Neutral 2 18" xfId="20113" hidden="1"/>
    <cellStyle name="Neutral 2 18" xfId="20549" hidden="1"/>
    <cellStyle name="Neutral 2 18" xfId="20812" hidden="1"/>
    <cellStyle name="Neutral 2 18" xfId="21200" hidden="1"/>
    <cellStyle name="Neutral 2 18" xfId="21172" hidden="1"/>
    <cellStyle name="Neutral 2 18" xfId="20921" hidden="1"/>
    <cellStyle name="Neutral 2 18" xfId="21841" hidden="1"/>
    <cellStyle name="Neutral 2 18" xfId="21808" hidden="1"/>
    <cellStyle name="Neutral 2 18" xfId="21730" hidden="1"/>
    <cellStyle name="Neutral 2 18" xfId="22431" hidden="1"/>
    <cellStyle name="Neutral 2 18" xfId="22674" hidden="1"/>
    <cellStyle name="Neutral 2 18" xfId="22646" hidden="1"/>
    <cellStyle name="Neutral 2 18" xfId="21098" hidden="1"/>
    <cellStyle name="Neutral 2 18" xfId="23294" hidden="1"/>
    <cellStyle name="Neutral 2 18" xfId="23261" hidden="1"/>
    <cellStyle name="Neutral 2 18" xfId="23183" hidden="1"/>
    <cellStyle name="Neutral 2 18" xfId="23882" hidden="1"/>
    <cellStyle name="Neutral 2 18" xfId="24125" hidden="1"/>
    <cellStyle name="Neutral 2 18" xfId="24097" hidden="1"/>
    <cellStyle name="Neutral 2 18" xfId="20816" hidden="1"/>
    <cellStyle name="Neutral 2 18" xfId="24741" hidden="1"/>
    <cellStyle name="Neutral 2 18" xfId="24708" hidden="1"/>
    <cellStyle name="Neutral 2 18" xfId="24630" hidden="1"/>
    <cellStyle name="Neutral 2 18" xfId="25324" hidden="1"/>
    <cellStyle name="Neutral 2 18" xfId="25567" hidden="1"/>
    <cellStyle name="Neutral 2 18" xfId="25539" hidden="1"/>
    <cellStyle name="Neutral 2 18" xfId="25977" hidden="1"/>
    <cellStyle name="Neutral 2 18" xfId="26337" hidden="1"/>
    <cellStyle name="Neutral 2 18" xfId="26304" hidden="1"/>
    <cellStyle name="Neutral 2 18" xfId="26226" hidden="1"/>
    <cellStyle name="Neutral 2 18" xfId="26920" hidden="1"/>
    <cellStyle name="Neutral 2 18" xfId="27163" hidden="1"/>
    <cellStyle name="Neutral 2 18" xfId="27135" hidden="1"/>
    <cellStyle name="Neutral 2 18" xfId="25982" hidden="1"/>
    <cellStyle name="Neutral 2 18" xfId="27779" hidden="1"/>
    <cellStyle name="Neutral 2 18" xfId="27746" hidden="1"/>
    <cellStyle name="Neutral 2 18" xfId="27668" hidden="1"/>
    <cellStyle name="Neutral 2 18" xfId="28362" hidden="1"/>
    <cellStyle name="Neutral 2 18" xfId="28605" hidden="1"/>
    <cellStyle name="Neutral 2 18" xfId="28577" hidden="1"/>
    <cellStyle name="Neutral 2 18" xfId="29014" hidden="1"/>
    <cellStyle name="Neutral 2 18" xfId="29299" hidden="1"/>
    <cellStyle name="Neutral 2 18" xfId="29266" hidden="1"/>
    <cellStyle name="Neutral 2 18" xfId="29188" hidden="1"/>
    <cellStyle name="Neutral 2 18" xfId="29882" hidden="1"/>
    <cellStyle name="Neutral 2 18" xfId="30125" hidden="1"/>
    <cellStyle name="Neutral 2 18" xfId="30097" hidden="1"/>
    <cellStyle name="Neutral 2 18" xfId="30533" hidden="1"/>
    <cellStyle name="Neutral 2 18" xfId="30796" hidden="1"/>
    <cellStyle name="Neutral 2 18" xfId="31184" hidden="1"/>
    <cellStyle name="Neutral 2 18" xfId="31156" hidden="1"/>
    <cellStyle name="Neutral 2 18" xfId="30905" hidden="1"/>
    <cellStyle name="Neutral 2 18" xfId="31825" hidden="1"/>
    <cellStyle name="Neutral 2 18" xfId="31792" hidden="1"/>
    <cellStyle name="Neutral 2 18" xfId="31714" hidden="1"/>
    <cellStyle name="Neutral 2 18" xfId="32415" hidden="1"/>
    <cellStyle name="Neutral 2 18" xfId="32658" hidden="1"/>
    <cellStyle name="Neutral 2 18" xfId="32630" hidden="1"/>
    <cellStyle name="Neutral 2 18" xfId="31082" hidden="1"/>
    <cellStyle name="Neutral 2 18" xfId="33277" hidden="1"/>
    <cellStyle name="Neutral 2 18" xfId="33244" hidden="1"/>
    <cellStyle name="Neutral 2 18" xfId="33166" hidden="1"/>
    <cellStyle name="Neutral 2 18" xfId="33865" hidden="1"/>
    <cellStyle name="Neutral 2 18" xfId="34108" hidden="1"/>
    <cellStyle name="Neutral 2 18" xfId="34080" hidden="1"/>
    <cellStyle name="Neutral 2 18" xfId="30800" hidden="1"/>
    <cellStyle name="Neutral 2 18" xfId="34724" hidden="1"/>
    <cellStyle name="Neutral 2 18" xfId="34691" hidden="1"/>
    <cellStyle name="Neutral 2 18" xfId="34613" hidden="1"/>
    <cellStyle name="Neutral 2 18" xfId="35307" hidden="1"/>
    <cellStyle name="Neutral 2 18" xfId="35550" hidden="1"/>
    <cellStyle name="Neutral 2 18" xfId="35522" hidden="1"/>
    <cellStyle name="Neutral 2 18" xfId="35960" hidden="1"/>
    <cellStyle name="Neutral 2 18" xfId="36320" hidden="1"/>
    <cellStyle name="Neutral 2 18" xfId="36287" hidden="1"/>
    <cellStyle name="Neutral 2 18" xfId="36209" hidden="1"/>
    <cellStyle name="Neutral 2 18" xfId="36903" hidden="1"/>
    <cellStyle name="Neutral 2 18" xfId="37146" hidden="1"/>
    <cellStyle name="Neutral 2 18" xfId="37118" hidden="1"/>
    <cellStyle name="Neutral 2 18" xfId="35965" hidden="1"/>
    <cellStyle name="Neutral 2 18" xfId="37762" hidden="1"/>
    <cellStyle name="Neutral 2 18" xfId="37729" hidden="1"/>
    <cellStyle name="Neutral 2 18" xfId="37651" hidden="1"/>
    <cellStyle name="Neutral 2 18" xfId="38345" hidden="1"/>
    <cellStyle name="Neutral 2 18" xfId="38588" hidden="1"/>
    <cellStyle name="Neutral 2 18" xfId="38560" hidden="1"/>
    <cellStyle name="Neutral 2 18" xfId="39012" hidden="1"/>
    <cellStyle name="Neutral 2 18" xfId="39302" hidden="1"/>
    <cellStyle name="Neutral 2 18" xfId="39269" hidden="1"/>
    <cellStyle name="Neutral 2 18" xfId="39191" hidden="1"/>
    <cellStyle name="Neutral 2 18" xfId="39885" hidden="1"/>
    <cellStyle name="Neutral 2 18" xfId="40128" hidden="1"/>
    <cellStyle name="Neutral 2 18" xfId="40100" hidden="1"/>
    <cellStyle name="Neutral 2 18" xfId="40536" hidden="1"/>
    <cellStyle name="Neutral 2 18" xfId="40799" hidden="1"/>
    <cellStyle name="Neutral 2 18" xfId="41187" hidden="1"/>
    <cellStyle name="Neutral 2 18" xfId="41159" hidden="1"/>
    <cellStyle name="Neutral 2 18" xfId="40908" hidden="1"/>
    <cellStyle name="Neutral 2 18" xfId="41828" hidden="1"/>
    <cellStyle name="Neutral 2 18" xfId="41795" hidden="1"/>
    <cellStyle name="Neutral 2 18" xfId="41717" hidden="1"/>
    <cellStyle name="Neutral 2 18" xfId="42418" hidden="1"/>
    <cellStyle name="Neutral 2 18" xfId="42661" hidden="1"/>
    <cellStyle name="Neutral 2 18" xfId="42633" hidden="1"/>
    <cellStyle name="Neutral 2 18" xfId="41085" hidden="1"/>
    <cellStyle name="Neutral 2 18" xfId="43280" hidden="1"/>
    <cellStyle name="Neutral 2 18" xfId="43247" hidden="1"/>
    <cellStyle name="Neutral 2 18" xfId="43169" hidden="1"/>
    <cellStyle name="Neutral 2 18" xfId="43868" hidden="1"/>
    <cellStyle name="Neutral 2 18" xfId="44111" hidden="1"/>
    <cellStyle name="Neutral 2 18" xfId="44083" hidden="1"/>
    <cellStyle name="Neutral 2 18" xfId="40803" hidden="1"/>
    <cellStyle name="Neutral 2 18" xfId="44727" hidden="1"/>
    <cellStyle name="Neutral 2 18" xfId="44694" hidden="1"/>
    <cellStyle name="Neutral 2 18" xfId="44616" hidden="1"/>
    <cellStyle name="Neutral 2 18" xfId="45310" hidden="1"/>
    <cellStyle name="Neutral 2 18" xfId="45553" hidden="1"/>
    <cellStyle name="Neutral 2 18" xfId="45525" hidden="1"/>
    <cellStyle name="Neutral 2 18" xfId="45963" hidden="1"/>
    <cellStyle name="Neutral 2 18" xfId="46323" hidden="1"/>
    <cellStyle name="Neutral 2 18" xfId="46290" hidden="1"/>
    <cellStyle name="Neutral 2 18" xfId="46212" hidden="1"/>
    <cellStyle name="Neutral 2 18" xfId="46906" hidden="1"/>
    <cellStyle name="Neutral 2 18" xfId="47149" hidden="1"/>
    <cellStyle name="Neutral 2 18" xfId="47121" hidden="1"/>
    <cellStyle name="Neutral 2 18" xfId="45968" hidden="1"/>
    <cellStyle name="Neutral 2 18" xfId="47765" hidden="1"/>
    <cellStyle name="Neutral 2 18" xfId="47732" hidden="1"/>
    <cellStyle name="Neutral 2 18" xfId="47654" hidden="1"/>
    <cellStyle name="Neutral 2 18" xfId="48348" hidden="1"/>
    <cellStyle name="Neutral 2 18" xfId="48591" hidden="1"/>
    <cellStyle name="Neutral 2 18" xfId="48563" hidden="1"/>
    <cellStyle name="Neutral 2 18" xfId="48999" hidden="1"/>
    <cellStyle name="Neutral 2 18" xfId="49284" hidden="1"/>
    <cellStyle name="Neutral 2 18" xfId="49251" hidden="1"/>
    <cellStyle name="Neutral 2 18" xfId="49173" hidden="1"/>
    <cellStyle name="Neutral 2 18" xfId="49867" hidden="1"/>
    <cellStyle name="Neutral 2 18" xfId="50110" hidden="1"/>
    <cellStyle name="Neutral 2 18" xfId="50082" hidden="1"/>
    <cellStyle name="Neutral 2 18" xfId="50518" hidden="1"/>
    <cellStyle name="Neutral 2 18" xfId="50781" hidden="1"/>
    <cellStyle name="Neutral 2 18" xfId="51169" hidden="1"/>
    <cellStyle name="Neutral 2 18" xfId="51141" hidden="1"/>
    <cellStyle name="Neutral 2 18" xfId="50890" hidden="1"/>
    <cellStyle name="Neutral 2 18" xfId="51810" hidden="1"/>
    <cellStyle name="Neutral 2 18" xfId="51777" hidden="1"/>
    <cellStyle name="Neutral 2 18" xfId="51699" hidden="1"/>
    <cellStyle name="Neutral 2 18" xfId="52400" hidden="1"/>
    <cellStyle name="Neutral 2 18" xfId="52643" hidden="1"/>
    <cellStyle name="Neutral 2 18" xfId="52615" hidden="1"/>
    <cellStyle name="Neutral 2 18" xfId="51067" hidden="1"/>
    <cellStyle name="Neutral 2 18" xfId="53262" hidden="1"/>
    <cellStyle name="Neutral 2 18" xfId="53229" hidden="1"/>
    <cellStyle name="Neutral 2 18" xfId="53151" hidden="1"/>
    <cellStyle name="Neutral 2 18" xfId="53850" hidden="1"/>
    <cellStyle name="Neutral 2 18" xfId="54093" hidden="1"/>
    <cellStyle name="Neutral 2 18" xfId="54065" hidden="1"/>
    <cellStyle name="Neutral 2 18" xfId="50785" hidden="1"/>
    <cellStyle name="Neutral 2 18" xfId="54709" hidden="1"/>
    <cellStyle name="Neutral 2 18" xfId="54676" hidden="1"/>
    <cellStyle name="Neutral 2 18" xfId="54598" hidden="1"/>
    <cellStyle name="Neutral 2 18" xfId="55292" hidden="1"/>
    <cellStyle name="Neutral 2 18" xfId="55535" hidden="1"/>
    <cellStyle name="Neutral 2 18" xfId="55507" hidden="1"/>
    <cellStyle name="Neutral 2 18" xfId="55945" hidden="1"/>
    <cellStyle name="Neutral 2 18" xfId="56305" hidden="1"/>
    <cellStyle name="Neutral 2 18" xfId="56272" hidden="1"/>
    <cellStyle name="Neutral 2 18" xfId="56194" hidden="1"/>
    <cellStyle name="Neutral 2 18" xfId="56888" hidden="1"/>
    <cellStyle name="Neutral 2 18" xfId="57131" hidden="1"/>
    <cellStyle name="Neutral 2 18" xfId="57103" hidden="1"/>
    <cellStyle name="Neutral 2 18" xfId="55950" hidden="1"/>
    <cellStyle name="Neutral 2 18" xfId="57747" hidden="1"/>
    <cellStyle name="Neutral 2 18" xfId="57714" hidden="1"/>
    <cellStyle name="Neutral 2 18" xfId="57636" hidden="1"/>
    <cellStyle name="Neutral 2 18" xfId="58330" hidden="1"/>
    <cellStyle name="Neutral 2 18" xfId="58573" hidden="1"/>
    <cellStyle name="Neutral 2 18" xfId="58545" hidden="1"/>
    <cellStyle name="Neutral 2 19" xfId="253" hidden="1"/>
    <cellStyle name="Neutral 2 19" xfId="841" hidden="1"/>
    <cellStyle name="Neutral 2 19" xfId="806" hidden="1"/>
    <cellStyle name="Neutral 2 19" xfId="853" hidden="1"/>
    <cellStyle name="Neutral 2 19" xfId="1424" hidden="1"/>
    <cellStyle name="Neutral 2 19" xfId="1667" hidden="1"/>
    <cellStyle name="Neutral 2 19" xfId="1637" hidden="1"/>
    <cellStyle name="Neutral 2 19" xfId="2162" hidden="1"/>
    <cellStyle name="Neutral 2 19" xfId="2711" hidden="1"/>
    <cellStyle name="Neutral 2 19" xfId="2676" hidden="1"/>
    <cellStyle name="Neutral 2 19" xfId="2723" hidden="1"/>
    <cellStyle name="Neutral 2 19" xfId="3294" hidden="1"/>
    <cellStyle name="Neutral 2 19" xfId="3537" hidden="1"/>
    <cellStyle name="Neutral 2 19" xfId="3507" hidden="1"/>
    <cellStyle name="Neutral 2 19" xfId="2172" hidden="1"/>
    <cellStyle name="Neutral 2 19" xfId="4217" hidden="1"/>
    <cellStyle name="Neutral 2 19" xfId="4182" hidden="1"/>
    <cellStyle name="Neutral 2 19" xfId="4229" hidden="1"/>
    <cellStyle name="Neutral 2 19" xfId="4800" hidden="1"/>
    <cellStyle name="Neutral 2 19" xfId="5043" hidden="1"/>
    <cellStyle name="Neutral 2 19" xfId="5013" hidden="1"/>
    <cellStyle name="Neutral 2 19" xfId="2165" hidden="1"/>
    <cellStyle name="Neutral 2 19" xfId="5721" hidden="1"/>
    <cellStyle name="Neutral 2 19" xfId="5686" hidden="1"/>
    <cellStyle name="Neutral 2 19" xfId="5733" hidden="1"/>
    <cellStyle name="Neutral 2 19" xfId="6304" hidden="1"/>
    <cellStyle name="Neutral 2 19" xfId="6547" hidden="1"/>
    <cellStyle name="Neutral 2 19" xfId="6517" hidden="1"/>
    <cellStyle name="Neutral 2 19" xfId="2169" hidden="1"/>
    <cellStyle name="Neutral 2 19" xfId="7219" hidden="1"/>
    <cellStyle name="Neutral 2 19" xfId="7184" hidden="1"/>
    <cellStyle name="Neutral 2 19" xfId="7231" hidden="1"/>
    <cellStyle name="Neutral 2 19" xfId="7802" hidden="1"/>
    <cellStyle name="Neutral 2 19" xfId="8045" hidden="1"/>
    <cellStyle name="Neutral 2 19" xfId="8015" hidden="1"/>
    <cellStyle name="Neutral 2 19" xfId="2168" hidden="1"/>
    <cellStyle name="Neutral 2 19" xfId="8712" hidden="1"/>
    <cellStyle name="Neutral 2 19" xfId="8677" hidden="1"/>
    <cellStyle name="Neutral 2 19" xfId="8724" hidden="1"/>
    <cellStyle name="Neutral 2 19" xfId="9295" hidden="1"/>
    <cellStyle name="Neutral 2 19" xfId="9538" hidden="1"/>
    <cellStyle name="Neutral 2 19" xfId="9508" hidden="1"/>
    <cellStyle name="Neutral 2 19" xfId="2362" hidden="1"/>
    <cellStyle name="Neutral 2 19" xfId="10198" hidden="1"/>
    <cellStyle name="Neutral 2 19" xfId="10163" hidden="1"/>
    <cellStyle name="Neutral 2 19" xfId="10210" hidden="1"/>
    <cellStyle name="Neutral 2 19" xfId="10781" hidden="1"/>
    <cellStyle name="Neutral 2 19" xfId="11024" hidden="1"/>
    <cellStyle name="Neutral 2 19" xfId="10994" hidden="1"/>
    <cellStyle name="Neutral 2 19" xfId="2315" hidden="1"/>
    <cellStyle name="Neutral 2 19" xfId="11678" hidden="1"/>
    <cellStyle name="Neutral 2 19" xfId="11643" hidden="1"/>
    <cellStyle name="Neutral 2 19" xfId="11690" hidden="1"/>
    <cellStyle name="Neutral 2 19" xfId="12261" hidden="1"/>
    <cellStyle name="Neutral 2 19" xfId="12504" hidden="1"/>
    <cellStyle name="Neutral 2 19" xfId="12474" hidden="1"/>
    <cellStyle name="Neutral 2 19" xfId="415" hidden="1"/>
    <cellStyle name="Neutral 2 19" xfId="13149" hidden="1"/>
    <cellStyle name="Neutral 2 19" xfId="13114" hidden="1"/>
    <cellStyle name="Neutral 2 19" xfId="13161" hidden="1"/>
    <cellStyle name="Neutral 2 19" xfId="13732" hidden="1"/>
    <cellStyle name="Neutral 2 19" xfId="13975" hidden="1"/>
    <cellStyle name="Neutral 2 19" xfId="13945" hidden="1"/>
    <cellStyle name="Neutral 2 19" xfId="2302" hidden="1"/>
    <cellStyle name="Neutral 2 19" xfId="14611" hidden="1"/>
    <cellStyle name="Neutral 2 19" xfId="14576" hidden="1"/>
    <cellStyle name="Neutral 2 19" xfId="14623" hidden="1"/>
    <cellStyle name="Neutral 2 19" xfId="15194" hidden="1"/>
    <cellStyle name="Neutral 2 19" xfId="15437" hidden="1"/>
    <cellStyle name="Neutral 2 19" xfId="15407" hidden="1"/>
    <cellStyle name="Neutral 2 19" xfId="2041" hidden="1"/>
    <cellStyle name="Neutral 2 19" xfId="16067" hidden="1"/>
    <cellStyle name="Neutral 2 19" xfId="16032" hidden="1"/>
    <cellStyle name="Neutral 2 19" xfId="16079" hidden="1"/>
    <cellStyle name="Neutral 2 19" xfId="16650" hidden="1"/>
    <cellStyle name="Neutral 2 19" xfId="16893" hidden="1"/>
    <cellStyle name="Neutral 2 19" xfId="16863" hidden="1"/>
    <cellStyle name="Neutral 2 19" xfId="2392" hidden="1"/>
    <cellStyle name="Neutral 2 19" xfId="17509" hidden="1"/>
    <cellStyle name="Neutral 2 19" xfId="17474" hidden="1"/>
    <cellStyle name="Neutral 2 19" xfId="17521" hidden="1"/>
    <cellStyle name="Neutral 2 19" xfId="18092" hidden="1"/>
    <cellStyle name="Neutral 2 19" xfId="18335" hidden="1"/>
    <cellStyle name="Neutral 2 19" xfId="18305" hidden="1"/>
    <cellStyle name="Neutral 2 19" xfId="18982" hidden="1"/>
    <cellStyle name="Neutral 2 19" xfId="19316" hidden="1"/>
    <cellStyle name="Neutral 2 19" xfId="19281" hidden="1"/>
    <cellStyle name="Neutral 2 19" xfId="19328" hidden="1"/>
    <cellStyle name="Neutral 2 19" xfId="19899" hidden="1"/>
    <cellStyle name="Neutral 2 19" xfId="20142" hidden="1"/>
    <cellStyle name="Neutral 2 19" xfId="20112" hidden="1"/>
    <cellStyle name="Neutral 2 19" xfId="20550" hidden="1"/>
    <cellStyle name="Neutral 2 19" xfId="20813" hidden="1"/>
    <cellStyle name="Neutral 2 19" xfId="21201" hidden="1"/>
    <cellStyle name="Neutral 2 19" xfId="21171" hidden="1"/>
    <cellStyle name="Neutral 2 19" xfId="20918" hidden="1"/>
    <cellStyle name="Neutral 2 19" xfId="21842" hidden="1"/>
    <cellStyle name="Neutral 2 19" xfId="21807" hidden="1"/>
    <cellStyle name="Neutral 2 19" xfId="21854" hidden="1"/>
    <cellStyle name="Neutral 2 19" xfId="22432" hidden="1"/>
    <cellStyle name="Neutral 2 19" xfId="22675" hidden="1"/>
    <cellStyle name="Neutral 2 19" xfId="22645" hidden="1"/>
    <cellStyle name="Neutral 2 19" xfId="20720" hidden="1"/>
    <cellStyle name="Neutral 2 19" xfId="23295" hidden="1"/>
    <cellStyle name="Neutral 2 19" xfId="23260" hidden="1"/>
    <cellStyle name="Neutral 2 19" xfId="23307" hidden="1"/>
    <cellStyle name="Neutral 2 19" xfId="23883" hidden="1"/>
    <cellStyle name="Neutral 2 19" xfId="24126" hidden="1"/>
    <cellStyle name="Neutral 2 19" xfId="24096" hidden="1"/>
    <cellStyle name="Neutral 2 19" xfId="20815" hidden="1"/>
    <cellStyle name="Neutral 2 19" xfId="24742" hidden="1"/>
    <cellStyle name="Neutral 2 19" xfId="24707" hidden="1"/>
    <cellStyle name="Neutral 2 19" xfId="24754" hidden="1"/>
    <cellStyle name="Neutral 2 19" xfId="25325" hidden="1"/>
    <cellStyle name="Neutral 2 19" xfId="25568" hidden="1"/>
    <cellStyle name="Neutral 2 19" xfId="25538" hidden="1"/>
    <cellStyle name="Neutral 2 19" xfId="25978" hidden="1"/>
    <cellStyle name="Neutral 2 19" xfId="26338" hidden="1"/>
    <cellStyle name="Neutral 2 19" xfId="26303" hidden="1"/>
    <cellStyle name="Neutral 2 19" xfId="26350" hidden="1"/>
    <cellStyle name="Neutral 2 19" xfId="26921" hidden="1"/>
    <cellStyle name="Neutral 2 19" xfId="27164" hidden="1"/>
    <cellStyle name="Neutral 2 19" xfId="27134" hidden="1"/>
    <cellStyle name="Neutral 2 19" xfId="25981" hidden="1"/>
    <cellStyle name="Neutral 2 19" xfId="27780" hidden="1"/>
    <cellStyle name="Neutral 2 19" xfId="27745" hidden="1"/>
    <cellStyle name="Neutral 2 19" xfId="27792" hidden="1"/>
    <cellStyle name="Neutral 2 19" xfId="28363" hidden="1"/>
    <cellStyle name="Neutral 2 19" xfId="28606" hidden="1"/>
    <cellStyle name="Neutral 2 19" xfId="28576" hidden="1"/>
    <cellStyle name="Neutral 2 19" xfId="29015" hidden="1"/>
    <cellStyle name="Neutral 2 19" xfId="29300" hidden="1"/>
    <cellStyle name="Neutral 2 19" xfId="29265" hidden="1"/>
    <cellStyle name="Neutral 2 19" xfId="29312" hidden="1"/>
    <cellStyle name="Neutral 2 19" xfId="29883" hidden="1"/>
    <cellStyle name="Neutral 2 19" xfId="30126" hidden="1"/>
    <cellStyle name="Neutral 2 19" xfId="30096" hidden="1"/>
    <cellStyle name="Neutral 2 19" xfId="30534" hidden="1"/>
    <cellStyle name="Neutral 2 19" xfId="30797" hidden="1"/>
    <cellStyle name="Neutral 2 19" xfId="31185" hidden="1"/>
    <cellStyle name="Neutral 2 19" xfId="31155" hidden="1"/>
    <cellStyle name="Neutral 2 19" xfId="30902" hidden="1"/>
    <cellStyle name="Neutral 2 19" xfId="31826" hidden="1"/>
    <cellStyle name="Neutral 2 19" xfId="31791" hidden="1"/>
    <cellStyle name="Neutral 2 19" xfId="31838" hidden="1"/>
    <cellStyle name="Neutral 2 19" xfId="32416" hidden="1"/>
    <cellStyle name="Neutral 2 19" xfId="32659" hidden="1"/>
    <cellStyle name="Neutral 2 19" xfId="32629" hidden="1"/>
    <cellStyle name="Neutral 2 19" xfId="30704" hidden="1"/>
    <cellStyle name="Neutral 2 19" xfId="33278" hidden="1"/>
    <cellStyle name="Neutral 2 19" xfId="33243" hidden="1"/>
    <cellStyle name="Neutral 2 19" xfId="33290" hidden="1"/>
    <cellStyle name="Neutral 2 19" xfId="33866" hidden="1"/>
    <cellStyle name="Neutral 2 19" xfId="34109" hidden="1"/>
    <cellStyle name="Neutral 2 19" xfId="34079" hidden="1"/>
    <cellStyle name="Neutral 2 19" xfId="30799" hidden="1"/>
    <cellStyle name="Neutral 2 19" xfId="34725" hidden="1"/>
    <cellStyle name="Neutral 2 19" xfId="34690" hidden="1"/>
    <cellStyle name="Neutral 2 19" xfId="34737" hidden="1"/>
    <cellStyle name="Neutral 2 19" xfId="35308" hidden="1"/>
    <cellStyle name="Neutral 2 19" xfId="35551" hidden="1"/>
    <cellStyle name="Neutral 2 19" xfId="35521" hidden="1"/>
    <cellStyle name="Neutral 2 19" xfId="35961" hidden="1"/>
    <cellStyle name="Neutral 2 19" xfId="36321" hidden="1"/>
    <cellStyle name="Neutral 2 19" xfId="36286" hidden="1"/>
    <cellStyle name="Neutral 2 19" xfId="36333" hidden="1"/>
    <cellStyle name="Neutral 2 19" xfId="36904" hidden="1"/>
    <cellStyle name="Neutral 2 19" xfId="37147" hidden="1"/>
    <cellStyle name="Neutral 2 19" xfId="37117" hidden="1"/>
    <cellStyle name="Neutral 2 19" xfId="35964" hidden="1"/>
    <cellStyle name="Neutral 2 19" xfId="37763" hidden="1"/>
    <cellStyle name="Neutral 2 19" xfId="37728" hidden="1"/>
    <cellStyle name="Neutral 2 19" xfId="37775" hidden="1"/>
    <cellStyle name="Neutral 2 19" xfId="38346" hidden="1"/>
    <cellStyle name="Neutral 2 19" xfId="38589" hidden="1"/>
    <cellStyle name="Neutral 2 19" xfId="38559" hidden="1"/>
    <cellStyle name="Neutral 2 19" xfId="39013" hidden="1"/>
    <cellStyle name="Neutral 2 19" xfId="39303" hidden="1"/>
    <cellStyle name="Neutral 2 19" xfId="39268" hidden="1"/>
    <cellStyle name="Neutral 2 19" xfId="39315" hidden="1"/>
    <cellStyle name="Neutral 2 19" xfId="39886" hidden="1"/>
    <cellStyle name="Neutral 2 19" xfId="40129" hidden="1"/>
    <cellStyle name="Neutral 2 19" xfId="40099" hidden="1"/>
    <cellStyle name="Neutral 2 19" xfId="40537" hidden="1"/>
    <cellStyle name="Neutral 2 19" xfId="40800" hidden="1"/>
    <cellStyle name="Neutral 2 19" xfId="41188" hidden="1"/>
    <cellStyle name="Neutral 2 19" xfId="41158" hidden="1"/>
    <cellStyle name="Neutral 2 19" xfId="40905" hidden="1"/>
    <cellStyle name="Neutral 2 19" xfId="41829" hidden="1"/>
    <cellStyle name="Neutral 2 19" xfId="41794" hidden="1"/>
    <cellStyle name="Neutral 2 19" xfId="41841" hidden="1"/>
    <cellStyle name="Neutral 2 19" xfId="42419" hidden="1"/>
    <cellStyle name="Neutral 2 19" xfId="42662" hidden="1"/>
    <cellStyle name="Neutral 2 19" xfId="42632" hidden="1"/>
    <cellStyle name="Neutral 2 19" xfId="40707" hidden="1"/>
    <cellStyle name="Neutral 2 19" xfId="43281" hidden="1"/>
    <cellStyle name="Neutral 2 19" xfId="43246" hidden="1"/>
    <cellStyle name="Neutral 2 19" xfId="43293" hidden="1"/>
    <cellStyle name="Neutral 2 19" xfId="43869" hidden="1"/>
    <cellStyle name="Neutral 2 19" xfId="44112" hidden="1"/>
    <cellStyle name="Neutral 2 19" xfId="44082" hidden="1"/>
    <cellStyle name="Neutral 2 19" xfId="40802" hidden="1"/>
    <cellStyle name="Neutral 2 19" xfId="44728" hidden="1"/>
    <cellStyle name="Neutral 2 19" xfId="44693" hidden="1"/>
    <cellStyle name="Neutral 2 19" xfId="44740" hidden="1"/>
    <cellStyle name="Neutral 2 19" xfId="45311" hidden="1"/>
    <cellStyle name="Neutral 2 19" xfId="45554" hidden="1"/>
    <cellStyle name="Neutral 2 19" xfId="45524" hidden="1"/>
    <cellStyle name="Neutral 2 19" xfId="45964" hidden="1"/>
    <cellStyle name="Neutral 2 19" xfId="46324" hidden="1"/>
    <cellStyle name="Neutral 2 19" xfId="46289" hidden="1"/>
    <cellStyle name="Neutral 2 19" xfId="46336" hidden="1"/>
    <cellStyle name="Neutral 2 19" xfId="46907" hidden="1"/>
    <cellStyle name="Neutral 2 19" xfId="47150" hidden="1"/>
    <cellStyle name="Neutral 2 19" xfId="47120" hidden="1"/>
    <cellStyle name="Neutral 2 19" xfId="45967" hidden="1"/>
    <cellStyle name="Neutral 2 19" xfId="47766" hidden="1"/>
    <cellStyle name="Neutral 2 19" xfId="47731" hidden="1"/>
    <cellStyle name="Neutral 2 19" xfId="47778" hidden="1"/>
    <cellStyle name="Neutral 2 19" xfId="48349" hidden="1"/>
    <cellStyle name="Neutral 2 19" xfId="48592" hidden="1"/>
    <cellStyle name="Neutral 2 19" xfId="48562" hidden="1"/>
    <cellStyle name="Neutral 2 19" xfId="49000" hidden="1"/>
    <cellStyle name="Neutral 2 19" xfId="49285" hidden="1"/>
    <cellStyle name="Neutral 2 19" xfId="49250" hidden="1"/>
    <cellStyle name="Neutral 2 19" xfId="49297" hidden="1"/>
    <cellStyle name="Neutral 2 19" xfId="49868" hidden="1"/>
    <cellStyle name="Neutral 2 19" xfId="50111" hidden="1"/>
    <cellStyle name="Neutral 2 19" xfId="50081" hidden="1"/>
    <cellStyle name="Neutral 2 19" xfId="50519" hidden="1"/>
    <cellStyle name="Neutral 2 19" xfId="50782" hidden="1"/>
    <cellStyle name="Neutral 2 19" xfId="51170" hidden="1"/>
    <cellStyle name="Neutral 2 19" xfId="51140" hidden="1"/>
    <cellStyle name="Neutral 2 19" xfId="50887" hidden="1"/>
    <cellStyle name="Neutral 2 19" xfId="51811" hidden="1"/>
    <cellStyle name="Neutral 2 19" xfId="51776" hidden="1"/>
    <cellStyle name="Neutral 2 19" xfId="51823" hidden="1"/>
    <cellStyle name="Neutral 2 19" xfId="52401" hidden="1"/>
    <cellStyle name="Neutral 2 19" xfId="52644" hidden="1"/>
    <cellStyle name="Neutral 2 19" xfId="52614" hidden="1"/>
    <cellStyle name="Neutral 2 19" xfId="50689" hidden="1"/>
    <cellStyle name="Neutral 2 19" xfId="53263" hidden="1"/>
    <cellStyle name="Neutral 2 19" xfId="53228" hidden="1"/>
    <cellStyle name="Neutral 2 19" xfId="53275" hidden="1"/>
    <cellStyle name="Neutral 2 19" xfId="53851" hidden="1"/>
    <cellStyle name="Neutral 2 19" xfId="54094" hidden="1"/>
    <cellStyle name="Neutral 2 19" xfId="54064" hidden="1"/>
    <cellStyle name="Neutral 2 19" xfId="50784" hidden="1"/>
    <cellStyle name="Neutral 2 19" xfId="54710" hidden="1"/>
    <cellStyle name="Neutral 2 19" xfId="54675" hidden="1"/>
    <cellStyle name="Neutral 2 19" xfId="54722" hidden="1"/>
    <cellStyle name="Neutral 2 19" xfId="55293" hidden="1"/>
    <cellStyle name="Neutral 2 19" xfId="55536" hidden="1"/>
    <cellStyle name="Neutral 2 19" xfId="55506" hidden="1"/>
    <cellStyle name="Neutral 2 19" xfId="55946" hidden="1"/>
    <cellStyle name="Neutral 2 19" xfId="56306" hidden="1"/>
    <cellStyle name="Neutral 2 19" xfId="56271" hidden="1"/>
    <cellStyle name="Neutral 2 19" xfId="56318" hidden="1"/>
    <cellStyle name="Neutral 2 19" xfId="56889" hidden="1"/>
    <cellStyle name="Neutral 2 19" xfId="57132" hidden="1"/>
    <cellStyle name="Neutral 2 19" xfId="57102" hidden="1"/>
    <cellStyle name="Neutral 2 19" xfId="55949" hidden="1"/>
    <cellStyle name="Neutral 2 19" xfId="57748" hidden="1"/>
    <cellStyle name="Neutral 2 19" xfId="57713" hidden="1"/>
    <cellStyle name="Neutral 2 19" xfId="57760" hidden="1"/>
    <cellStyle name="Neutral 2 19" xfId="58331" hidden="1"/>
    <cellStyle name="Neutral 2 19" xfId="58574" hidden="1"/>
    <cellStyle name="Neutral 2 19" xfId="58544" hidden="1"/>
    <cellStyle name="Neutral 2 2" xfId="254" hidden="1"/>
    <cellStyle name="Neutral 2 2" xfId="842" hidden="1"/>
    <cellStyle name="Neutral 2 2" xfId="805" hidden="1"/>
    <cellStyle name="Neutral 2 2" xfId="854" hidden="1"/>
    <cellStyle name="Neutral 2 2" xfId="1425" hidden="1"/>
    <cellStyle name="Neutral 2 2" xfId="1668" hidden="1"/>
    <cellStyle name="Neutral 2 2" xfId="1636" hidden="1"/>
    <cellStyle name="Neutral 2 2" xfId="2163" hidden="1"/>
    <cellStyle name="Neutral 2 2" xfId="2712" hidden="1"/>
    <cellStyle name="Neutral 2 2" xfId="2675" hidden="1"/>
    <cellStyle name="Neutral 2 2" xfId="2724" hidden="1"/>
    <cellStyle name="Neutral 2 2" xfId="3295" hidden="1"/>
    <cellStyle name="Neutral 2 2" xfId="3538" hidden="1"/>
    <cellStyle name="Neutral 2 2" xfId="3506" hidden="1"/>
    <cellStyle name="Neutral 2 2" xfId="2171" hidden="1"/>
    <cellStyle name="Neutral 2 2" xfId="4218" hidden="1"/>
    <cellStyle name="Neutral 2 2" xfId="4181" hidden="1"/>
    <cellStyle name="Neutral 2 2" xfId="4230" hidden="1"/>
    <cellStyle name="Neutral 2 2" xfId="4801" hidden="1"/>
    <cellStyle name="Neutral 2 2" xfId="5044" hidden="1"/>
    <cellStyle name="Neutral 2 2" xfId="5012" hidden="1"/>
    <cellStyle name="Neutral 2 2" xfId="2166" hidden="1"/>
    <cellStyle name="Neutral 2 2" xfId="5722" hidden="1"/>
    <cellStyle name="Neutral 2 2" xfId="5685" hidden="1"/>
    <cellStyle name="Neutral 2 2" xfId="5734" hidden="1"/>
    <cellStyle name="Neutral 2 2" xfId="6305" hidden="1"/>
    <cellStyle name="Neutral 2 2" xfId="6548" hidden="1"/>
    <cellStyle name="Neutral 2 2" xfId="6516" hidden="1"/>
    <cellStyle name="Neutral 2 2" xfId="427" hidden="1"/>
    <cellStyle name="Neutral 2 2" xfId="7220" hidden="1"/>
    <cellStyle name="Neutral 2 2" xfId="7183" hidden="1"/>
    <cellStyle name="Neutral 2 2" xfId="7232" hidden="1"/>
    <cellStyle name="Neutral 2 2" xfId="7803" hidden="1"/>
    <cellStyle name="Neutral 2 2" xfId="8046" hidden="1"/>
    <cellStyle name="Neutral 2 2" xfId="8014" hidden="1"/>
    <cellStyle name="Neutral 2 2" xfId="2543" hidden="1"/>
    <cellStyle name="Neutral 2 2" xfId="8713" hidden="1"/>
    <cellStyle name="Neutral 2 2" xfId="8676" hidden="1"/>
    <cellStyle name="Neutral 2 2" xfId="8725" hidden="1"/>
    <cellStyle name="Neutral 2 2" xfId="9296" hidden="1"/>
    <cellStyle name="Neutral 2 2" xfId="9539" hidden="1"/>
    <cellStyle name="Neutral 2 2" xfId="9507" hidden="1"/>
    <cellStyle name="Neutral 2 2" xfId="4049" hidden="1"/>
    <cellStyle name="Neutral 2 2" xfId="10199" hidden="1"/>
    <cellStyle name="Neutral 2 2" xfId="10162" hidden="1"/>
    <cellStyle name="Neutral 2 2" xfId="10211" hidden="1"/>
    <cellStyle name="Neutral 2 2" xfId="10782" hidden="1"/>
    <cellStyle name="Neutral 2 2" xfId="11025" hidden="1"/>
    <cellStyle name="Neutral 2 2" xfId="10993" hidden="1"/>
    <cellStyle name="Neutral 2 2" xfId="5554" hidden="1"/>
    <cellStyle name="Neutral 2 2" xfId="11679" hidden="1"/>
    <cellStyle name="Neutral 2 2" xfId="11642" hidden="1"/>
    <cellStyle name="Neutral 2 2" xfId="11691" hidden="1"/>
    <cellStyle name="Neutral 2 2" xfId="12262" hidden="1"/>
    <cellStyle name="Neutral 2 2" xfId="12505" hidden="1"/>
    <cellStyle name="Neutral 2 2" xfId="12473" hidden="1"/>
    <cellStyle name="Neutral 2 2" xfId="7056" hidden="1"/>
    <cellStyle name="Neutral 2 2" xfId="13150" hidden="1"/>
    <cellStyle name="Neutral 2 2" xfId="13113" hidden="1"/>
    <cellStyle name="Neutral 2 2" xfId="13162" hidden="1"/>
    <cellStyle name="Neutral 2 2" xfId="13733" hidden="1"/>
    <cellStyle name="Neutral 2 2" xfId="13976" hidden="1"/>
    <cellStyle name="Neutral 2 2" xfId="13944" hidden="1"/>
    <cellStyle name="Neutral 2 2" xfId="8551" hidden="1"/>
    <cellStyle name="Neutral 2 2" xfId="14612" hidden="1"/>
    <cellStyle name="Neutral 2 2" xfId="14575" hidden="1"/>
    <cellStyle name="Neutral 2 2" xfId="14624" hidden="1"/>
    <cellStyle name="Neutral 2 2" xfId="15195" hidden="1"/>
    <cellStyle name="Neutral 2 2" xfId="15438" hidden="1"/>
    <cellStyle name="Neutral 2 2" xfId="15406" hidden="1"/>
    <cellStyle name="Neutral 2 2" xfId="10042" hidden="1"/>
    <cellStyle name="Neutral 2 2" xfId="16068" hidden="1"/>
    <cellStyle name="Neutral 2 2" xfId="16031" hidden="1"/>
    <cellStyle name="Neutral 2 2" xfId="16080" hidden="1"/>
    <cellStyle name="Neutral 2 2" xfId="16651" hidden="1"/>
    <cellStyle name="Neutral 2 2" xfId="16894" hidden="1"/>
    <cellStyle name="Neutral 2 2" xfId="16862" hidden="1"/>
    <cellStyle name="Neutral 2 2" xfId="11525" hidden="1"/>
    <cellStyle name="Neutral 2 2" xfId="17510" hidden="1"/>
    <cellStyle name="Neutral 2 2" xfId="17473" hidden="1"/>
    <cellStyle name="Neutral 2 2" xfId="17522" hidden="1"/>
    <cellStyle name="Neutral 2 2" xfId="18093" hidden="1"/>
    <cellStyle name="Neutral 2 2" xfId="18336" hidden="1"/>
    <cellStyle name="Neutral 2 2" xfId="18304" hidden="1"/>
    <cellStyle name="Neutral 2 2" xfId="18983" hidden="1"/>
    <cellStyle name="Neutral 2 2" xfId="19317" hidden="1"/>
    <cellStyle name="Neutral 2 2" xfId="19280" hidden="1"/>
    <cellStyle name="Neutral 2 2" xfId="19329" hidden="1"/>
    <cellStyle name="Neutral 2 2" xfId="19900" hidden="1"/>
    <cellStyle name="Neutral 2 2" xfId="20143" hidden="1"/>
    <cellStyle name="Neutral 2 2" xfId="20111" hidden="1"/>
    <cellStyle name="Neutral 2 2" xfId="20551" hidden="1"/>
    <cellStyle name="Neutral 2 2" xfId="20814" hidden="1"/>
    <cellStyle name="Neutral 2 2" xfId="21202" hidden="1"/>
    <cellStyle name="Neutral 2 2" xfId="21170" hidden="1"/>
    <cellStyle name="Neutral 2 2" xfId="21405" hidden="1"/>
    <cellStyle name="Neutral 2 2" xfId="21843" hidden="1"/>
    <cellStyle name="Neutral 2 2" xfId="21806" hidden="1"/>
    <cellStyle name="Neutral 2 2" xfId="21855" hidden="1"/>
    <cellStyle name="Neutral 2 2" xfId="22433" hidden="1"/>
    <cellStyle name="Neutral 2 2" xfId="22676" hidden="1"/>
    <cellStyle name="Neutral 2 2" xfId="22644" hidden="1"/>
    <cellStyle name="Neutral 2 2" xfId="22224" hidden="1"/>
    <cellStyle name="Neutral 2 2" xfId="23296" hidden="1"/>
    <cellStyle name="Neutral 2 2" xfId="23259" hidden="1"/>
    <cellStyle name="Neutral 2 2" xfId="23308" hidden="1"/>
    <cellStyle name="Neutral 2 2" xfId="23884" hidden="1"/>
    <cellStyle name="Neutral 2 2" xfId="24127" hidden="1"/>
    <cellStyle name="Neutral 2 2" xfId="24095" hidden="1"/>
    <cellStyle name="Neutral 2 2" xfId="20711" hidden="1"/>
    <cellStyle name="Neutral 2 2" xfId="24743" hidden="1"/>
    <cellStyle name="Neutral 2 2" xfId="24706" hidden="1"/>
    <cellStyle name="Neutral 2 2" xfId="24755" hidden="1"/>
    <cellStyle name="Neutral 2 2" xfId="25326" hidden="1"/>
    <cellStyle name="Neutral 2 2" xfId="25569" hidden="1"/>
    <cellStyle name="Neutral 2 2" xfId="25537" hidden="1"/>
    <cellStyle name="Neutral 2 2" xfId="25979" hidden="1"/>
    <cellStyle name="Neutral 2 2" xfId="26339" hidden="1"/>
    <cellStyle name="Neutral 2 2" xfId="26302" hidden="1"/>
    <cellStyle name="Neutral 2 2" xfId="26351" hidden="1"/>
    <cellStyle name="Neutral 2 2" xfId="26922" hidden="1"/>
    <cellStyle name="Neutral 2 2" xfId="27165" hidden="1"/>
    <cellStyle name="Neutral 2 2" xfId="27133" hidden="1"/>
    <cellStyle name="Neutral 2 2" xfId="25980" hidden="1"/>
    <cellStyle name="Neutral 2 2" xfId="27781" hidden="1"/>
    <cellStyle name="Neutral 2 2" xfId="27744" hidden="1"/>
    <cellStyle name="Neutral 2 2" xfId="27793" hidden="1"/>
    <cellStyle name="Neutral 2 2" xfId="28364" hidden="1"/>
    <cellStyle name="Neutral 2 2" xfId="28607" hidden="1"/>
    <cellStyle name="Neutral 2 2" xfId="28575" hidden="1"/>
    <cellStyle name="Neutral 2 2" xfId="29016" hidden="1"/>
    <cellStyle name="Neutral 2 2" xfId="29301" hidden="1"/>
    <cellStyle name="Neutral 2 2" xfId="29264" hidden="1"/>
    <cellStyle name="Neutral 2 2" xfId="29313" hidden="1"/>
    <cellStyle name="Neutral 2 2" xfId="29884" hidden="1"/>
    <cellStyle name="Neutral 2 2" xfId="30127" hidden="1"/>
    <cellStyle name="Neutral 2 2" xfId="30095" hidden="1"/>
    <cellStyle name="Neutral 2 2" xfId="30535" hidden="1"/>
    <cellStyle name="Neutral 2 2" xfId="30798" hidden="1"/>
    <cellStyle name="Neutral 2 2" xfId="31186" hidden="1"/>
    <cellStyle name="Neutral 2 2" xfId="31154" hidden="1"/>
    <cellStyle name="Neutral 2 2" xfId="31389" hidden="1"/>
    <cellStyle name="Neutral 2 2" xfId="31827" hidden="1"/>
    <cellStyle name="Neutral 2 2" xfId="31790" hidden="1"/>
    <cellStyle name="Neutral 2 2" xfId="31839" hidden="1"/>
    <cellStyle name="Neutral 2 2" xfId="32417" hidden="1"/>
    <cellStyle name="Neutral 2 2" xfId="32660" hidden="1"/>
    <cellStyle name="Neutral 2 2" xfId="32628" hidden="1"/>
    <cellStyle name="Neutral 2 2" xfId="32208" hidden="1"/>
    <cellStyle name="Neutral 2 2" xfId="33279" hidden="1"/>
    <cellStyle name="Neutral 2 2" xfId="33242" hidden="1"/>
    <cellStyle name="Neutral 2 2" xfId="33291" hidden="1"/>
    <cellStyle name="Neutral 2 2" xfId="33867" hidden="1"/>
    <cellStyle name="Neutral 2 2" xfId="34110" hidden="1"/>
    <cellStyle name="Neutral 2 2" xfId="34078" hidden="1"/>
    <cellStyle name="Neutral 2 2" xfId="30695" hidden="1"/>
    <cellStyle name="Neutral 2 2" xfId="34726" hidden="1"/>
    <cellStyle name="Neutral 2 2" xfId="34689" hidden="1"/>
    <cellStyle name="Neutral 2 2" xfId="34738" hidden="1"/>
    <cellStyle name="Neutral 2 2" xfId="35309" hidden="1"/>
    <cellStyle name="Neutral 2 2" xfId="35552" hidden="1"/>
    <cellStyle name="Neutral 2 2" xfId="35520" hidden="1"/>
    <cellStyle name="Neutral 2 2" xfId="35962" hidden="1"/>
    <cellStyle name="Neutral 2 2" xfId="36322" hidden="1"/>
    <cellStyle name="Neutral 2 2" xfId="36285" hidden="1"/>
    <cellStyle name="Neutral 2 2" xfId="36334" hidden="1"/>
    <cellStyle name="Neutral 2 2" xfId="36905" hidden="1"/>
    <cellStyle name="Neutral 2 2" xfId="37148" hidden="1"/>
    <cellStyle name="Neutral 2 2" xfId="37116" hidden="1"/>
    <cellStyle name="Neutral 2 2" xfId="35963" hidden="1"/>
    <cellStyle name="Neutral 2 2" xfId="37764" hidden="1"/>
    <cellStyle name="Neutral 2 2" xfId="37727" hidden="1"/>
    <cellStyle name="Neutral 2 2" xfId="37776" hidden="1"/>
    <cellStyle name="Neutral 2 2" xfId="38347" hidden="1"/>
    <cellStyle name="Neutral 2 2" xfId="38590" hidden="1"/>
    <cellStyle name="Neutral 2 2" xfId="38558" hidden="1"/>
    <cellStyle name="Neutral 2 2" xfId="39014" hidden="1"/>
    <cellStyle name="Neutral 2 2" xfId="39304" hidden="1"/>
    <cellStyle name="Neutral 2 2" xfId="39267" hidden="1"/>
    <cellStyle name="Neutral 2 2" xfId="39316" hidden="1"/>
    <cellStyle name="Neutral 2 2" xfId="39887" hidden="1"/>
    <cellStyle name="Neutral 2 2" xfId="40130" hidden="1"/>
    <cellStyle name="Neutral 2 2" xfId="40098" hidden="1"/>
    <cellStyle name="Neutral 2 2" xfId="40538" hidden="1"/>
    <cellStyle name="Neutral 2 2" xfId="40801" hidden="1"/>
    <cellStyle name="Neutral 2 2" xfId="41189" hidden="1"/>
    <cellStyle name="Neutral 2 2" xfId="41157" hidden="1"/>
    <cellStyle name="Neutral 2 2" xfId="41392" hidden="1"/>
    <cellStyle name="Neutral 2 2" xfId="41830" hidden="1"/>
    <cellStyle name="Neutral 2 2" xfId="41793" hidden="1"/>
    <cellStyle name="Neutral 2 2" xfId="41842" hidden="1"/>
    <cellStyle name="Neutral 2 2" xfId="42420" hidden="1"/>
    <cellStyle name="Neutral 2 2" xfId="42663" hidden="1"/>
    <cellStyle name="Neutral 2 2" xfId="42631" hidden="1"/>
    <cellStyle name="Neutral 2 2" xfId="42211" hidden="1"/>
    <cellStyle name="Neutral 2 2" xfId="43282" hidden="1"/>
    <cellStyle name="Neutral 2 2" xfId="43245" hidden="1"/>
    <cellStyle name="Neutral 2 2" xfId="43294" hidden="1"/>
    <cellStyle name="Neutral 2 2" xfId="43870" hidden="1"/>
    <cellStyle name="Neutral 2 2" xfId="44113" hidden="1"/>
    <cellStyle name="Neutral 2 2" xfId="44081" hidden="1"/>
    <cellStyle name="Neutral 2 2" xfId="40698" hidden="1"/>
    <cellStyle name="Neutral 2 2" xfId="44729" hidden="1"/>
    <cellStyle name="Neutral 2 2" xfId="44692" hidden="1"/>
    <cellStyle name="Neutral 2 2" xfId="44741" hidden="1"/>
    <cellStyle name="Neutral 2 2" xfId="45312" hidden="1"/>
    <cellStyle name="Neutral 2 2" xfId="45555" hidden="1"/>
    <cellStyle name="Neutral 2 2" xfId="45523" hidden="1"/>
    <cellStyle name="Neutral 2 2" xfId="45965" hidden="1"/>
    <cellStyle name="Neutral 2 2" xfId="46325" hidden="1"/>
    <cellStyle name="Neutral 2 2" xfId="46288" hidden="1"/>
    <cellStyle name="Neutral 2 2" xfId="46337" hidden="1"/>
    <cellStyle name="Neutral 2 2" xfId="46908" hidden="1"/>
    <cellStyle name="Neutral 2 2" xfId="47151" hidden="1"/>
    <cellStyle name="Neutral 2 2" xfId="47119" hidden="1"/>
    <cellStyle name="Neutral 2 2" xfId="45966" hidden="1"/>
    <cellStyle name="Neutral 2 2" xfId="47767" hidden="1"/>
    <cellStyle name="Neutral 2 2" xfId="47730" hidden="1"/>
    <cellStyle name="Neutral 2 2" xfId="47779" hidden="1"/>
    <cellStyle name="Neutral 2 2" xfId="48350" hidden="1"/>
    <cellStyle name="Neutral 2 2" xfId="48593" hidden="1"/>
    <cellStyle name="Neutral 2 2" xfId="48561" hidden="1"/>
    <cellStyle name="Neutral 2 2" xfId="49001" hidden="1"/>
    <cellStyle name="Neutral 2 2" xfId="49286" hidden="1"/>
    <cellStyle name="Neutral 2 2" xfId="49249" hidden="1"/>
    <cellStyle name="Neutral 2 2" xfId="49298" hidden="1"/>
    <cellStyle name="Neutral 2 2" xfId="49869" hidden="1"/>
    <cellStyle name="Neutral 2 2" xfId="50112" hidden="1"/>
    <cellStyle name="Neutral 2 2" xfId="50080" hidden="1"/>
    <cellStyle name="Neutral 2 2" xfId="50520" hidden="1"/>
    <cellStyle name="Neutral 2 2" xfId="50783" hidden="1"/>
    <cellStyle name="Neutral 2 2" xfId="51171" hidden="1"/>
    <cellStyle name="Neutral 2 2" xfId="51139" hidden="1"/>
    <cellStyle name="Neutral 2 2" xfId="51374" hidden="1"/>
    <cellStyle name="Neutral 2 2" xfId="51812" hidden="1"/>
    <cellStyle name="Neutral 2 2" xfId="51775" hidden="1"/>
    <cellStyle name="Neutral 2 2" xfId="51824" hidden="1"/>
    <cellStyle name="Neutral 2 2" xfId="52402" hidden="1"/>
    <cellStyle name="Neutral 2 2" xfId="52645" hidden="1"/>
    <cellStyle name="Neutral 2 2" xfId="52613" hidden="1"/>
    <cellStyle name="Neutral 2 2" xfId="52193" hidden="1"/>
    <cellStyle name="Neutral 2 2" xfId="53264" hidden="1"/>
    <cellStyle name="Neutral 2 2" xfId="53227" hidden="1"/>
    <cellStyle name="Neutral 2 2" xfId="53276" hidden="1"/>
    <cellStyle name="Neutral 2 2" xfId="53852" hidden="1"/>
    <cellStyle name="Neutral 2 2" xfId="54095" hidden="1"/>
    <cellStyle name="Neutral 2 2" xfId="54063" hidden="1"/>
    <cellStyle name="Neutral 2 2" xfId="50680" hidden="1"/>
    <cellStyle name="Neutral 2 2" xfId="54711" hidden="1"/>
    <cellStyle name="Neutral 2 2" xfId="54674" hidden="1"/>
    <cellStyle name="Neutral 2 2" xfId="54723" hidden="1"/>
    <cellStyle name="Neutral 2 2" xfId="55294" hidden="1"/>
    <cellStyle name="Neutral 2 2" xfId="55537" hidden="1"/>
    <cellStyle name="Neutral 2 2" xfId="55505" hidden="1"/>
    <cellStyle name="Neutral 2 2" xfId="55947" hidden="1"/>
    <cellStyle name="Neutral 2 2" xfId="56307" hidden="1"/>
    <cellStyle name="Neutral 2 2" xfId="56270" hidden="1"/>
    <cellStyle name="Neutral 2 2" xfId="56319" hidden="1"/>
    <cellStyle name="Neutral 2 2" xfId="56890" hidden="1"/>
    <cellStyle name="Neutral 2 2" xfId="57133" hidden="1"/>
    <cellStyle name="Neutral 2 2" xfId="57101" hidden="1"/>
    <cellStyle name="Neutral 2 2" xfId="55948" hidden="1"/>
    <cellStyle name="Neutral 2 2" xfId="57749" hidden="1"/>
    <cellStyle name="Neutral 2 2" xfId="57712" hidden="1"/>
    <cellStyle name="Neutral 2 2" xfId="57761" hidden="1"/>
    <cellStyle name="Neutral 2 2" xfId="58332" hidden="1"/>
    <cellStyle name="Neutral 2 2" xfId="58575" hidden="1"/>
    <cellStyle name="Neutral 2 2" xfId="58543" hidden="1"/>
    <cellStyle name="Neutral 2 20" xfId="255" hidden="1"/>
    <cellStyle name="Neutral 2 20" xfId="18984" hidden="1"/>
    <cellStyle name="Neutral 2 20" xfId="39015" hidden="1"/>
    <cellStyle name="Neutral 2 21" xfId="256" hidden="1"/>
    <cellStyle name="Neutral 2 21" xfId="18985" hidden="1"/>
    <cellStyle name="Neutral 2 21" xfId="39016"/>
    <cellStyle name="Neutral 2 3" xfId="257" hidden="1"/>
    <cellStyle name="Neutral 2 3" xfId="18986"/>
    <cellStyle name="Neutral 2 4" xfId="258" hidden="1"/>
    <cellStyle name="Neutral 2 4" xfId="18987"/>
    <cellStyle name="Neutral 2 5" xfId="259" hidden="1"/>
    <cellStyle name="Neutral 2 5" xfId="18988"/>
    <cellStyle name="Neutral 2 6" xfId="260" hidden="1"/>
    <cellStyle name="Neutral 2 6" xfId="18989"/>
    <cellStyle name="Neutral 2 7" xfId="261" hidden="1"/>
    <cellStyle name="Neutral 2 7" xfId="18990"/>
    <cellStyle name="Neutral 2 8" xfId="262" hidden="1"/>
    <cellStyle name="Neutral 2 8" xfId="18991"/>
    <cellStyle name="Neutral 2 9" xfId="263" hidden="1"/>
    <cellStyle name="Neutral 2 9" xfId="18992"/>
    <cellStyle name="Neutral 3" xfId="264"/>
    <cellStyle name="Neutral 3 2" xfId="479"/>
    <cellStyle name="Neutral 3 2 2" xfId="19034"/>
    <cellStyle name="Neutral 3 3" xfId="693"/>
    <cellStyle name="Neutral 3 4" xfId="18993"/>
    <cellStyle name="Neutral 4" xfId="18737"/>
    <cellStyle name="Neutral 5" xfId="18791" hidden="1"/>
    <cellStyle name="Neutral 5" xfId="18788" hidden="1"/>
    <cellStyle name="Neutral 5" xfId="18804" hidden="1"/>
    <cellStyle name="Neutral 5" xfId="18812" hidden="1"/>
    <cellStyle name="Neutral 5" xfId="18820" hidden="1"/>
    <cellStyle name="Neutral 5" xfId="18828" hidden="1"/>
    <cellStyle name="Neutral 5" xfId="19179" hidden="1"/>
    <cellStyle name="Neutral 5" xfId="18700" hidden="1"/>
    <cellStyle name="Neutral 5" xfId="18871" hidden="1"/>
    <cellStyle name="Neutral 5" xfId="18686" hidden="1"/>
    <cellStyle name="Neutral 5" xfId="18699"/>
    <cellStyle name="Neutre" xfId="18738"/>
    <cellStyle name="Normal" xfId="76"/>
    <cellStyle name="Normal 10" xfId="265"/>
    <cellStyle name="Normal 11" xfId="266"/>
    <cellStyle name="Normal 12" xfId="267"/>
    <cellStyle name="Normal 12 2" xfId="268"/>
    <cellStyle name="Normal 13" xfId="87"/>
    <cellStyle name="Normal 13 2" xfId="269"/>
    <cellStyle name="Normal 13 2 2" xfId="18995"/>
    <cellStyle name="Normal 13 3" xfId="442"/>
    <cellStyle name="Normal 13 4" xfId="451"/>
    <cellStyle name="Normal 13 5" xfId="664"/>
    <cellStyle name="Normal 13 6" xfId="666"/>
    <cellStyle name="Normal 13 6 2" xfId="58924"/>
    <cellStyle name="Normal 13 7" xfId="18869"/>
    <cellStyle name="Normal 13 8" xfId="38933"/>
    <cellStyle name="Normal 13 9" xfId="18739"/>
    <cellStyle name="Normal 14" xfId="270"/>
    <cellStyle name="Normal 14 2" xfId="271"/>
    <cellStyle name="Normal 14 3" xfId="455"/>
    <cellStyle name="Normal 14 4" xfId="18996"/>
    <cellStyle name="Normal 15" xfId="272"/>
    <cellStyle name="Normal 15 2" xfId="273"/>
    <cellStyle name="Normal 15 2 2" xfId="274"/>
    <cellStyle name="Normal 15 3" xfId="275"/>
    <cellStyle name="Normal 15 4" xfId="523"/>
    <cellStyle name="Normal 15 5" xfId="18997"/>
    <cellStyle name="Normal 16" xfId="276"/>
    <cellStyle name="Normal 16 2" xfId="277"/>
    <cellStyle name="Normal 17" xfId="278"/>
    <cellStyle name="Normal 17 2" xfId="279"/>
    <cellStyle name="Normal 18" xfId="280"/>
    <cellStyle name="Normal 18 2" xfId="281"/>
    <cellStyle name="Normal 19" xfId="282"/>
    <cellStyle name="Normal 19 2" xfId="283"/>
    <cellStyle name="Normal 19 3" xfId="284"/>
    <cellStyle name="Normal 2" xfId="285"/>
    <cellStyle name="Normal 2 2" xfId="286"/>
    <cellStyle name="Normal 2 2 2" xfId="58923"/>
    <cellStyle name="Normal 2 3" xfId="287"/>
    <cellStyle name="Normal 2 3 2" xfId="288"/>
    <cellStyle name="Normal 2 4" xfId="289"/>
    <cellStyle name="Normal 2 5" xfId="290"/>
    <cellStyle name="Normal 2 6" xfId="18998"/>
    <cellStyle name="Normal 2 7" xfId="58920"/>
    <cellStyle name="Normal 20" xfId="291"/>
    <cellStyle name="Normal 20 2" xfId="292"/>
    <cellStyle name="Normal 21" xfId="293"/>
    <cellStyle name="Normal 21 2" xfId="294"/>
    <cellStyle name="Normal 22" xfId="295"/>
    <cellStyle name="Normal 22 2" xfId="296"/>
    <cellStyle name="Normal 23" xfId="297"/>
    <cellStyle name="Normal 23 2" xfId="298"/>
    <cellStyle name="Normal 24" xfId="299"/>
    <cellStyle name="Normal 24 2" xfId="300"/>
    <cellStyle name="Normal 25" xfId="301"/>
    <cellStyle name="Normal 25 2" xfId="302"/>
    <cellStyle name="Normal 25 2 2" xfId="303"/>
    <cellStyle name="Normal 25 3" xfId="304"/>
    <cellStyle name="Normal 26" xfId="305"/>
    <cellStyle name="Normal 26 2" xfId="306"/>
    <cellStyle name="Normal 26 2 2" xfId="307"/>
    <cellStyle name="Normal 26 3" xfId="308"/>
    <cellStyle name="Normal 27" xfId="309"/>
    <cellStyle name="Normal 27 2" xfId="310"/>
    <cellStyle name="Normal 28" xfId="311"/>
    <cellStyle name="Normal 29" xfId="312"/>
    <cellStyle name="Normal 3" xfId="313"/>
    <cellStyle name="Normal 3 2" xfId="314"/>
    <cellStyle name="Normal 3 3" xfId="18999"/>
    <cellStyle name="Normal 3 4" xfId="58921"/>
    <cellStyle name="Normal 30" xfId="315"/>
    <cellStyle name="Normal 30 2" xfId="316"/>
    <cellStyle name="Normal 31" xfId="317"/>
    <cellStyle name="Normal 32" xfId="318"/>
    <cellStyle name="Normal 33" xfId="319"/>
    <cellStyle name="Normal 34" xfId="320"/>
    <cellStyle name="Normal 4" xfId="321"/>
    <cellStyle name="Normal 4 2" xfId="322"/>
    <cellStyle name="Normal 4 3" xfId="323"/>
    <cellStyle name="Normal 4 4" xfId="19000"/>
    <cellStyle name="Normal 4 5" xfId="58922"/>
    <cellStyle name="Normal 5" xfId="324"/>
    <cellStyle name="Normal 5 2" xfId="325"/>
    <cellStyle name="Normal 5 2 2" xfId="326"/>
    <cellStyle name="Normal 5 2 3" xfId="327"/>
    <cellStyle name="Normal 5 3" xfId="328"/>
    <cellStyle name="Normal 5 4" xfId="329"/>
    <cellStyle name="Normal 5 5" xfId="19001"/>
    <cellStyle name="Normal 6" xfId="330"/>
    <cellStyle name="Normal 6 2" xfId="331"/>
    <cellStyle name="Normal 6 3" xfId="332"/>
    <cellStyle name="Normal 6 4" xfId="19002"/>
    <cellStyle name="Normal 7" xfId="333"/>
    <cellStyle name="Normal 7 2" xfId="334"/>
    <cellStyle name="Normal 7 2 2" xfId="335"/>
    <cellStyle name="Normal 7 3" xfId="336"/>
    <cellStyle name="Normal 7 4" xfId="337"/>
    <cellStyle name="Normal 7 5" xfId="19003"/>
    <cellStyle name="Normal 8" xfId="338"/>
    <cellStyle name="Normal 8 2" xfId="339"/>
    <cellStyle name="Normal 8 3" xfId="340"/>
    <cellStyle name="Normal 8 4" xfId="19004"/>
    <cellStyle name="Normal 9" xfId="341"/>
    <cellStyle name="Normal 9 2" xfId="88"/>
    <cellStyle name="Normal 9 3" xfId="342"/>
    <cellStyle name="Normal 9 4" xfId="343"/>
    <cellStyle name="Normal 9 5" xfId="19005"/>
    <cellStyle name="Normale 2" xfId="344"/>
    <cellStyle name="Normale 2 2" xfId="345"/>
    <cellStyle name="Normale 2 3" xfId="346"/>
    <cellStyle name="Normale_Foglio1" xfId="347"/>
    <cellStyle name="Notiz" xfId="16" builtinId="10" customBuiltin="1"/>
    <cellStyle name="Notiz 2" xfId="77"/>
    <cellStyle name="Notiz 2 2" xfId="350"/>
    <cellStyle name="Notiz 2 2 2" xfId="19006"/>
    <cellStyle name="Notiz 2 3" xfId="351"/>
    <cellStyle name="Notiz 2 4" xfId="352"/>
    <cellStyle name="Notiz 2 5" xfId="349"/>
    <cellStyle name="Notiz 2 6" xfId="700"/>
    <cellStyle name="Notiz 2 7" xfId="18867"/>
    <cellStyle name="Notiz 3" xfId="353"/>
    <cellStyle name="Notiz 4" xfId="354"/>
    <cellStyle name="Notiz 5" xfId="348"/>
    <cellStyle name="Notiz 6" xfId="18835"/>
    <cellStyle name="Output 2" xfId="480"/>
    <cellStyle name="Percent 2" xfId="355"/>
    <cellStyle name="Pourcentage 2" xfId="356"/>
    <cellStyle name="Pourcentage 2 2" xfId="357"/>
    <cellStyle name="Pourcentage 3" xfId="358"/>
    <cellStyle name="SAPBEXaggData" xfId="481"/>
    <cellStyle name="SAPBEXaggData 2" xfId="18740"/>
    <cellStyle name="SAPBEXaggDataEmph" xfId="482"/>
    <cellStyle name="SAPBEXaggDataEmph 2" xfId="18741"/>
    <cellStyle name="SAPBEXaggItem" xfId="483"/>
    <cellStyle name="SAPBEXaggItem 2" xfId="18742"/>
    <cellStyle name="SAPBEXaggItemX" xfId="484"/>
    <cellStyle name="SAPBEXaggItemX 2" xfId="18743"/>
    <cellStyle name="SAPBEXchaText" xfId="359"/>
    <cellStyle name="SAPBEXchaText 2" xfId="485"/>
    <cellStyle name="SAPBEXchaText 3" xfId="19007"/>
    <cellStyle name="SAPBEXexcBad7" xfId="486"/>
    <cellStyle name="SAPBEXexcBad7 2" xfId="18744"/>
    <cellStyle name="SAPBEXexcBad8" xfId="487"/>
    <cellStyle name="SAPBEXexcBad8 2" xfId="18745"/>
    <cellStyle name="SAPBEXexcBad9" xfId="488"/>
    <cellStyle name="SAPBEXexcBad9 2" xfId="18746"/>
    <cellStyle name="SAPBEXexcCritical4" xfId="489"/>
    <cellStyle name="SAPBEXexcCritical4 2" xfId="18747"/>
    <cellStyle name="SAPBEXexcCritical5" xfId="490"/>
    <cellStyle name="SAPBEXexcCritical5 2" xfId="18748"/>
    <cellStyle name="SAPBEXexcCritical6" xfId="491"/>
    <cellStyle name="SAPBEXexcCritical6 2" xfId="18749"/>
    <cellStyle name="SAPBEXexcGood1" xfId="492"/>
    <cellStyle name="SAPBEXexcGood1 2" xfId="18750"/>
    <cellStyle name="SAPBEXexcGood2" xfId="493"/>
    <cellStyle name="SAPBEXexcGood2 2" xfId="18751"/>
    <cellStyle name="SAPBEXexcGood3" xfId="494"/>
    <cellStyle name="SAPBEXexcGood3 2" xfId="18752"/>
    <cellStyle name="SAPBEXfilterDrill" xfId="495"/>
    <cellStyle name="SAPBEXfilterDrill 2" xfId="18753"/>
    <cellStyle name="SAPBEXfilterItem" xfId="496"/>
    <cellStyle name="SAPBEXfilterItem 2" xfId="18754"/>
    <cellStyle name="SAPBEXfilterText" xfId="497"/>
    <cellStyle name="SAPBEXfilterText 2" xfId="18755"/>
    <cellStyle name="SAPBEXformats" xfId="498"/>
    <cellStyle name="SAPBEXformats 2" xfId="18756"/>
    <cellStyle name="SAPBEXheaderItem" xfId="499"/>
    <cellStyle name="SAPBEXheaderItem 2" xfId="18757"/>
    <cellStyle name="SAPBEXheaderText" xfId="500"/>
    <cellStyle name="SAPBEXheaderText 2" xfId="18758"/>
    <cellStyle name="SAPBEXHLevel0" xfId="501"/>
    <cellStyle name="SAPBEXHLevel0 2" xfId="18759"/>
    <cellStyle name="SAPBEXHLevel0X" xfId="502"/>
    <cellStyle name="SAPBEXHLevel0X 2" xfId="18760"/>
    <cellStyle name="SAPBEXHLevel1" xfId="503"/>
    <cellStyle name="SAPBEXHLevel1 2" xfId="18761"/>
    <cellStyle name="SAPBEXHLevel1X" xfId="504"/>
    <cellStyle name="SAPBEXHLevel1X 2" xfId="18762"/>
    <cellStyle name="SAPBEXHLevel2" xfId="505"/>
    <cellStyle name="SAPBEXHLevel2 2" xfId="18763"/>
    <cellStyle name="SAPBEXHLevel2X" xfId="506"/>
    <cellStyle name="SAPBEXHLevel2X 2" xfId="18764"/>
    <cellStyle name="SAPBEXHLevel3" xfId="507"/>
    <cellStyle name="SAPBEXHLevel3 2" xfId="18765"/>
    <cellStyle name="SAPBEXHLevel3X" xfId="508"/>
    <cellStyle name="SAPBEXHLevel3X 2" xfId="18766"/>
    <cellStyle name="SAPBEXinputData" xfId="509"/>
    <cellStyle name="SAPBEXItemHeader" xfId="510"/>
    <cellStyle name="SAPBEXresData" xfId="511"/>
    <cellStyle name="SAPBEXresData 2" xfId="18767"/>
    <cellStyle name="SAPBEXresDataEmph" xfId="512"/>
    <cellStyle name="SAPBEXresDataEmph 2" xfId="18768"/>
    <cellStyle name="SAPBEXresItem" xfId="513"/>
    <cellStyle name="SAPBEXresItem 2" xfId="18769"/>
    <cellStyle name="SAPBEXresItemX" xfId="514"/>
    <cellStyle name="SAPBEXresItemX 2" xfId="18770"/>
    <cellStyle name="SAPBEXstdData" xfId="360"/>
    <cellStyle name="SAPBEXstdData 2" xfId="361"/>
    <cellStyle name="SAPBEXstdData 2 2" xfId="19009"/>
    <cellStyle name="SAPBEXstdData 3" xfId="362"/>
    <cellStyle name="SAPBEXstdData 4" xfId="19008"/>
    <cellStyle name="SAPBEXstdDataEmph" xfId="515"/>
    <cellStyle name="SAPBEXstdDataEmph 2" xfId="18771"/>
    <cellStyle name="SAPBEXstdItem" xfId="363"/>
    <cellStyle name="SAPBEXstdItem 2" xfId="364"/>
    <cellStyle name="SAPBEXstdItem 2 2" xfId="19011"/>
    <cellStyle name="SAPBEXstdItem 3" xfId="365"/>
    <cellStyle name="SAPBEXstdItem 4" xfId="19010"/>
    <cellStyle name="SAPBEXstdItemX" xfId="516"/>
    <cellStyle name="SAPBEXstdItemX 2" xfId="18772"/>
    <cellStyle name="SAPBEXtitle" xfId="517"/>
    <cellStyle name="SAPBEXtitle 2" xfId="18773"/>
    <cellStyle name="SAPBEXunassignedItem" xfId="518"/>
    <cellStyle name="SAPBEXundefined" xfId="519"/>
    <cellStyle name="SAPBEXundefined 2" xfId="18774"/>
    <cellStyle name="Satisfaisant" xfId="18775"/>
    <cellStyle name="Schlecht" xfId="8" builtinId="27" customBuiltin="1"/>
    <cellStyle name="Schlecht 2" xfId="78"/>
    <cellStyle name="Schlecht 2 2" xfId="692"/>
    <cellStyle name="Schlecht 3" xfId="444"/>
    <cellStyle name="Schlecht 4" xfId="18827"/>
    <cellStyle name="Sheet Title" xfId="520"/>
    <cellStyle name="Sortie" xfId="18776"/>
    <cellStyle name="Spaltenebene_1" xfId="1" builtinId="2" iLevel="0"/>
    <cellStyle name="Standard" xfId="0" builtinId="0"/>
    <cellStyle name="Standard 10" xfId="58925"/>
    <cellStyle name="Standard 2" xfId="44"/>
    <cellStyle name="Standard 2 2" xfId="366"/>
    <cellStyle name="Standard 2 2 2" xfId="452"/>
    <cellStyle name="Standard 2 3" xfId="367"/>
    <cellStyle name="Standard 2 4" xfId="368"/>
    <cellStyle name="Standard 2 4 2" xfId="369"/>
    <cellStyle name="Standard 2 4 3" xfId="370"/>
    <cellStyle name="Standard 2 5" xfId="371"/>
    <cellStyle name="Standard 2 5 2" xfId="372"/>
    <cellStyle name="Standard 2 5 3" xfId="373"/>
    <cellStyle name="Standard 2 6" xfId="374"/>
    <cellStyle name="Standard 3" xfId="375"/>
    <cellStyle name="Standard 3 2" xfId="453"/>
    <cellStyle name="Standard 3 2 2" xfId="19033"/>
    <cellStyle name="Standard 3 3" xfId="685"/>
    <cellStyle name="Standard 3 4" xfId="19012"/>
    <cellStyle name="Standard 3 5" xfId="18994"/>
    <cellStyle name="Standard 3 6" xfId="58919"/>
    <cellStyle name="Standard 4" xfId="376"/>
    <cellStyle name="Standard 4 2" xfId="377"/>
    <cellStyle name="Standard 4 3" xfId="454"/>
    <cellStyle name="Standard 4 4" xfId="19013"/>
    <cellStyle name="Standard 5" xfId="378"/>
    <cellStyle name="Standard 6" xfId="379"/>
    <cellStyle name="Standard 6 2" xfId="380"/>
    <cellStyle name="Standard 6 3" xfId="381"/>
    <cellStyle name="Standard 7" xfId="665"/>
    <cellStyle name="Standard 8" xfId="23161"/>
    <cellStyle name="Standard 9" xfId="28950"/>
    <cellStyle name="Texte explicatif" xfId="18777"/>
    <cellStyle name="Titre" xfId="18778"/>
    <cellStyle name="Titre 1" xfId="18779"/>
    <cellStyle name="Titre 2" xfId="18780"/>
    <cellStyle name="Titre 3" xfId="18781"/>
    <cellStyle name="Titre 4" xfId="18782"/>
    <cellStyle name="Total" xfId="18783"/>
    <cellStyle name="Total 2" xfId="521"/>
    <cellStyle name="Überschrift" xfId="2" builtinId="15" customBuiltin="1"/>
    <cellStyle name="Überschrift 1" xfId="3" builtinId="16" customBuiltin="1"/>
    <cellStyle name="Überschrift 1 2" xfId="80"/>
    <cellStyle name="Überschrift 1 2 2" xfId="687"/>
    <cellStyle name="Überschrift 1 3" xfId="18822"/>
    <cellStyle name="Überschrift 2" xfId="4" builtinId="17" customBuiltin="1"/>
    <cellStyle name="Überschrift 2 2" xfId="81"/>
    <cellStyle name="Überschrift 2 2 2" xfId="688"/>
    <cellStyle name="Überschrift 2 3" xfId="18823"/>
    <cellStyle name="Überschrift 3" xfId="5" builtinId="18" customBuiltin="1"/>
    <cellStyle name="Überschrift 3 2" xfId="82"/>
    <cellStyle name="Überschrift 3 2 2" xfId="689"/>
    <cellStyle name="Überschrift 3 3" xfId="18824"/>
    <cellStyle name="Überschrift 4" xfId="6" builtinId="19" customBuiltin="1"/>
    <cellStyle name="Überschrift 4 2" xfId="83"/>
    <cellStyle name="Überschrift 4 2 2" xfId="690"/>
    <cellStyle name="Überschrift 4 3" xfId="18825"/>
    <cellStyle name="Überschrift 5" xfId="79"/>
    <cellStyle name="Überschrift 5 2" xfId="686"/>
    <cellStyle name="Überschrift 6" xfId="18821"/>
    <cellStyle name="Vérification" xfId="18784"/>
    <cellStyle name="Verknüpfte Zelle" xfId="13" builtinId="24" customBuiltin="1"/>
    <cellStyle name="Verknüpfte Zelle 2" xfId="84"/>
    <cellStyle name="Verknüpfte Zelle 2 2" xfId="697"/>
    <cellStyle name="Verknüpfte Zelle 3" xfId="18832"/>
    <cellStyle name="Warnender Text" xfId="15" builtinId="11" customBuiltin="1"/>
    <cellStyle name="Warnender Text 2" xfId="85"/>
    <cellStyle name="Warnender Text 2 10" xfId="382" hidden="1"/>
    <cellStyle name="Warnender Text 2 10" xfId="587" hidden="1"/>
    <cellStyle name="Warnender Text 2 10" xfId="530" hidden="1"/>
    <cellStyle name="Warnender Text 2 10" xfId="624" hidden="1"/>
    <cellStyle name="Warnender Text 2 10" xfId="659" hidden="1"/>
    <cellStyle name="Warnender Text 2 10" xfId="900" hidden="1"/>
    <cellStyle name="Warnender Text 2 10" xfId="995" hidden="1"/>
    <cellStyle name="Warnender Text 2 10" xfId="938" hidden="1"/>
    <cellStyle name="Warnender Text 2 10" xfId="1032" hidden="1"/>
    <cellStyle name="Warnender Text 2 10" xfId="1067" hidden="1"/>
    <cellStyle name="Warnender Text 2 10" xfId="722" hidden="1"/>
    <cellStyle name="Warnender Text 2 10" xfId="1142" hidden="1"/>
    <cellStyle name="Warnender Text 2 10" xfId="1085" hidden="1"/>
    <cellStyle name="Warnender Text 2 10" xfId="1179" hidden="1"/>
    <cellStyle name="Warnender Text 2 10" xfId="1214" hidden="1"/>
    <cellStyle name="Warnender Text 2 10" xfId="709" hidden="1"/>
    <cellStyle name="Warnender Text 2 10" xfId="1283" hidden="1"/>
    <cellStyle name="Warnender Text 2 10" xfId="1226" hidden="1"/>
    <cellStyle name="Warnender Text 2 10" xfId="1320" hidden="1"/>
    <cellStyle name="Warnender Text 2 10" xfId="1355" hidden="1"/>
    <cellStyle name="Warnender Text 2 10" xfId="1426" hidden="1"/>
    <cellStyle name="Warnender Text 2 10" xfId="1500" hidden="1"/>
    <cellStyle name="Warnender Text 2 10" xfId="1443" hidden="1"/>
    <cellStyle name="Warnender Text 2 10" xfId="1537" hidden="1"/>
    <cellStyle name="Warnender Text 2 10" xfId="1572" hidden="1"/>
    <cellStyle name="Warnender Text 2 10" xfId="1715" hidden="1"/>
    <cellStyle name="Warnender Text 2 10" xfId="1792" hidden="1"/>
    <cellStyle name="Warnender Text 2 10" xfId="1735" hidden="1"/>
    <cellStyle name="Warnender Text 2 10" xfId="1829" hidden="1"/>
    <cellStyle name="Warnender Text 2 10" xfId="1864" hidden="1"/>
    <cellStyle name="Warnender Text 2 10" xfId="1582" hidden="1"/>
    <cellStyle name="Warnender Text 2 10" xfId="1934" hidden="1"/>
    <cellStyle name="Warnender Text 2 10" xfId="1877" hidden="1"/>
    <cellStyle name="Warnender Text 2 10" xfId="1971" hidden="1"/>
    <cellStyle name="Warnender Text 2 10" xfId="2006" hidden="1"/>
    <cellStyle name="Warnender Text 2 10" xfId="2271" hidden="1"/>
    <cellStyle name="Warnender Text 2 10" xfId="2465" hidden="1"/>
    <cellStyle name="Warnender Text 2 10" xfId="2408" hidden="1"/>
    <cellStyle name="Warnender Text 2 10" xfId="2502" hidden="1"/>
    <cellStyle name="Warnender Text 2 10" xfId="2537" hidden="1"/>
    <cellStyle name="Warnender Text 2 10" xfId="2770" hidden="1"/>
    <cellStyle name="Warnender Text 2 10" xfId="2865" hidden="1"/>
    <cellStyle name="Warnender Text 2 10" xfId="2808" hidden="1"/>
    <cellStyle name="Warnender Text 2 10" xfId="2902" hidden="1"/>
    <cellStyle name="Warnender Text 2 10" xfId="2937" hidden="1"/>
    <cellStyle name="Warnender Text 2 10" xfId="2592" hidden="1"/>
    <cellStyle name="Warnender Text 2 10" xfId="3012" hidden="1"/>
    <cellStyle name="Warnender Text 2 10" xfId="2955" hidden="1"/>
    <cellStyle name="Warnender Text 2 10" xfId="3049" hidden="1"/>
    <cellStyle name="Warnender Text 2 10" xfId="3084" hidden="1"/>
    <cellStyle name="Warnender Text 2 10" xfId="2579" hidden="1"/>
    <cellStyle name="Warnender Text 2 10" xfId="3153" hidden="1"/>
    <cellStyle name="Warnender Text 2 10" xfId="3096" hidden="1"/>
    <cellStyle name="Warnender Text 2 10" xfId="3190" hidden="1"/>
    <cellStyle name="Warnender Text 2 10" xfId="3225" hidden="1"/>
    <cellStyle name="Warnender Text 2 10" xfId="3296" hidden="1"/>
    <cellStyle name="Warnender Text 2 10" xfId="3370" hidden="1"/>
    <cellStyle name="Warnender Text 2 10" xfId="3313" hidden="1"/>
    <cellStyle name="Warnender Text 2 10" xfId="3407" hidden="1"/>
    <cellStyle name="Warnender Text 2 10" xfId="3442" hidden="1"/>
    <cellStyle name="Warnender Text 2 10" xfId="3585" hidden="1"/>
    <cellStyle name="Warnender Text 2 10" xfId="3662" hidden="1"/>
    <cellStyle name="Warnender Text 2 10" xfId="3605" hidden="1"/>
    <cellStyle name="Warnender Text 2 10" xfId="3699" hidden="1"/>
    <cellStyle name="Warnender Text 2 10" xfId="3734" hidden="1"/>
    <cellStyle name="Warnender Text 2 10" xfId="3452" hidden="1"/>
    <cellStyle name="Warnender Text 2 10" xfId="3804" hidden="1"/>
    <cellStyle name="Warnender Text 2 10" xfId="3747" hidden="1"/>
    <cellStyle name="Warnender Text 2 10" xfId="3841" hidden="1"/>
    <cellStyle name="Warnender Text 2 10" xfId="3876" hidden="1"/>
    <cellStyle name="Warnender Text 2 10" xfId="2329" hidden="1"/>
    <cellStyle name="Warnender Text 2 10" xfId="3971" hidden="1"/>
    <cellStyle name="Warnender Text 2 10" xfId="3914" hidden="1"/>
    <cellStyle name="Warnender Text 2 10" xfId="4008" hidden="1"/>
    <cellStyle name="Warnender Text 2 10" xfId="4043" hidden="1"/>
    <cellStyle name="Warnender Text 2 10" xfId="4276" hidden="1"/>
    <cellStyle name="Warnender Text 2 10" xfId="4371" hidden="1"/>
    <cellStyle name="Warnender Text 2 10" xfId="4314" hidden="1"/>
    <cellStyle name="Warnender Text 2 10" xfId="4408" hidden="1"/>
    <cellStyle name="Warnender Text 2 10" xfId="4443" hidden="1"/>
    <cellStyle name="Warnender Text 2 10" xfId="4098" hidden="1"/>
    <cellStyle name="Warnender Text 2 10" xfId="4518" hidden="1"/>
    <cellStyle name="Warnender Text 2 10" xfId="4461" hidden="1"/>
    <cellStyle name="Warnender Text 2 10" xfId="4555" hidden="1"/>
    <cellStyle name="Warnender Text 2 10" xfId="4590" hidden="1"/>
    <cellStyle name="Warnender Text 2 10" xfId="4085" hidden="1"/>
    <cellStyle name="Warnender Text 2 10" xfId="4659" hidden="1"/>
    <cellStyle name="Warnender Text 2 10" xfId="4602" hidden="1"/>
    <cellStyle name="Warnender Text 2 10" xfId="4696" hidden="1"/>
    <cellStyle name="Warnender Text 2 10" xfId="4731" hidden="1"/>
    <cellStyle name="Warnender Text 2 10" xfId="4802" hidden="1"/>
    <cellStyle name="Warnender Text 2 10" xfId="4876" hidden="1"/>
    <cellStyle name="Warnender Text 2 10" xfId="4819" hidden="1"/>
    <cellStyle name="Warnender Text 2 10" xfId="4913" hidden="1"/>
    <cellStyle name="Warnender Text 2 10" xfId="4948" hidden="1"/>
    <cellStyle name="Warnender Text 2 10" xfId="5091" hidden="1"/>
    <cellStyle name="Warnender Text 2 10" xfId="5168" hidden="1"/>
    <cellStyle name="Warnender Text 2 10" xfId="5111" hidden="1"/>
    <cellStyle name="Warnender Text 2 10" xfId="5205" hidden="1"/>
    <cellStyle name="Warnender Text 2 10" xfId="5240" hidden="1"/>
    <cellStyle name="Warnender Text 2 10" xfId="4958" hidden="1"/>
    <cellStyle name="Warnender Text 2 10" xfId="5310" hidden="1"/>
    <cellStyle name="Warnender Text 2 10" xfId="5253" hidden="1"/>
    <cellStyle name="Warnender Text 2 10" xfId="5347" hidden="1"/>
    <cellStyle name="Warnender Text 2 10" xfId="5382" hidden="1"/>
    <cellStyle name="Warnender Text 2 10" xfId="2319" hidden="1"/>
    <cellStyle name="Warnender Text 2 10" xfId="5476" hidden="1"/>
    <cellStyle name="Warnender Text 2 10" xfId="5419" hidden="1"/>
    <cellStyle name="Warnender Text 2 10" xfId="5513" hidden="1"/>
    <cellStyle name="Warnender Text 2 10" xfId="5548" hidden="1"/>
    <cellStyle name="Warnender Text 2 10" xfId="5780" hidden="1"/>
    <cellStyle name="Warnender Text 2 10" xfId="5875" hidden="1"/>
    <cellStyle name="Warnender Text 2 10" xfId="5818" hidden="1"/>
    <cellStyle name="Warnender Text 2 10" xfId="5912" hidden="1"/>
    <cellStyle name="Warnender Text 2 10" xfId="5947" hidden="1"/>
    <cellStyle name="Warnender Text 2 10" xfId="5602" hidden="1"/>
    <cellStyle name="Warnender Text 2 10" xfId="6022" hidden="1"/>
    <cellStyle name="Warnender Text 2 10" xfId="5965" hidden="1"/>
    <cellStyle name="Warnender Text 2 10" xfId="6059" hidden="1"/>
    <cellStyle name="Warnender Text 2 10" xfId="6094" hidden="1"/>
    <cellStyle name="Warnender Text 2 10" xfId="5589" hidden="1"/>
    <cellStyle name="Warnender Text 2 10" xfId="6163" hidden="1"/>
    <cellStyle name="Warnender Text 2 10" xfId="6106" hidden="1"/>
    <cellStyle name="Warnender Text 2 10" xfId="6200" hidden="1"/>
    <cellStyle name="Warnender Text 2 10" xfId="6235" hidden="1"/>
    <cellStyle name="Warnender Text 2 10" xfId="6306" hidden="1"/>
    <cellStyle name="Warnender Text 2 10" xfId="6380" hidden="1"/>
    <cellStyle name="Warnender Text 2 10" xfId="6323" hidden="1"/>
    <cellStyle name="Warnender Text 2 10" xfId="6417" hidden="1"/>
    <cellStyle name="Warnender Text 2 10" xfId="6452" hidden="1"/>
    <cellStyle name="Warnender Text 2 10" xfId="6595" hidden="1"/>
    <cellStyle name="Warnender Text 2 10" xfId="6672" hidden="1"/>
    <cellStyle name="Warnender Text 2 10" xfId="6615" hidden="1"/>
    <cellStyle name="Warnender Text 2 10" xfId="6709" hidden="1"/>
    <cellStyle name="Warnender Text 2 10" xfId="6744" hidden="1"/>
    <cellStyle name="Warnender Text 2 10" xfId="6462" hidden="1"/>
    <cellStyle name="Warnender Text 2 10" xfId="6814" hidden="1"/>
    <cellStyle name="Warnender Text 2 10" xfId="6757" hidden="1"/>
    <cellStyle name="Warnender Text 2 10" xfId="6851" hidden="1"/>
    <cellStyle name="Warnender Text 2 10" xfId="6886" hidden="1"/>
    <cellStyle name="Warnender Text 2 10" xfId="2034" hidden="1"/>
    <cellStyle name="Warnender Text 2 10" xfId="6978" hidden="1"/>
    <cellStyle name="Warnender Text 2 10" xfId="6921" hidden="1"/>
    <cellStyle name="Warnender Text 2 10" xfId="7015" hidden="1"/>
    <cellStyle name="Warnender Text 2 10" xfId="7050" hidden="1"/>
    <cellStyle name="Warnender Text 2 10" xfId="7278" hidden="1"/>
    <cellStyle name="Warnender Text 2 10" xfId="7373" hidden="1"/>
    <cellStyle name="Warnender Text 2 10" xfId="7316" hidden="1"/>
    <cellStyle name="Warnender Text 2 10" xfId="7410" hidden="1"/>
    <cellStyle name="Warnender Text 2 10" xfId="7445" hidden="1"/>
    <cellStyle name="Warnender Text 2 10" xfId="7100" hidden="1"/>
    <cellStyle name="Warnender Text 2 10" xfId="7520" hidden="1"/>
    <cellStyle name="Warnender Text 2 10" xfId="7463" hidden="1"/>
    <cellStyle name="Warnender Text 2 10" xfId="7557" hidden="1"/>
    <cellStyle name="Warnender Text 2 10" xfId="7592" hidden="1"/>
    <cellStyle name="Warnender Text 2 10" xfId="7087" hidden="1"/>
    <cellStyle name="Warnender Text 2 10" xfId="7661" hidden="1"/>
    <cellStyle name="Warnender Text 2 10" xfId="7604" hidden="1"/>
    <cellStyle name="Warnender Text 2 10" xfId="7698" hidden="1"/>
    <cellStyle name="Warnender Text 2 10" xfId="7733" hidden="1"/>
    <cellStyle name="Warnender Text 2 10" xfId="7804" hidden="1"/>
    <cellStyle name="Warnender Text 2 10" xfId="7878" hidden="1"/>
    <cellStyle name="Warnender Text 2 10" xfId="7821" hidden="1"/>
    <cellStyle name="Warnender Text 2 10" xfId="7915" hidden="1"/>
    <cellStyle name="Warnender Text 2 10" xfId="7950" hidden="1"/>
    <cellStyle name="Warnender Text 2 10" xfId="8093" hidden="1"/>
    <cellStyle name="Warnender Text 2 10" xfId="8170" hidden="1"/>
    <cellStyle name="Warnender Text 2 10" xfId="8113" hidden="1"/>
    <cellStyle name="Warnender Text 2 10" xfId="8207" hidden="1"/>
    <cellStyle name="Warnender Text 2 10" xfId="8242" hidden="1"/>
    <cellStyle name="Warnender Text 2 10" xfId="7960" hidden="1"/>
    <cellStyle name="Warnender Text 2 10" xfId="8312" hidden="1"/>
    <cellStyle name="Warnender Text 2 10" xfId="8255" hidden="1"/>
    <cellStyle name="Warnender Text 2 10" xfId="8349" hidden="1"/>
    <cellStyle name="Warnender Text 2 10" xfId="8384" hidden="1"/>
    <cellStyle name="Warnender Text 2 10" xfId="2253" hidden="1"/>
    <cellStyle name="Warnender Text 2 10" xfId="8473" hidden="1"/>
    <cellStyle name="Warnender Text 2 10" xfId="8416" hidden="1"/>
    <cellStyle name="Warnender Text 2 10" xfId="8510" hidden="1"/>
    <cellStyle name="Warnender Text 2 10" xfId="8545" hidden="1"/>
    <cellStyle name="Warnender Text 2 10" xfId="8771" hidden="1"/>
    <cellStyle name="Warnender Text 2 10" xfId="8866" hidden="1"/>
    <cellStyle name="Warnender Text 2 10" xfId="8809" hidden="1"/>
    <cellStyle name="Warnender Text 2 10" xfId="8903" hidden="1"/>
    <cellStyle name="Warnender Text 2 10" xfId="8938" hidden="1"/>
    <cellStyle name="Warnender Text 2 10" xfId="8593" hidden="1"/>
    <cellStyle name="Warnender Text 2 10" xfId="9013" hidden="1"/>
    <cellStyle name="Warnender Text 2 10" xfId="8956" hidden="1"/>
    <cellStyle name="Warnender Text 2 10" xfId="9050" hidden="1"/>
    <cellStyle name="Warnender Text 2 10" xfId="9085" hidden="1"/>
    <cellStyle name="Warnender Text 2 10" xfId="8580" hidden="1"/>
    <cellStyle name="Warnender Text 2 10" xfId="9154" hidden="1"/>
    <cellStyle name="Warnender Text 2 10" xfId="9097" hidden="1"/>
    <cellStyle name="Warnender Text 2 10" xfId="9191" hidden="1"/>
    <cellStyle name="Warnender Text 2 10" xfId="9226" hidden="1"/>
    <cellStyle name="Warnender Text 2 10" xfId="9297" hidden="1"/>
    <cellStyle name="Warnender Text 2 10" xfId="9371" hidden="1"/>
    <cellStyle name="Warnender Text 2 10" xfId="9314" hidden="1"/>
    <cellStyle name="Warnender Text 2 10" xfId="9408" hidden="1"/>
    <cellStyle name="Warnender Text 2 10" xfId="9443" hidden="1"/>
    <cellStyle name="Warnender Text 2 10" xfId="9586" hidden="1"/>
    <cellStyle name="Warnender Text 2 10" xfId="9663" hidden="1"/>
    <cellStyle name="Warnender Text 2 10" xfId="9606" hidden="1"/>
    <cellStyle name="Warnender Text 2 10" xfId="9700" hidden="1"/>
    <cellStyle name="Warnender Text 2 10" xfId="9735" hidden="1"/>
    <cellStyle name="Warnender Text 2 10" xfId="9453" hidden="1"/>
    <cellStyle name="Warnender Text 2 10" xfId="9805" hidden="1"/>
    <cellStyle name="Warnender Text 2 10" xfId="9748" hidden="1"/>
    <cellStyle name="Warnender Text 2 10" xfId="9842" hidden="1"/>
    <cellStyle name="Warnender Text 2 10" xfId="9877" hidden="1"/>
    <cellStyle name="Warnender Text 2 10" xfId="440" hidden="1"/>
    <cellStyle name="Warnender Text 2 10" xfId="9964" hidden="1"/>
    <cellStyle name="Warnender Text 2 10" xfId="9907" hidden="1"/>
    <cellStyle name="Warnender Text 2 10" xfId="10001" hidden="1"/>
    <cellStyle name="Warnender Text 2 10" xfId="10036" hidden="1"/>
    <cellStyle name="Warnender Text 2 10" xfId="10257" hidden="1"/>
    <cellStyle name="Warnender Text 2 10" xfId="10352" hidden="1"/>
    <cellStyle name="Warnender Text 2 10" xfId="10295" hidden="1"/>
    <cellStyle name="Warnender Text 2 10" xfId="10389" hidden="1"/>
    <cellStyle name="Warnender Text 2 10" xfId="10424" hidden="1"/>
    <cellStyle name="Warnender Text 2 10" xfId="10079" hidden="1"/>
    <cellStyle name="Warnender Text 2 10" xfId="10499" hidden="1"/>
    <cellStyle name="Warnender Text 2 10" xfId="10442" hidden="1"/>
    <cellStyle name="Warnender Text 2 10" xfId="10536" hidden="1"/>
    <cellStyle name="Warnender Text 2 10" xfId="10571" hidden="1"/>
    <cellStyle name="Warnender Text 2 10" xfId="10066" hidden="1"/>
    <cellStyle name="Warnender Text 2 10" xfId="10640" hidden="1"/>
    <cellStyle name="Warnender Text 2 10" xfId="10583" hidden="1"/>
    <cellStyle name="Warnender Text 2 10" xfId="10677" hidden="1"/>
    <cellStyle name="Warnender Text 2 10" xfId="10712" hidden="1"/>
    <cellStyle name="Warnender Text 2 10" xfId="10783" hidden="1"/>
    <cellStyle name="Warnender Text 2 10" xfId="10857" hidden="1"/>
    <cellStyle name="Warnender Text 2 10" xfId="10800" hidden="1"/>
    <cellStyle name="Warnender Text 2 10" xfId="10894" hidden="1"/>
    <cellStyle name="Warnender Text 2 10" xfId="10929" hidden="1"/>
    <cellStyle name="Warnender Text 2 10" xfId="11072" hidden="1"/>
    <cellStyle name="Warnender Text 2 10" xfId="11149" hidden="1"/>
    <cellStyle name="Warnender Text 2 10" xfId="11092" hidden="1"/>
    <cellStyle name="Warnender Text 2 10" xfId="11186" hidden="1"/>
    <cellStyle name="Warnender Text 2 10" xfId="11221" hidden="1"/>
    <cellStyle name="Warnender Text 2 10" xfId="10939" hidden="1"/>
    <cellStyle name="Warnender Text 2 10" xfId="11291" hidden="1"/>
    <cellStyle name="Warnender Text 2 10" xfId="11234" hidden="1"/>
    <cellStyle name="Warnender Text 2 10" xfId="11328" hidden="1"/>
    <cellStyle name="Warnender Text 2 10" xfId="11363" hidden="1"/>
    <cellStyle name="Warnender Text 2 10" xfId="2293" hidden="1"/>
    <cellStyle name="Warnender Text 2 10" xfId="11447" hidden="1"/>
    <cellStyle name="Warnender Text 2 10" xfId="11390" hidden="1"/>
    <cellStyle name="Warnender Text 2 10" xfId="11484" hidden="1"/>
    <cellStyle name="Warnender Text 2 10" xfId="11519" hidden="1"/>
    <cellStyle name="Warnender Text 2 10" xfId="11737" hidden="1"/>
    <cellStyle name="Warnender Text 2 10" xfId="11832" hidden="1"/>
    <cellStyle name="Warnender Text 2 10" xfId="11775" hidden="1"/>
    <cellStyle name="Warnender Text 2 10" xfId="11869" hidden="1"/>
    <cellStyle name="Warnender Text 2 10" xfId="11904" hidden="1"/>
    <cellStyle name="Warnender Text 2 10" xfId="11559" hidden="1"/>
    <cellStyle name="Warnender Text 2 10" xfId="11979" hidden="1"/>
    <cellStyle name="Warnender Text 2 10" xfId="11922" hidden="1"/>
    <cellStyle name="Warnender Text 2 10" xfId="12016" hidden="1"/>
    <cellStyle name="Warnender Text 2 10" xfId="12051" hidden="1"/>
    <cellStyle name="Warnender Text 2 10" xfId="11546" hidden="1"/>
    <cellStyle name="Warnender Text 2 10" xfId="12120" hidden="1"/>
    <cellStyle name="Warnender Text 2 10" xfId="12063" hidden="1"/>
    <cellStyle name="Warnender Text 2 10" xfId="12157" hidden="1"/>
    <cellStyle name="Warnender Text 2 10" xfId="12192" hidden="1"/>
    <cellStyle name="Warnender Text 2 10" xfId="12263" hidden="1"/>
    <cellStyle name="Warnender Text 2 10" xfId="12337" hidden="1"/>
    <cellStyle name="Warnender Text 2 10" xfId="12280" hidden="1"/>
    <cellStyle name="Warnender Text 2 10" xfId="12374" hidden="1"/>
    <cellStyle name="Warnender Text 2 10" xfId="12409" hidden="1"/>
    <cellStyle name="Warnender Text 2 10" xfId="12552" hidden="1"/>
    <cellStyle name="Warnender Text 2 10" xfId="12629" hidden="1"/>
    <cellStyle name="Warnender Text 2 10" xfId="12572" hidden="1"/>
    <cellStyle name="Warnender Text 2 10" xfId="12666" hidden="1"/>
    <cellStyle name="Warnender Text 2 10" xfId="12701" hidden="1"/>
    <cellStyle name="Warnender Text 2 10" xfId="12419" hidden="1"/>
    <cellStyle name="Warnender Text 2 10" xfId="12771" hidden="1"/>
    <cellStyle name="Warnender Text 2 10" xfId="12714" hidden="1"/>
    <cellStyle name="Warnender Text 2 10" xfId="12808" hidden="1"/>
    <cellStyle name="Warnender Text 2 10" xfId="12843" hidden="1"/>
    <cellStyle name="Warnender Text 2 10" xfId="2046" hidden="1"/>
    <cellStyle name="Warnender Text 2 10" xfId="12926" hidden="1"/>
    <cellStyle name="Warnender Text 2 10" xfId="12869" hidden="1"/>
    <cellStyle name="Warnender Text 2 10" xfId="12963" hidden="1"/>
    <cellStyle name="Warnender Text 2 10" xfId="12998" hidden="1"/>
    <cellStyle name="Warnender Text 2 10" xfId="13208" hidden="1"/>
    <cellStyle name="Warnender Text 2 10" xfId="13303" hidden="1"/>
    <cellStyle name="Warnender Text 2 10" xfId="13246" hidden="1"/>
    <cellStyle name="Warnender Text 2 10" xfId="13340" hidden="1"/>
    <cellStyle name="Warnender Text 2 10" xfId="13375" hidden="1"/>
    <cellStyle name="Warnender Text 2 10" xfId="13030" hidden="1"/>
    <cellStyle name="Warnender Text 2 10" xfId="13450" hidden="1"/>
    <cellStyle name="Warnender Text 2 10" xfId="13393" hidden="1"/>
    <cellStyle name="Warnender Text 2 10" xfId="13487" hidden="1"/>
    <cellStyle name="Warnender Text 2 10" xfId="13522" hidden="1"/>
    <cellStyle name="Warnender Text 2 10" xfId="13017" hidden="1"/>
    <cellStyle name="Warnender Text 2 10" xfId="13591" hidden="1"/>
    <cellStyle name="Warnender Text 2 10" xfId="13534" hidden="1"/>
    <cellStyle name="Warnender Text 2 10" xfId="13628" hidden="1"/>
    <cellStyle name="Warnender Text 2 10" xfId="13663" hidden="1"/>
    <cellStyle name="Warnender Text 2 10" xfId="13734" hidden="1"/>
    <cellStyle name="Warnender Text 2 10" xfId="13808" hidden="1"/>
    <cellStyle name="Warnender Text 2 10" xfId="13751" hidden="1"/>
    <cellStyle name="Warnender Text 2 10" xfId="13845" hidden="1"/>
    <cellStyle name="Warnender Text 2 10" xfId="13880" hidden="1"/>
    <cellStyle name="Warnender Text 2 10" xfId="14023" hidden="1"/>
    <cellStyle name="Warnender Text 2 10" xfId="14100" hidden="1"/>
    <cellStyle name="Warnender Text 2 10" xfId="14043" hidden="1"/>
    <cellStyle name="Warnender Text 2 10" xfId="14137" hidden="1"/>
    <cellStyle name="Warnender Text 2 10" xfId="14172" hidden="1"/>
    <cellStyle name="Warnender Text 2 10" xfId="13890" hidden="1"/>
    <cellStyle name="Warnender Text 2 10" xfId="14242" hidden="1"/>
    <cellStyle name="Warnender Text 2 10" xfId="14185" hidden="1"/>
    <cellStyle name="Warnender Text 2 10" xfId="14279" hidden="1"/>
    <cellStyle name="Warnender Text 2 10" xfId="14314" hidden="1"/>
    <cellStyle name="Warnender Text 2 10" xfId="2388" hidden="1"/>
    <cellStyle name="Warnender Text 2 10" xfId="14393" hidden="1"/>
    <cellStyle name="Warnender Text 2 10" xfId="14336" hidden="1"/>
    <cellStyle name="Warnender Text 2 10" xfId="14430" hidden="1"/>
    <cellStyle name="Warnender Text 2 10" xfId="14465" hidden="1"/>
    <cellStyle name="Warnender Text 2 10" xfId="14670" hidden="1"/>
    <cellStyle name="Warnender Text 2 10" xfId="14765" hidden="1"/>
    <cellStyle name="Warnender Text 2 10" xfId="14708" hidden="1"/>
    <cellStyle name="Warnender Text 2 10" xfId="14802" hidden="1"/>
    <cellStyle name="Warnender Text 2 10" xfId="14837" hidden="1"/>
    <cellStyle name="Warnender Text 2 10" xfId="14492" hidden="1"/>
    <cellStyle name="Warnender Text 2 10" xfId="14912" hidden="1"/>
    <cellStyle name="Warnender Text 2 10" xfId="14855" hidden="1"/>
    <cellStyle name="Warnender Text 2 10" xfId="14949" hidden="1"/>
    <cellStyle name="Warnender Text 2 10" xfId="14984" hidden="1"/>
    <cellStyle name="Warnender Text 2 10" xfId="14479" hidden="1"/>
    <cellStyle name="Warnender Text 2 10" xfId="15053" hidden="1"/>
    <cellStyle name="Warnender Text 2 10" xfId="14996" hidden="1"/>
    <cellStyle name="Warnender Text 2 10" xfId="15090" hidden="1"/>
    <cellStyle name="Warnender Text 2 10" xfId="15125" hidden="1"/>
    <cellStyle name="Warnender Text 2 10" xfId="15196" hidden="1"/>
    <cellStyle name="Warnender Text 2 10" xfId="15270" hidden="1"/>
    <cellStyle name="Warnender Text 2 10" xfId="15213" hidden="1"/>
    <cellStyle name="Warnender Text 2 10" xfId="15307" hidden="1"/>
    <cellStyle name="Warnender Text 2 10" xfId="15342" hidden="1"/>
    <cellStyle name="Warnender Text 2 10" xfId="15485" hidden="1"/>
    <cellStyle name="Warnender Text 2 10" xfId="15562" hidden="1"/>
    <cellStyle name="Warnender Text 2 10" xfId="15505" hidden="1"/>
    <cellStyle name="Warnender Text 2 10" xfId="15599" hidden="1"/>
    <cellStyle name="Warnender Text 2 10" xfId="15634" hidden="1"/>
    <cellStyle name="Warnender Text 2 10" xfId="15352" hidden="1"/>
    <cellStyle name="Warnender Text 2 10" xfId="15704" hidden="1"/>
    <cellStyle name="Warnender Text 2 10" xfId="15647" hidden="1"/>
    <cellStyle name="Warnender Text 2 10" xfId="15741" hidden="1"/>
    <cellStyle name="Warnender Text 2 10" xfId="15776" hidden="1"/>
    <cellStyle name="Warnender Text 2 10" xfId="3895" hidden="1"/>
    <cellStyle name="Warnender Text 2 10" xfId="15855" hidden="1"/>
    <cellStyle name="Warnender Text 2 10" xfId="15798" hidden="1"/>
    <cellStyle name="Warnender Text 2 10" xfId="15892" hidden="1"/>
    <cellStyle name="Warnender Text 2 10" xfId="15927" hidden="1"/>
    <cellStyle name="Warnender Text 2 10" xfId="16126" hidden="1"/>
    <cellStyle name="Warnender Text 2 10" xfId="16221" hidden="1"/>
    <cellStyle name="Warnender Text 2 10" xfId="16164" hidden="1"/>
    <cellStyle name="Warnender Text 2 10" xfId="16258" hidden="1"/>
    <cellStyle name="Warnender Text 2 10" xfId="16293" hidden="1"/>
    <cellStyle name="Warnender Text 2 10" xfId="15948" hidden="1"/>
    <cellStyle name="Warnender Text 2 10" xfId="16368" hidden="1"/>
    <cellStyle name="Warnender Text 2 10" xfId="16311" hidden="1"/>
    <cellStyle name="Warnender Text 2 10" xfId="16405" hidden="1"/>
    <cellStyle name="Warnender Text 2 10" xfId="16440" hidden="1"/>
    <cellStyle name="Warnender Text 2 10" xfId="15935" hidden="1"/>
    <cellStyle name="Warnender Text 2 10" xfId="16509" hidden="1"/>
    <cellStyle name="Warnender Text 2 10" xfId="16452" hidden="1"/>
    <cellStyle name="Warnender Text 2 10" xfId="16546" hidden="1"/>
    <cellStyle name="Warnender Text 2 10" xfId="16581" hidden="1"/>
    <cellStyle name="Warnender Text 2 10" xfId="16652" hidden="1"/>
    <cellStyle name="Warnender Text 2 10" xfId="16726" hidden="1"/>
    <cellStyle name="Warnender Text 2 10" xfId="16669" hidden="1"/>
    <cellStyle name="Warnender Text 2 10" xfId="16763" hidden="1"/>
    <cellStyle name="Warnender Text 2 10" xfId="16798" hidden="1"/>
    <cellStyle name="Warnender Text 2 10" xfId="16941" hidden="1"/>
    <cellStyle name="Warnender Text 2 10" xfId="17018" hidden="1"/>
    <cellStyle name="Warnender Text 2 10" xfId="16961" hidden="1"/>
    <cellStyle name="Warnender Text 2 10" xfId="17055" hidden="1"/>
    <cellStyle name="Warnender Text 2 10" xfId="17090" hidden="1"/>
    <cellStyle name="Warnender Text 2 10" xfId="16808" hidden="1"/>
    <cellStyle name="Warnender Text 2 10" xfId="17160" hidden="1"/>
    <cellStyle name="Warnender Text 2 10" xfId="17103" hidden="1"/>
    <cellStyle name="Warnender Text 2 10" xfId="17197" hidden="1"/>
    <cellStyle name="Warnender Text 2 10" xfId="17232" hidden="1"/>
    <cellStyle name="Warnender Text 2 10" xfId="5400" hidden="1"/>
    <cellStyle name="Warnender Text 2 10" xfId="17300" hidden="1"/>
    <cellStyle name="Warnender Text 2 10" xfId="17243" hidden="1"/>
    <cellStyle name="Warnender Text 2 10" xfId="17337" hidden="1"/>
    <cellStyle name="Warnender Text 2 10" xfId="17372" hidden="1"/>
    <cellStyle name="Warnender Text 2 10" xfId="17568" hidden="1"/>
    <cellStyle name="Warnender Text 2 10" xfId="17663" hidden="1"/>
    <cellStyle name="Warnender Text 2 10" xfId="17606" hidden="1"/>
    <cellStyle name="Warnender Text 2 10" xfId="17700" hidden="1"/>
    <cellStyle name="Warnender Text 2 10" xfId="17735" hidden="1"/>
    <cellStyle name="Warnender Text 2 10" xfId="17390" hidden="1"/>
    <cellStyle name="Warnender Text 2 10" xfId="17810" hidden="1"/>
    <cellStyle name="Warnender Text 2 10" xfId="17753" hidden="1"/>
    <cellStyle name="Warnender Text 2 10" xfId="17847" hidden="1"/>
    <cellStyle name="Warnender Text 2 10" xfId="17882" hidden="1"/>
    <cellStyle name="Warnender Text 2 10" xfId="17377" hidden="1"/>
    <cellStyle name="Warnender Text 2 10" xfId="17951" hidden="1"/>
    <cellStyle name="Warnender Text 2 10" xfId="17894" hidden="1"/>
    <cellStyle name="Warnender Text 2 10" xfId="17988" hidden="1"/>
    <cellStyle name="Warnender Text 2 10" xfId="18023" hidden="1"/>
    <cellStyle name="Warnender Text 2 10" xfId="18094" hidden="1"/>
    <cellStyle name="Warnender Text 2 10" xfId="18168" hidden="1"/>
    <cellStyle name="Warnender Text 2 10" xfId="18111" hidden="1"/>
    <cellStyle name="Warnender Text 2 10" xfId="18205" hidden="1"/>
    <cellStyle name="Warnender Text 2 10" xfId="18240" hidden="1"/>
    <cellStyle name="Warnender Text 2 10" xfId="18383" hidden="1"/>
    <cellStyle name="Warnender Text 2 10" xfId="18460" hidden="1"/>
    <cellStyle name="Warnender Text 2 10" xfId="18403" hidden="1"/>
    <cellStyle name="Warnender Text 2 10" xfId="18497" hidden="1"/>
    <cellStyle name="Warnender Text 2 10" xfId="18532" hidden="1"/>
    <cellStyle name="Warnender Text 2 10" xfId="18250" hidden="1"/>
    <cellStyle name="Warnender Text 2 10" xfId="18602" hidden="1"/>
    <cellStyle name="Warnender Text 2 10" xfId="18545" hidden="1"/>
    <cellStyle name="Warnender Text 2 10" xfId="18639" hidden="1"/>
    <cellStyle name="Warnender Text 2 10" xfId="18674" hidden="1"/>
    <cellStyle name="Warnender Text 2 10" xfId="19014" hidden="1"/>
    <cellStyle name="Warnender Text 2 10" xfId="19100" hidden="1"/>
    <cellStyle name="Warnender Text 2 10" xfId="19043" hidden="1"/>
    <cellStyle name="Warnender Text 2 10" xfId="19137" hidden="1"/>
    <cellStyle name="Warnender Text 2 10" xfId="19172" hidden="1"/>
    <cellStyle name="Warnender Text 2 10" xfId="19375" hidden="1"/>
    <cellStyle name="Warnender Text 2 10" xfId="19470" hidden="1"/>
    <cellStyle name="Warnender Text 2 10" xfId="19413" hidden="1"/>
    <cellStyle name="Warnender Text 2 10" xfId="19507" hidden="1"/>
    <cellStyle name="Warnender Text 2 10" xfId="19542" hidden="1"/>
    <cellStyle name="Warnender Text 2 10" xfId="19197" hidden="1"/>
    <cellStyle name="Warnender Text 2 10" xfId="19617" hidden="1"/>
    <cellStyle name="Warnender Text 2 10" xfId="19560" hidden="1"/>
    <cellStyle name="Warnender Text 2 10" xfId="19654" hidden="1"/>
    <cellStyle name="Warnender Text 2 10" xfId="19689" hidden="1"/>
    <cellStyle name="Warnender Text 2 10" xfId="19184" hidden="1"/>
    <cellStyle name="Warnender Text 2 10" xfId="19758" hidden="1"/>
    <cellStyle name="Warnender Text 2 10" xfId="19701" hidden="1"/>
    <cellStyle name="Warnender Text 2 10" xfId="19795" hidden="1"/>
    <cellStyle name="Warnender Text 2 10" xfId="19830" hidden="1"/>
    <cellStyle name="Warnender Text 2 10" xfId="19901" hidden="1"/>
    <cellStyle name="Warnender Text 2 10" xfId="19975" hidden="1"/>
    <cellStyle name="Warnender Text 2 10" xfId="19918" hidden="1"/>
    <cellStyle name="Warnender Text 2 10" xfId="20012" hidden="1"/>
    <cellStyle name="Warnender Text 2 10" xfId="20047" hidden="1"/>
    <cellStyle name="Warnender Text 2 10" xfId="20190" hidden="1"/>
    <cellStyle name="Warnender Text 2 10" xfId="20267" hidden="1"/>
    <cellStyle name="Warnender Text 2 10" xfId="20210" hidden="1"/>
    <cellStyle name="Warnender Text 2 10" xfId="20304" hidden="1"/>
    <cellStyle name="Warnender Text 2 10" xfId="20339" hidden="1"/>
    <cellStyle name="Warnender Text 2 10" xfId="20057" hidden="1"/>
    <cellStyle name="Warnender Text 2 10" xfId="20409" hidden="1"/>
    <cellStyle name="Warnender Text 2 10" xfId="20352" hidden="1"/>
    <cellStyle name="Warnender Text 2 10" xfId="20446" hidden="1"/>
    <cellStyle name="Warnender Text 2 10" xfId="20481" hidden="1"/>
    <cellStyle name="Warnender Text 2 10" xfId="20552" hidden="1"/>
    <cellStyle name="Warnender Text 2 10" xfId="20626" hidden="1"/>
    <cellStyle name="Warnender Text 2 10" xfId="20569" hidden="1"/>
    <cellStyle name="Warnender Text 2 10" xfId="20663" hidden="1"/>
    <cellStyle name="Warnender Text 2 10" xfId="20698" hidden="1"/>
    <cellStyle name="Warnender Text 2 10" xfId="20889" hidden="1"/>
    <cellStyle name="Warnender Text 2 10" xfId="21017" hidden="1"/>
    <cellStyle name="Warnender Text 2 10" xfId="20960" hidden="1"/>
    <cellStyle name="Warnender Text 2 10" xfId="21054" hidden="1"/>
    <cellStyle name="Warnender Text 2 10" xfId="21089" hidden="1"/>
    <cellStyle name="Warnender Text 2 10" xfId="21249" hidden="1"/>
    <cellStyle name="Warnender Text 2 10" xfId="21326" hidden="1"/>
    <cellStyle name="Warnender Text 2 10" xfId="21269" hidden="1"/>
    <cellStyle name="Warnender Text 2 10" xfId="21363" hidden="1"/>
    <cellStyle name="Warnender Text 2 10" xfId="21398" hidden="1"/>
    <cellStyle name="Warnender Text 2 10" xfId="21116" hidden="1"/>
    <cellStyle name="Warnender Text 2 10" xfId="21470" hidden="1"/>
    <cellStyle name="Warnender Text 2 10" xfId="21413" hidden="1"/>
    <cellStyle name="Warnender Text 2 10" xfId="21507" hidden="1"/>
    <cellStyle name="Warnender Text 2 10" xfId="21542" hidden="1"/>
    <cellStyle name="Warnender Text 2 10" xfId="20913" hidden="1"/>
    <cellStyle name="Warnender Text 2 10" xfId="21627" hidden="1"/>
    <cellStyle name="Warnender Text 2 10" xfId="21570" hidden="1"/>
    <cellStyle name="Warnender Text 2 10" xfId="21664" hidden="1"/>
    <cellStyle name="Warnender Text 2 10" xfId="21699" hidden="1"/>
    <cellStyle name="Warnender Text 2 10" xfId="21901" hidden="1"/>
    <cellStyle name="Warnender Text 2 10" xfId="21997" hidden="1"/>
    <cellStyle name="Warnender Text 2 10" xfId="21940" hidden="1"/>
    <cellStyle name="Warnender Text 2 10" xfId="22034" hidden="1"/>
    <cellStyle name="Warnender Text 2 10" xfId="22069" hidden="1"/>
    <cellStyle name="Warnender Text 2 10" xfId="21723" hidden="1"/>
    <cellStyle name="Warnender Text 2 10" xfId="22146" hidden="1"/>
    <cellStyle name="Warnender Text 2 10" xfId="22089" hidden="1"/>
    <cellStyle name="Warnender Text 2 10" xfId="22183" hidden="1"/>
    <cellStyle name="Warnender Text 2 10" xfId="22218" hidden="1"/>
    <cellStyle name="Warnender Text 2 10" xfId="21710" hidden="1"/>
    <cellStyle name="Warnender Text 2 10" xfId="22289" hidden="1"/>
    <cellStyle name="Warnender Text 2 10" xfId="22232" hidden="1"/>
    <cellStyle name="Warnender Text 2 10" xfId="22326" hidden="1"/>
    <cellStyle name="Warnender Text 2 10" xfId="22361" hidden="1"/>
    <cellStyle name="Warnender Text 2 10" xfId="22434" hidden="1"/>
    <cellStyle name="Warnender Text 2 10" xfId="22508" hidden="1"/>
    <cellStyle name="Warnender Text 2 10" xfId="22451" hidden="1"/>
    <cellStyle name="Warnender Text 2 10" xfId="22545" hidden="1"/>
    <cellStyle name="Warnender Text 2 10" xfId="22580" hidden="1"/>
    <cellStyle name="Warnender Text 2 10" xfId="22723" hidden="1"/>
    <cellStyle name="Warnender Text 2 10" xfId="22800" hidden="1"/>
    <cellStyle name="Warnender Text 2 10" xfId="22743" hidden="1"/>
    <cellStyle name="Warnender Text 2 10" xfId="22837" hidden="1"/>
    <cellStyle name="Warnender Text 2 10" xfId="22872" hidden="1"/>
    <cellStyle name="Warnender Text 2 10" xfId="22590" hidden="1"/>
    <cellStyle name="Warnender Text 2 10" xfId="22942" hidden="1"/>
    <cellStyle name="Warnender Text 2 10" xfId="22885" hidden="1"/>
    <cellStyle name="Warnender Text 2 10" xfId="22979" hidden="1"/>
    <cellStyle name="Warnender Text 2 10" xfId="23014" hidden="1"/>
    <cellStyle name="Warnender Text 2 10" xfId="20905" hidden="1"/>
    <cellStyle name="Warnender Text 2 10" xfId="23082" hidden="1"/>
    <cellStyle name="Warnender Text 2 10" xfId="23025" hidden="1"/>
    <cellStyle name="Warnender Text 2 10" xfId="23119" hidden="1"/>
    <cellStyle name="Warnender Text 2 10" xfId="23154" hidden="1"/>
    <cellStyle name="Warnender Text 2 10" xfId="23354" hidden="1"/>
    <cellStyle name="Warnender Text 2 10" xfId="23449" hidden="1"/>
    <cellStyle name="Warnender Text 2 10" xfId="23392" hidden="1"/>
    <cellStyle name="Warnender Text 2 10" xfId="23486" hidden="1"/>
    <cellStyle name="Warnender Text 2 10" xfId="23521" hidden="1"/>
    <cellStyle name="Warnender Text 2 10" xfId="23176" hidden="1"/>
    <cellStyle name="Warnender Text 2 10" xfId="23598" hidden="1"/>
    <cellStyle name="Warnender Text 2 10" xfId="23541" hidden="1"/>
    <cellStyle name="Warnender Text 2 10" xfId="23635" hidden="1"/>
    <cellStyle name="Warnender Text 2 10" xfId="23670" hidden="1"/>
    <cellStyle name="Warnender Text 2 10" xfId="23163" hidden="1"/>
    <cellStyle name="Warnender Text 2 10" xfId="23741" hidden="1"/>
    <cellStyle name="Warnender Text 2 10" xfId="23684" hidden="1"/>
    <cellStyle name="Warnender Text 2 10" xfId="23778" hidden="1"/>
    <cellStyle name="Warnender Text 2 10" xfId="23813" hidden="1"/>
    <cellStyle name="Warnender Text 2 10" xfId="23885" hidden="1"/>
    <cellStyle name="Warnender Text 2 10" xfId="23959" hidden="1"/>
    <cellStyle name="Warnender Text 2 10" xfId="23902" hidden="1"/>
    <cellStyle name="Warnender Text 2 10" xfId="23996" hidden="1"/>
    <cellStyle name="Warnender Text 2 10" xfId="24031" hidden="1"/>
    <cellStyle name="Warnender Text 2 10" xfId="24174" hidden="1"/>
    <cellStyle name="Warnender Text 2 10" xfId="24251" hidden="1"/>
    <cellStyle name="Warnender Text 2 10" xfId="24194" hidden="1"/>
    <cellStyle name="Warnender Text 2 10" xfId="24288" hidden="1"/>
    <cellStyle name="Warnender Text 2 10" xfId="24323" hidden="1"/>
    <cellStyle name="Warnender Text 2 10" xfId="24041" hidden="1"/>
    <cellStyle name="Warnender Text 2 10" xfId="24393" hidden="1"/>
    <cellStyle name="Warnender Text 2 10" xfId="24336" hidden="1"/>
    <cellStyle name="Warnender Text 2 10" xfId="24430" hidden="1"/>
    <cellStyle name="Warnender Text 2 10" xfId="24465" hidden="1"/>
    <cellStyle name="Warnender Text 2 10" xfId="21106" hidden="1"/>
    <cellStyle name="Warnender Text 2 10" xfId="24533" hidden="1"/>
    <cellStyle name="Warnender Text 2 10" xfId="24476" hidden="1"/>
    <cellStyle name="Warnender Text 2 10" xfId="24570" hidden="1"/>
    <cellStyle name="Warnender Text 2 10" xfId="24605" hidden="1"/>
    <cellStyle name="Warnender Text 2 10" xfId="24801" hidden="1"/>
    <cellStyle name="Warnender Text 2 10" xfId="24896" hidden="1"/>
    <cellStyle name="Warnender Text 2 10" xfId="24839" hidden="1"/>
    <cellStyle name="Warnender Text 2 10" xfId="24933" hidden="1"/>
    <cellStyle name="Warnender Text 2 10" xfId="24968" hidden="1"/>
    <cellStyle name="Warnender Text 2 10" xfId="24623" hidden="1"/>
    <cellStyle name="Warnender Text 2 10" xfId="25043" hidden="1"/>
    <cellStyle name="Warnender Text 2 10" xfId="24986" hidden="1"/>
    <cellStyle name="Warnender Text 2 10" xfId="25080" hidden="1"/>
    <cellStyle name="Warnender Text 2 10" xfId="25115" hidden="1"/>
    <cellStyle name="Warnender Text 2 10" xfId="24610" hidden="1"/>
    <cellStyle name="Warnender Text 2 10" xfId="25184" hidden="1"/>
    <cellStyle name="Warnender Text 2 10" xfId="25127" hidden="1"/>
    <cellStyle name="Warnender Text 2 10" xfId="25221" hidden="1"/>
    <cellStyle name="Warnender Text 2 10" xfId="25256" hidden="1"/>
    <cellStyle name="Warnender Text 2 10" xfId="25327" hidden="1"/>
    <cellStyle name="Warnender Text 2 10" xfId="25401" hidden="1"/>
    <cellStyle name="Warnender Text 2 10" xfId="25344" hidden="1"/>
    <cellStyle name="Warnender Text 2 10" xfId="25438" hidden="1"/>
    <cellStyle name="Warnender Text 2 10" xfId="25473" hidden="1"/>
    <cellStyle name="Warnender Text 2 10" xfId="25616" hidden="1"/>
    <cellStyle name="Warnender Text 2 10" xfId="25693" hidden="1"/>
    <cellStyle name="Warnender Text 2 10" xfId="25636" hidden="1"/>
    <cellStyle name="Warnender Text 2 10" xfId="25730" hidden="1"/>
    <cellStyle name="Warnender Text 2 10" xfId="25765" hidden="1"/>
    <cellStyle name="Warnender Text 2 10" xfId="25483" hidden="1"/>
    <cellStyle name="Warnender Text 2 10" xfId="25835" hidden="1"/>
    <cellStyle name="Warnender Text 2 10" xfId="25778" hidden="1"/>
    <cellStyle name="Warnender Text 2 10" xfId="25872" hidden="1"/>
    <cellStyle name="Warnender Text 2 10" xfId="25907" hidden="1"/>
    <cellStyle name="Warnender Text 2 10" xfId="26025" hidden="1"/>
    <cellStyle name="Warnender Text 2 10" xfId="26128" hidden="1"/>
    <cellStyle name="Warnender Text 2 10" xfId="26071" hidden="1"/>
    <cellStyle name="Warnender Text 2 10" xfId="26165" hidden="1"/>
    <cellStyle name="Warnender Text 2 10" xfId="26200" hidden="1"/>
    <cellStyle name="Warnender Text 2 10" xfId="26397" hidden="1"/>
    <cellStyle name="Warnender Text 2 10" xfId="26492" hidden="1"/>
    <cellStyle name="Warnender Text 2 10" xfId="26435" hidden="1"/>
    <cellStyle name="Warnender Text 2 10" xfId="26529" hidden="1"/>
    <cellStyle name="Warnender Text 2 10" xfId="26564" hidden="1"/>
    <cellStyle name="Warnender Text 2 10" xfId="26219" hidden="1"/>
    <cellStyle name="Warnender Text 2 10" xfId="26639" hidden="1"/>
    <cellStyle name="Warnender Text 2 10" xfId="26582" hidden="1"/>
    <cellStyle name="Warnender Text 2 10" xfId="26676" hidden="1"/>
    <cellStyle name="Warnender Text 2 10" xfId="26711" hidden="1"/>
    <cellStyle name="Warnender Text 2 10" xfId="26206" hidden="1"/>
    <cellStyle name="Warnender Text 2 10" xfId="26780" hidden="1"/>
    <cellStyle name="Warnender Text 2 10" xfId="26723" hidden="1"/>
    <cellStyle name="Warnender Text 2 10" xfId="26817" hidden="1"/>
    <cellStyle name="Warnender Text 2 10" xfId="26852" hidden="1"/>
    <cellStyle name="Warnender Text 2 10" xfId="26923" hidden="1"/>
    <cellStyle name="Warnender Text 2 10" xfId="26997" hidden="1"/>
    <cellStyle name="Warnender Text 2 10" xfId="26940" hidden="1"/>
    <cellStyle name="Warnender Text 2 10" xfId="27034" hidden="1"/>
    <cellStyle name="Warnender Text 2 10" xfId="27069" hidden="1"/>
    <cellStyle name="Warnender Text 2 10" xfId="27212" hidden="1"/>
    <cellStyle name="Warnender Text 2 10" xfId="27289" hidden="1"/>
    <cellStyle name="Warnender Text 2 10" xfId="27232" hidden="1"/>
    <cellStyle name="Warnender Text 2 10" xfId="27326" hidden="1"/>
    <cellStyle name="Warnender Text 2 10" xfId="27361" hidden="1"/>
    <cellStyle name="Warnender Text 2 10" xfId="27079" hidden="1"/>
    <cellStyle name="Warnender Text 2 10" xfId="27431" hidden="1"/>
    <cellStyle name="Warnender Text 2 10" xfId="27374" hidden="1"/>
    <cellStyle name="Warnender Text 2 10" xfId="27468" hidden="1"/>
    <cellStyle name="Warnender Text 2 10" xfId="27503" hidden="1"/>
    <cellStyle name="Warnender Text 2 10" xfId="25912" hidden="1"/>
    <cellStyle name="Warnender Text 2 10" xfId="27571" hidden="1"/>
    <cellStyle name="Warnender Text 2 10" xfId="27514" hidden="1"/>
    <cellStyle name="Warnender Text 2 10" xfId="27608" hidden="1"/>
    <cellStyle name="Warnender Text 2 10" xfId="27643" hidden="1"/>
    <cellStyle name="Warnender Text 2 10" xfId="27839" hidden="1"/>
    <cellStyle name="Warnender Text 2 10" xfId="27934" hidden="1"/>
    <cellStyle name="Warnender Text 2 10" xfId="27877" hidden="1"/>
    <cellStyle name="Warnender Text 2 10" xfId="27971" hidden="1"/>
    <cellStyle name="Warnender Text 2 10" xfId="28006" hidden="1"/>
    <cellStyle name="Warnender Text 2 10" xfId="27661" hidden="1"/>
    <cellStyle name="Warnender Text 2 10" xfId="28081" hidden="1"/>
    <cellStyle name="Warnender Text 2 10" xfId="28024" hidden="1"/>
    <cellStyle name="Warnender Text 2 10" xfId="28118" hidden="1"/>
    <cellStyle name="Warnender Text 2 10" xfId="28153" hidden="1"/>
    <cellStyle name="Warnender Text 2 10" xfId="27648" hidden="1"/>
    <cellStyle name="Warnender Text 2 10" xfId="28222" hidden="1"/>
    <cellStyle name="Warnender Text 2 10" xfId="28165" hidden="1"/>
    <cellStyle name="Warnender Text 2 10" xfId="28259" hidden="1"/>
    <cellStyle name="Warnender Text 2 10" xfId="28294" hidden="1"/>
    <cellStyle name="Warnender Text 2 10" xfId="28365" hidden="1"/>
    <cellStyle name="Warnender Text 2 10" xfId="28439" hidden="1"/>
    <cellStyle name="Warnender Text 2 10" xfId="28382" hidden="1"/>
    <cellStyle name="Warnender Text 2 10" xfId="28476" hidden="1"/>
    <cellStyle name="Warnender Text 2 10" xfId="28511" hidden="1"/>
    <cellStyle name="Warnender Text 2 10" xfId="28654" hidden="1"/>
    <cellStyle name="Warnender Text 2 10" xfId="28731" hidden="1"/>
    <cellStyle name="Warnender Text 2 10" xfId="28674" hidden="1"/>
    <cellStyle name="Warnender Text 2 10" xfId="28768" hidden="1"/>
    <cellStyle name="Warnender Text 2 10" xfId="28803" hidden="1"/>
    <cellStyle name="Warnender Text 2 10" xfId="28521" hidden="1"/>
    <cellStyle name="Warnender Text 2 10" xfId="28873" hidden="1"/>
    <cellStyle name="Warnender Text 2 10" xfId="28816" hidden="1"/>
    <cellStyle name="Warnender Text 2 10" xfId="28910" hidden="1"/>
    <cellStyle name="Warnender Text 2 10" xfId="28945" hidden="1"/>
    <cellStyle name="Warnender Text 2 10" xfId="29017" hidden="1"/>
    <cellStyle name="Warnender Text 2 10" xfId="29091" hidden="1"/>
    <cellStyle name="Warnender Text 2 10" xfId="29034" hidden="1"/>
    <cellStyle name="Warnender Text 2 10" xfId="29128" hidden="1"/>
    <cellStyle name="Warnender Text 2 10" xfId="29163" hidden="1"/>
    <cellStyle name="Warnender Text 2 10" xfId="29359" hidden="1"/>
    <cellStyle name="Warnender Text 2 10" xfId="29454" hidden="1"/>
    <cellStyle name="Warnender Text 2 10" xfId="29397" hidden="1"/>
    <cellStyle name="Warnender Text 2 10" xfId="29491" hidden="1"/>
    <cellStyle name="Warnender Text 2 10" xfId="29526" hidden="1"/>
    <cellStyle name="Warnender Text 2 10" xfId="29181" hidden="1"/>
    <cellStyle name="Warnender Text 2 10" xfId="29601" hidden="1"/>
    <cellStyle name="Warnender Text 2 10" xfId="29544" hidden="1"/>
    <cellStyle name="Warnender Text 2 10" xfId="29638" hidden="1"/>
    <cellStyle name="Warnender Text 2 10" xfId="29673" hidden="1"/>
    <cellStyle name="Warnender Text 2 10" xfId="29168" hidden="1"/>
    <cellStyle name="Warnender Text 2 10" xfId="29742" hidden="1"/>
    <cellStyle name="Warnender Text 2 10" xfId="29685" hidden="1"/>
    <cellStyle name="Warnender Text 2 10" xfId="29779" hidden="1"/>
    <cellStyle name="Warnender Text 2 10" xfId="29814" hidden="1"/>
    <cellStyle name="Warnender Text 2 10" xfId="29885" hidden="1"/>
    <cellStyle name="Warnender Text 2 10" xfId="29959" hidden="1"/>
    <cellStyle name="Warnender Text 2 10" xfId="29902" hidden="1"/>
    <cellStyle name="Warnender Text 2 10" xfId="29996" hidden="1"/>
    <cellStyle name="Warnender Text 2 10" xfId="30031" hidden="1"/>
    <cellStyle name="Warnender Text 2 10" xfId="30174" hidden="1"/>
    <cellStyle name="Warnender Text 2 10" xfId="30251" hidden="1"/>
    <cellStyle name="Warnender Text 2 10" xfId="30194" hidden="1"/>
    <cellStyle name="Warnender Text 2 10" xfId="30288" hidden="1"/>
    <cellStyle name="Warnender Text 2 10" xfId="30323" hidden="1"/>
    <cellStyle name="Warnender Text 2 10" xfId="30041" hidden="1"/>
    <cellStyle name="Warnender Text 2 10" xfId="30393" hidden="1"/>
    <cellStyle name="Warnender Text 2 10" xfId="30336" hidden="1"/>
    <cellStyle name="Warnender Text 2 10" xfId="30430" hidden="1"/>
    <cellStyle name="Warnender Text 2 10" xfId="30465" hidden="1"/>
    <cellStyle name="Warnender Text 2 10" xfId="30536" hidden="1"/>
    <cellStyle name="Warnender Text 2 10" xfId="30610" hidden="1"/>
    <cellStyle name="Warnender Text 2 10" xfId="30553" hidden="1"/>
    <cellStyle name="Warnender Text 2 10" xfId="30647" hidden="1"/>
    <cellStyle name="Warnender Text 2 10" xfId="30682" hidden="1"/>
    <cellStyle name="Warnender Text 2 10" xfId="30873" hidden="1"/>
    <cellStyle name="Warnender Text 2 10" xfId="31001" hidden="1"/>
    <cellStyle name="Warnender Text 2 10" xfId="30944" hidden="1"/>
    <cellStyle name="Warnender Text 2 10" xfId="31038" hidden="1"/>
    <cellStyle name="Warnender Text 2 10" xfId="31073" hidden="1"/>
    <cellStyle name="Warnender Text 2 10" xfId="31233" hidden="1"/>
    <cellStyle name="Warnender Text 2 10" xfId="31310" hidden="1"/>
    <cellStyle name="Warnender Text 2 10" xfId="31253" hidden="1"/>
    <cellStyle name="Warnender Text 2 10" xfId="31347" hidden="1"/>
    <cellStyle name="Warnender Text 2 10" xfId="31382" hidden="1"/>
    <cellStyle name="Warnender Text 2 10" xfId="31100" hidden="1"/>
    <cellStyle name="Warnender Text 2 10" xfId="31454" hidden="1"/>
    <cellStyle name="Warnender Text 2 10" xfId="31397" hidden="1"/>
    <cellStyle name="Warnender Text 2 10" xfId="31491" hidden="1"/>
    <cellStyle name="Warnender Text 2 10" xfId="31526" hidden="1"/>
    <cellStyle name="Warnender Text 2 10" xfId="30897" hidden="1"/>
    <cellStyle name="Warnender Text 2 10" xfId="31611" hidden="1"/>
    <cellStyle name="Warnender Text 2 10" xfId="31554" hidden="1"/>
    <cellStyle name="Warnender Text 2 10" xfId="31648" hidden="1"/>
    <cellStyle name="Warnender Text 2 10" xfId="31683" hidden="1"/>
    <cellStyle name="Warnender Text 2 10" xfId="31885" hidden="1"/>
    <cellStyle name="Warnender Text 2 10" xfId="31981" hidden="1"/>
    <cellStyle name="Warnender Text 2 10" xfId="31924" hidden="1"/>
    <cellStyle name="Warnender Text 2 10" xfId="32018" hidden="1"/>
    <cellStyle name="Warnender Text 2 10" xfId="32053" hidden="1"/>
    <cellStyle name="Warnender Text 2 10" xfId="31707" hidden="1"/>
    <cellStyle name="Warnender Text 2 10" xfId="32130" hidden="1"/>
    <cellStyle name="Warnender Text 2 10" xfId="32073" hidden="1"/>
    <cellStyle name="Warnender Text 2 10" xfId="32167" hidden="1"/>
    <cellStyle name="Warnender Text 2 10" xfId="32202" hidden="1"/>
    <cellStyle name="Warnender Text 2 10" xfId="31694" hidden="1"/>
    <cellStyle name="Warnender Text 2 10" xfId="32273" hidden="1"/>
    <cellStyle name="Warnender Text 2 10" xfId="32216" hidden="1"/>
    <cellStyle name="Warnender Text 2 10" xfId="32310" hidden="1"/>
    <cellStyle name="Warnender Text 2 10" xfId="32345" hidden="1"/>
    <cellStyle name="Warnender Text 2 10" xfId="32418" hidden="1"/>
    <cellStyle name="Warnender Text 2 10" xfId="32492" hidden="1"/>
    <cellStyle name="Warnender Text 2 10" xfId="32435" hidden="1"/>
    <cellStyle name="Warnender Text 2 10" xfId="32529" hidden="1"/>
    <cellStyle name="Warnender Text 2 10" xfId="32564" hidden="1"/>
    <cellStyle name="Warnender Text 2 10" xfId="32707" hidden="1"/>
    <cellStyle name="Warnender Text 2 10" xfId="32784" hidden="1"/>
    <cellStyle name="Warnender Text 2 10" xfId="32727" hidden="1"/>
    <cellStyle name="Warnender Text 2 10" xfId="32821" hidden="1"/>
    <cellStyle name="Warnender Text 2 10" xfId="32856" hidden="1"/>
    <cellStyle name="Warnender Text 2 10" xfId="32574" hidden="1"/>
    <cellStyle name="Warnender Text 2 10" xfId="32926" hidden="1"/>
    <cellStyle name="Warnender Text 2 10" xfId="32869" hidden="1"/>
    <cellStyle name="Warnender Text 2 10" xfId="32963" hidden="1"/>
    <cellStyle name="Warnender Text 2 10" xfId="32998" hidden="1"/>
    <cellStyle name="Warnender Text 2 10" xfId="30889" hidden="1"/>
    <cellStyle name="Warnender Text 2 10" xfId="33066" hidden="1"/>
    <cellStyle name="Warnender Text 2 10" xfId="33009" hidden="1"/>
    <cellStyle name="Warnender Text 2 10" xfId="33103" hidden="1"/>
    <cellStyle name="Warnender Text 2 10" xfId="33138" hidden="1"/>
    <cellStyle name="Warnender Text 2 10" xfId="33337" hidden="1"/>
    <cellStyle name="Warnender Text 2 10" xfId="33432" hidden="1"/>
    <cellStyle name="Warnender Text 2 10" xfId="33375" hidden="1"/>
    <cellStyle name="Warnender Text 2 10" xfId="33469" hidden="1"/>
    <cellStyle name="Warnender Text 2 10" xfId="33504" hidden="1"/>
    <cellStyle name="Warnender Text 2 10" xfId="33159" hidden="1"/>
    <cellStyle name="Warnender Text 2 10" xfId="33581" hidden="1"/>
    <cellStyle name="Warnender Text 2 10" xfId="33524" hidden="1"/>
    <cellStyle name="Warnender Text 2 10" xfId="33618" hidden="1"/>
    <cellStyle name="Warnender Text 2 10" xfId="33653" hidden="1"/>
    <cellStyle name="Warnender Text 2 10" xfId="33146" hidden="1"/>
    <cellStyle name="Warnender Text 2 10" xfId="33724" hidden="1"/>
    <cellStyle name="Warnender Text 2 10" xfId="33667" hidden="1"/>
    <cellStyle name="Warnender Text 2 10" xfId="33761" hidden="1"/>
    <cellStyle name="Warnender Text 2 10" xfId="33796" hidden="1"/>
    <cellStyle name="Warnender Text 2 10" xfId="33868" hidden="1"/>
    <cellStyle name="Warnender Text 2 10" xfId="33942" hidden="1"/>
    <cellStyle name="Warnender Text 2 10" xfId="33885" hidden="1"/>
    <cellStyle name="Warnender Text 2 10" xfId="33979" hidden="1"/>
    <cellStyle name="Warnender Text 2 10" xfId="34014" hidden="1"/>
    <cellStyle name="Warnender Text 2 10" xfId="34157" hidden="1"/>
    <cellStyle name="Warnender Text 2 10" xfId="34234" hidden="1"/>
    <cellStyle name="Warnender Text 2 10" xfId="34177" hidden="1"/>
    <cellStyle name="Warnender Text 2 10" xfId="34271" hidden="1"/>
    <cellStyle name="Warnender Text 2 10" xfId="34306" hidden="1"/>
    <cellStyle name="Warnender Text 2 10" xfId="34024" hidden="1"/>
    <cellStyle name="Warnender Text 2 10" xfId="34376" hidden="1"/>
    <cellStyle name="Warnender Text 2 10" xfId="34319" hidden="1"/>
    <cellStyle name="Warnender Text 2 10" xfId="34413" hidden="1"/>
    <cellStyle name="Warnender Text 2 10" xfId="34448" hidden="1"/>
    <cellStyle name="Warnender Text 2 10" xfId="31090" hidden="1"/>
    <cellStyle name="Warnender Text 2 10" xfId="34516" hidden="1"/>
    <cellStyle name="Warnender Text 2 10" xfId="34459" hidden="1"/>
    <cellStyle name="Warnender Text 2 10" xfId="34553" hidden="1"/>
    <cellStyle name="Warnender Text 2 10" xfId="34588" hidden="1"/>
    <cellStyle name="Warnender Text 2 10" xfId="34784" hidden="1"/>
    <cellStyle name="Warnender Text 2 10" xfId="34879" hidden="1"/>
    <cellStyle name="Warnender Text 2 10" xfId="34822" hidden="1"/>
    <cellStyle name="Warnender Text 2 10" xfId="34916" hidden="1"/>
    <cellStyle name="Warnender Text 2 10" xfId="34951" hidden="1"/>
    <cellStyle name="Warnender Text 2 10" xfId="34606" hidden="1"/>
    <cellStyle name="Warnender Text 2 10" xfId="35026" hidden="1"/>
    <cellStyle name="Warnender Text 2 10" xfId="34969" hidden="1"/>
    <cellStyle name="Warnender Text 2 10" xfId="35063" hidden="1"/>
    <cellStyle name="Warnender Text 2 10" xfId="35098" hidden="1"/>
    <cellStyle name="Warnender Text 2 10" xfId="34593" hidden="1"/>
    <cellStyle name="Warnender Text 2 10" xfId="35167" hidden="1"/>
    <cellStyle name="Warnender Text 2 10" xfId="35110" hidden="1"/>
    <cellStyle name="Warnender Text 2 10" xfId="35204" hidden="1"/>
    <cellStyle name="Warnender Text 2 10" xfId="35239" hidden="1"/>
    <cellStyle name="Warnender Text 2 10" xfId="35310" hidden="1"/>
    <cellStyle name="Warnender Text 2 10" xfId="35384" hidden="1"/>
    <cellStyle name="Warnender Text 2 10" xfId="35327" hidden="1"/>
    <cellStyle name="Warnender Text 2 10" xfId="35421" hidden="1"/>
    <cellStyle name="Warnender Text 2 10" xfId="35456" hidden="1"/>
    <cellStyle name="Warnender Text 2 10" xfId="35599" hidden="1"/>
    <cellStyle name="Warnender Text 2 10" xfId="35676" hidden="1"/>
    <cellStyle name="Warnender Text 2 10" xfId="35619" hidden="1"/>
    <cellStyle name="Warnender Text 2 10" xfId="35713" hidden="1"/>
    <cellStyle name="Warnender Text 2 10" xfId="35748" hidden="1"/>
    <cellStyle name="Warnender Text 2 10" xfId="35466" hidden="1"/>
    <cellStyle name="Warnender Text 2 10" xfId="35818" hidden="1"/>
    <cellStyle name="Warnender Text 2 10" xfId="35761" hidden="1"/>
    <cellStyle name="Warnender Text 2 10" xfId="35855" hidden="1"/>
    <cellStyle name="Warnender Text 2 10" xfId="35890" hidden="1"/>
    <cellStyle name="Warnender Text 2 10" xfId="36008" hidden="1"/>
    <cellStyle name="Warnender Text 2 10" xfId="36111" hidden="1"/>
    <cellStyle name="Warnender Text 2 10" xfId="36054" hidden="1"/>
    <cellStyle name="Warnender Text 2 10" xfId="36148" hidden="1"/>
    <cellStyle name="Warnender Text 2 10" xfId="36183" hidden="1"/>
    <cellStyle name="Warnender Text 2 10" xfId="36380" hidden="1"/>
    <cellStyle name="Warnender Text 2 10" xfId="36475" hidden="1"/>
    <cellStyle name="Warnender Text 2 10" xfId="36418" hidden="1"/>
    <cellStyle name="Warnender Text 2 10" xfId="36512" hidden="1"/>
    <cellStyle name="Warnender Text 2 10" xfId="36547" hidden="1"/>
    <cellStyle name="Warnender Text 2 10" xfId="36202" hidden="1"/>
    <cellStyle name="Warnender Text 2 10" xfId="36622" hidden="1"/>
    <cellStyle name="Warnender Text 2 10" xfId="36565" hidden="1"/>
    <cellStyle name="Warnender Text 2 10" xfId="36659" hidden="1"/>
    <cellStyle name="Warnender Text 2 10" xfId="36694" hidden="1"/>
    <cellStyle name="Warnender Text 2 10" xfId="36189" hidden="1"/>
    <cellStyle name="Warnender Text 2 10" xfId="36763" hidden="1"/>
    <cellStyle name="Warnender Text 2 10" xfId="36706" hidden="1"/>
    <cellStyle name="Warnender Text 2 10" xfId="36800" hidden="1"/>
    <cellStyle name="Warnender Text 2 10" xfId="36835" hidden="1"/>
    <cellStyle name="Warnender Text 2 10" xfId="36906" hidden="1"/>
    <cellStyle name="Warnender Text 2 10" xfId="36980" hidden="1"/>
    <cellStyle name="Warnender Text 2 10" xfId="36923" hidden="1"/>
    <cellStyle name="Warnender Text 2 10" xfId="37017" hidden="1"/>
    <cellStyle name="Warnender Text 2 10" xfId="37052" hidden="1"/>
    <cellStyle name="Warnender Text 2 10" xfId="37195" hidden="1"/>
    <cellStyle name="Warnender Text 2 10" xfId="37272" hidden="1"/>
    <cellStyle name="Warnender Text 2 10" xfId="37215" hidden="1"/>
    <cellStyle name="Warnender Text 2 10" xfId="37309" hidden="1"/>
    <cellStyle name="Warnender Text 2 10" xfId="37344" hidden="1"/>
    <cellStyle name="Warnender Text 2 10" xfId="37062" hidden="1"/>
    <cellStyle name="Warnender Text 2 10" xfId="37414" hidden="1"/>
    <cellStyle name="Warnender Text 2 10" xfId="37357" hidden="1"/>
    <cellStyle name="Warnender Text 2 10" xfId="37451" hidden="1"/>
    <cellStyle name="Warnender Text 2 10" xfId="37486" hidden="1"/>
    <cellStyle name="Warnender Text 2 10" xfId="35895" hidden="1"/>
    <cellStyle name="Warnender Text 2 10" xfId="37554" hidden="1"/>
    <cellStyle name="Warnender Text 2 10" xfId="37497" hidden="1"/>
    <cellStyle name="Warnender Text 2 10" xfId="37591" hidden="1"/>
    <cellStyle name="Warnender Text 2 10" xfId="37626" hidden="1"/>
    <cellStyle name="Warnender Text 2 10" xfId="37822" hidden="1"/>
    <cellStyle name="Warnender Text 2 10" xfId="37917" hidden="1"/>
    <cellStyle name="Warnender Text 2 10" xfId="37860" hidden="1"/>
    <cellStyle name="Warnender Text 2 10" xfId="37954" hidden="1"/>
    <cellStyle name="Warnender Text 2 10" xfId="37989" hidden="1"/>
    <cellStyle name="Warnender Text 2 10" xfId="37644" hidden="1"/>
    <cellStyle name="Warnender Text 2 10" xfId="38064" hidden="1"/>
    <cellStyle name="Warnender Text 2 10" xfId="38007" hidden="1"/>
    <cellStyle name="Warnender Text 2 10" xfId="38101" hidden="1"/>
    <cellStyle name="Warnender Text 2 10" xfId="38136" hidden="1"/>
    <cellStyle name="Warnender Text 2 10" xfId="37631" hidden="1"/>
    <cellStyle name="Warnender Text 2 10" xfId="38205" hidden="1"/>
    <cellStyle name="Warnender Text 2 10" xfId="38148" hidden="1"/>
    <cellStyle name="Warnender Text 2 10" xfId="38242" hidden="1"/>
    <cellStyle name="Warnender Text 2 10" xfId="38277" hidden="1"/>
    <cellStyle name="Warnender Text 2 10" xfId="38348" hidden="1"/>
    <cellStyle name="Warnender Text 2 10" xfId="38422" hidden="1"/>
    <cellStyle name="Warnender Text 2 10" xfId="38365" hidden="1"/>
    <cellStyle name="Warnender Text 2 10" xfId="38459" hidden="1"/>
    <cellStyle name="Warnender Text 2 10" xfId="38494" hidden="1"/>
    <cellStyle name="Warnender Text 2 10" xfId="38637" hidden="1"/>
    <cellStyle name="Warnender Text 2 10" xfId="38714" hidden="1"/>
    <cellStyle name="Warnender Text 2 10" xfId="38657" hidden="1"/>
    <cellStyle name="Warnender Text 2 10" xfId="38751" hidden="1"/>
    <cellStyle name="Warnender Text 2 10" xfId="38786" hidden="1"/>
    <cellStyle name="Warnender Text 2 10" xfId="38504" hidden="1"/>
    <cellStyle name="Warnender Text 2 10" xfId="38856" hidden="1"/>
    <cellStyle name="Warnender Text 2 10" xfId="38799" hidden="1"/>
    <cellStyle name="Warnender Text 2 10" xfId="38893" hidden="1"/>
    <cellStyle name="Warnender Text 2 10" xfId="38928" hidden="1"/>
    <cellStyle name="Warnender Text 2 10" xfId="39017" hidden="1"/>
    <cellStyle name="Warnender Text 2 10" xfId="39094" hidden="1"/>
    <cellStyle name="Warnender Text 2 10" xfId="39037" hidden="1"/>
    <cellStyle name="Warnender Text 2 10" xfId="39131" hidden="1"/>
    <cellStyle name="Warnender Text 2 10" xfId="39166" hidden="1"/>
    <cellStyle name="Warnender Text 2 10" xfId="39362" hidden="1"/>
    <cellStyle name="Warnender Text 2 10" xfId="39457" hidden="1"/>
    <cellStyle name="Warnender Text 2 10" xfId="39400" hidden="1"/>
    <cellStyle name="Warnender Text 2 10" xfId="39494" hidden="1"/>
    <cellStyle name="Warnender Text 2 10" xfId="39529" hidden="1"/>
    <cellStyle name="Warnender Text 2 10" xfId="39184" hidden="1"/>
    <cellStyle name="Warnender Text 2 10" xfId="39604" hidden="1"/>
    <cellStyle name="Warnender Text 2 10" xfId="39547" hidden="1"/>
    <cellStyle name="Warnender Text 2 10" xfId="39641" hidden="1"/>
    <cellStyle name="Warnender Text 2 10" xfId="39676" hidden="1"/>
    <cellStyle name="Warnender Text 2 10" xfId="39171" hidden="1"/>
    <cellStyle name="Warnender Text 2 10" xfId="39745" hidden="1"/>
    <cellStyle name="Warnender Text 2 10" xfId="39688" hidden="1"/>
    <cellStyle name="Warnender Text 2 10" xfId="39782" hidden="1"/>
    <cellStyle name="Warnender Text 2 10" xfId="39817" hidden="1"/>
    <cellStyle name="Warnender Text 2 10" xfId="39888" hidden="1"/>
    <cellStyle name="Warnender Text 2 10" xfId="39962" hidden="1"/>
    <cellStyle name="Warnender Text 2 10" xfId="39905" hidden="1"/>
    <cellStyle name="Warnender Text 2 10" xfId="39999" hidden="1"/>
    <cellStyle name="Warnender Text 2 10" xfId="40034" hidden="1"/>
    <cellStyle name="Warnender Text 2 10" xfId="40177" hidden="1"/>
    <cellStyle name="Warnender Text 2 10" xfId="40254" hidden="1"/>
    <cellStyle name="Warnender Text 2 10" xfId="40197" hidden="1"/>
    <cellStyle name="Warnender Text 2 10" xfId="40291" hidden="1"/>
    <cellStyle name="Warnender Text 2 10" xfId="40326" hidden="1"/>
    <cellStyle name="Warnender Text 2 10" xfId="40044" hidden="1"/>
    <cellStyle name="Warnender Text 2 10" xfId="40396" hidden="1"/>
    <cellStyle name="Warnender Text 2 10" xfId="40339" hidden="1"/>
    <cellStyle name="Warnender Text 2 10" xfId="40433" hidden="1"/>
    <cellStyle name="Warnender Text 2 10" xfId="40468" hidden="1"/>
    <cellStyle name="Warnender Text 2 10" xfId="40539" hidden="1"/>
    <cellStyle name="Warnender Text 2 10" xfId="40613" hidden="1"/>
    <cellStyle name="Warnender Text 2 10" xfId="40556" hidden="1"/>
    <cellStyle name="Warnender Text 2 10" xfId="40650" hidden="1"/>
    <cellStyle name="Warnender Text 2 10" xfId="40685" hidden="1"/>
    <cellStyle name="Warnender Text 2 10" xfId="40876" hidden="1"/>
    <cellStyle name="Warnender Text 2 10" xfId="41004" hidden="1"/>
    <cellStyle name="Warnender Text 2 10" xfId="40947" hidden="1"/>
    <cellStyle name="Warnender Text 2 10" xfId="41041" hidden="1"/>
    <cellStyle name="Warnender Text 2 10" xfId="41076" hidden="1"/>
    <cellStyle name="Warnender Text 2 10" xfId="41236" hidden="1"/>
    <cellStyle name="Warnender Text 2 10" xfId="41313" hidden="1"/>
    <cellStyle name="Warnender Text 2 10" xfId="41256" hidden="1"/>
    <cellStyle name="Warnender Text 2 10" xfId="41350" hidden="1"/>
    <cellStyle name="Warnender Text 2 10" xfId="41385" hidden="1"/>
    <cellStyle name="Warnender Text 2 10" xfId="41103" hidden="1"/>
    <cellStyle name="Warnender Text 2 10" xfId="41457" hidden="1"/>
    <cellStyle name="Warnender Text 2 10" xfId="41400" hidden="1"/>
    <cellStyle name="Warnender Text 2 10" xfId="41494" hidden="1"/>
    <cellStyle name="Warnender Text 2 10" xfId="41529" hidden="1"/>
    <cellStyle name="Warnender Text 2 10" xfId="40900" hidden="1"/>
    <cellStyle name="Warnender Text 2 10" xfId="41614" hidden="1"/>
    <cellStyle name="Warnender Text 2 10" xfId="41557" hidden="1"/>
    <cellStyle name="Warnender Text 2 10" xfId="41651" hidden="1"/>
    <cellStyle name="Warnender Text 2 10" xfId="41686" hidden="1"/>
    <cellStyle name="Warnender Text 2 10" xfId="41888" hidden="1"/>
    <cellStyle name="Warnender Text 2 10" xfId="41984" hidden="1"/>
    <cellStyle name="Warnender Text 2 10" xfId="41927" hidden="1"/>
    <cellStyle name="Warnender Text 2 10" xfId="42021" hidden="1"/>
    <cellStyle name="Warnender Text 2 10" xfId="42056" hidden="1"/>
    <cellStyle name="Warnender Text 2 10" xfId="41710" hidden="1"/>
    <cellStyle name="Warnender Text 2 10" xfId="42133" hidden="1"/>
    <cellStyle name="Warnender Text 2 10" xfId="42076" hidden="1"/>
    <cellStyle name="Warnender Text 2 10" xfId="42170" hidden="1"/>
    <cellStyle name="Warnender Text 2 10" xfId="42205" hidden="1"/>
    <cellStyle name="Warnender Text 2 10" xfId="41697" hidden="1"/>
    <cellStyle name="Warnender Text 2 10" xfId="42276" hidden="1"/>
    <cellStyle name="Warnender Text 2 10" xfId="42219" hidden="1"/>
    <cellStyle name="Warnender Text 2 10" xfId="42313" hidden="1"/>
    <cellStyle name="Warnender Text 2 10" xfId="42348" hidden="1"/>
    <cellStyle name="Warnender Text 2 10" xfId="42421" hidden="1"/>
    <cellStyle name="Warnender Text 2 10" xfId="42495" hidden="1"/>
    <cellStyle name="Warnender Text 2 10" xfId="42438" hidden="1"/>
    <cellStyle name="Warnender Text 2 10" xfId="42532" hidden="1"/>
    <cellStyle name="Warnender Text 2 10" xfId="42567" hidden="1"/>
    <cellStyle name="Warnender Text 2 10" xfId="42710" hidden="1"/>
    <cellStyle name="Warnender Text 2 10" xfId="42787" hidden="1"/>
    <cellStyle name="Warnender Text 2 10" xfId="42730" hidden="1"/>
    <cellStyle name="Warnender Text 2 10" xfId="42824" hidden="1"/>
    <cellStyle name="Warnender Text 2 10" xfId="42859" hidden="1"/>
    <cellStyle name="Warnender Text 2 10" xfId="42577" hidden="1"/>
    <cellStyle name="Warnender Text 2 10" xfId="42929" hidden="1"/>
    <cellStyle name="Warnender Text 2 10" xfId="42872" hidden="1"/>
    <cellStyle name="Warnender Text 2 10" xfId="42966" hidden="1"/>
    <cellStyle name="Warnender Text 2 10" xfId="43001" hidden="1"/>
    <cellStyle name="Warnender Text 2 10" xfId="40892" hidden="1"/>
    <cellStyle name="Warnender Text 2 10" xfId="43069" hidden="1"/>
    <cellStyle name="Warnender Text 2 10" xfId="43012" hidden="1"/>
    <cellStyle name="Warnender Text 2 10" xfId="43106" hidden="1"/>
    <cellStyle name="Warnender Text 2 10" xfId="43141" hidden="1"/>
    <cellStyle name="Warnender Text 2 10" xfId="43340" hidden="1"/>
    <cellStyle name="Warnender Text 2 10" xfId="43435" hidden="1"/>
    <cellStyle name="Warnender Text 2 10" xfId="43378" hidden="1"/>
    <cellStyle name="Warnender Text 2 10" xfId="43472" hidden="1"/>
    <cellStyle name="Warnender Text 2 10" xfId="43507" hidden="1"/>
    <cellStyle name="Warnender Text 2 10" xfId="43162" hidden="1"/>
    <cellStyle name="Warnender Text 2 10" xfId="43584" hidden="1"/>
    <cellStyle name="Warnender Text 2 10" xfId="43527" hidden="1"/>
    <cellStyle name="Warnender Text 2 10" xfId="43621" hidden="1"/>
    <cellStyle name="Warnender Text 2 10" xfId="43656" hidden="1"/>
    <cellStyle name="Warnender Text 2 10" xfId="43149" hidden="1"/>
    <cellStyle name="Warnender Text 2 10" xfId="43727" hidden="1"/>
    <cellStyle name="Warnender Text 2 10" xfId="43670" hidden="1"/>
    <cellStyle name="Warnender Text 2 10" xfId="43764" hidden="1"/>
    <cellStyle name="Warnender Text 2 10" xfId="43799" hidden="1"/>
    <cellStyle name="Warnender Text 2 10" xfId="43871" hidden="1"/>
    <cellStyle name="Warnender Text 2 10" xfId="43945" hidden="1"/>
    <cellStyle name="Warnender Text 2 10" xfId="43888" hidden="1"/>
    <cellStyle name="Warnender Text 2 10" xfId="43982" hidden="1"/>
    <cellStyle name="Warnender Text 2 10" xfId="44017" hidden="1"/>
    <cellStyle name="Warnender Text 2 10" xfId="44160" hidden="1"/>
    <cellStyle name="Warnender Text 2 10" xfId="44237" hidden="1"/>
    <cellStyle name="Warnender Text 2 10" xfId="44180" hidden="1"/>
    <cellStyle name="Warnender Text 2 10" xfId="44274" hidden="1"/>
    <cellStyle name="Warnender Text 2 10" xfId="44309" hidden="1"/>
    <cellStyle name="Warnender Text 2 10" xfId="44027" hidden="1"/>
    <cellStyle name="Warnender Text 2 10" xfId="44379" hidden="1"/>
    <cellStyle name="Warnender Text 2 10" xfId="44322" hidden="1"/>
    <cellStyle name="Warnender Text 2 10" xfId="44416" hidden="1"/>
    <cellStyle name="Warnender Text 2 10" xfId="44451" hidden="1"/>
    <cellStyle name="Warnender Text 2 10" xfId="41093" hidden="1"/>
    <cellStyle name="Warnender Text 2 10" xfId="44519" hidden="1"/>
    <cellStyle name="Warnender Text 2 10" xfId="44462" hidden="1"/>
    <cellStyle name="Warnender Text 2 10" xfId="44556" hidden="1"/>
    <cellStyle name="Warnender Text 2 10" xfId="44591" hidden="1"/>
    <cellStyle name="Warnender Text 2 10" xfId="44787" hidden="1"/>
    <cellStyle name="Warnender Text 2 10" xfId="44882" hidden="1"/>
    <cellStyle name="Warnender Text 2 10" xfId="44825" hidden="1"/>
    <cellStyle name="Warnender Text 2 10" xfId="44919" hidden="1"/>
    <cellStyle name="Warnender Text 2 10" xfId="44954" hidden="1"/>
    <cellStyle name="Warnender Text 2 10" xfId="44609" hidden="1"/>
    <cellStyle name="Warnender Text 2 10" xfId="45029" hidden="1"/>
    <cellStyle name="Warnender Text 2 10" xfId="44972" hidden="1"/>
    <cellStyle name="Warnender Text 2 10" xfId="45066" hidden="1"/>
    <cellStyle name="Warnender Text 2 10" xfId="45101" hidden="1"/>
    <cellStyle name="Warnender Text 2 10" xfId="44596" hidden="1"/>
    <cellStyle name="Warnender Text 2 10" xfId="45170" hidden="1"/>
    <cellStyle name="Warnender Text 2 10" xfId="45113" hidden="1"/>
    <cellStyle name="Warnender Text 2 10" xfId="45207" hidden="1"/>
    <cellStyle name="Warnender Text 2 10" xfId="45242" hidden="1"/>
    <cellStyle name="Warnender Text 2 10" xfId="45313" hidden="1"/>
    <cellStyle name="Warnender Text 2 10" xfId="45387" hidden="1"/>
    <cellStyle name="Warnender Text 2 10" xfId="45330" hidden="1"/>
    <cellStyle name="Warnender Text 2 10" xfId="45424" hidden="1"/>
    <cellStyle name="Warnender Text 2 10" xfId="45459" hidden="1"/>
    <cellStyle name="Warnender Text 2 10" xfId="45602" hidden="1"/>
    <cellStyle name="Warnender Text 2 10" xfId="45679" hidden="1"/>
    <cellStyle name="Warnender Text 2 10" xfId="45622" hidden="1"/>
    <cellStyle name="Warnender Text 2 10" xfId="45716" hidden="1"/>
    <cellStyle name="Warnender Text 2 10" xfId="45751" hidden="1"/>
    <cellStyle name="Warnender Text 2 10" xfId="45469" hidden="1"/>
    <cellStyle name="Warnender Text 2 10" xfId="45821" hidden="1"/>
    <cellStyle name="Warnender Text 2 10" xfId="45764" hidden="1"/>
    <cellStyle name="Warnender Text 2 10" xfId="45858" hidden="1"/>
    <cellStyle name="Warnender Text 2 10" xfId="45893" hidden="1"/>
    <cellStyle name="Warnender Text 2 10" xfId="46011" hidden="1"/>
    <cellStyle name="Warnender Text 2 10" xfId="46114" hidden="1"/>
    <cellStyle name="Warnender Text 2 10" xfId="46057" hidden="1"/>
    <cellStyle name="Warnender Text 2 10" xfId="46151" hidden="1"/>
    <cellStyle name="Warnender Text 2 10" xfId="46186" hidden="1"/>
    <cellStyle name="Warnender Text 2 10" xfId="46383" hidden="1"/>
    <cellStyle name="Warnender Text 2 10" xfId="46478" hidden="1"/>
    <cellStyle name="Warnender Text 2 10" xfId="46421" hidden="1"/>
    <cellStyle name="Warnender Text 2 10" xfId="46515" hidden="1"/>
    <cellStyle name="Warnender Text 2 10" xfId="46550" hidden="1"/>
    <cellStyle name="Warnender Text 2 10" xfId="46205" hidden="1"/>
    <cellStyle name="Warnender Text 2 10" xfId="46625" hidden="1"/>
    <cellStyle name="Warnender Text 2 10" xfId="46568" hidden="1"/>
    <cellStyle name="Warnender Text 2 10" xfId="46662" hidden="1"/>
    <cellStyle name="Warnender Text 2 10" xfId="46697" hidden="1"/>
    <cellStyle name="Warnender Text 2 10" xfId="46192" hidden="1"/>
    <cellStyle name="Warnender Text 2 10" xfId="46766" hidden="1"/>
    <cellStyle name="Warnender Text 2 10" xfId="46709" hidden="1"/>
    <cellStyle name="Warnender Text 2 10" xfId="46803" hidden="1"/>
    <cellStyle name="Warnender Text 2 10" xfId="46838" hidden="1"/>
    <cellStyle name="Warnender Text 2 10" xfId="46909" hidden="1"/>
    <cellStyle name="Warnender Text 2 10" xfId="46983" hidden="1"/>
    <cellStyle name="Warnender Text 2 10" xfId="46926" hidden="1"/>
    <cellStyle name="Warnender Text 2 10" xfId="47020" hidden="1"/>
    <cellStyle name="Warnender Text 2 10" xfId="47055" hidden="1"/>
    <cellStyle name="Warnender Text 2 10" xfId="47198" hidden="1"/>
    <cellStyle name="Warnender Text 2 10" xfId="47275" hidden="1"/>
    <cellStyle name="Warnender Text 2 10" xfId="47218" hidden="1"/>
    <cellStyle name="Warnender Text 2 10" xfId="47312" hidden="1"/>
    <cellStyle name="Warnender Text 2 10" xfId="47347" hidden="1"/>
    <cellStyle name="Warnender Text 2 10" xfId="47065" hidden="1"/>
    <cellStyle name="Warnender Text 2 10" xfId="47417" hidden="1"/>
    <cellStyle name="Warnender Text 2 10" xfId="47360" hidden="1"/>
    <cellStyle name="Warnender Text 2 10" xfId="47454" hidden="1"/>
    <cellStyle name="Warnender Text 2 10" xfId="47489" hidden="1"/>
    <cellStyle name="Warnender Text 2 10" xfId="45898" hidden="1"/>
    <cellStyle name="Warnender Text 2 10" xfId="47557" hidden="1"/>
    <cellStyle name="Warnender Text 2 10" xfId="47500" hidden="1"/>
    <cellStyle name="Warnender Text 2 10" xfId="47594" hidden="1"/>
    <cellStyle name="Warnender Text 2 10" xfId="47629" hidden="1"/>
    <cellStyle name="Warnender Text 2 10" xfId="47825" hidden="1"/>
    <cellStyle name="Warnender Text 2 10" xfId="47920" hidden="1"/>
    <cellStyle name="Warnender Text 2 10" xfId="47863" hidden="1"/>
    <cellStyle name="Warnender Text 2 10" xfId="47957" hidden="1"/>
    <cellStyle name="Warnender Text 2 10" xfId="47992" hidden="1"/>
    <cellStyle name="Warnender Text 2 10" xfId="47647" hidden="1"/>
    <cellStyle name="Warnender Text 2 10" xfId="48067" hidden="1"/>
    <cellStyle name="Warnender Text 2 10" xfId="48010" hidden="1"/>
    <cellStyle name="Warnender Text 2 10" xfId="48104" hidden="1"/>
    <cellStyle name="Warnender Text 2 10" xfId="48139" hidden="1"/>
    <cellStyle name="Warnender Text 2 10" xfId="47634" hidden="1"/>
    <cellStyle name="Warnender Text 2 10" xfId="48208" hidden="1"/>
    <cellStyle name="Warnender Text 2 10" xfId="48151" hidden="1"/>
    <cellStyle name="Warnender Text 2 10" xfId="48245" hidden="1"/>
    <cellStyle name="Warnender Text 2 10" xfId="48280" hidden="1"/>
    <cellStyle name="Warnender Text 2 10" xfId="48351" hidden="1"/>
    <cellStyle name="Warnender Text 2 10" xfId="48425" hidden="1"/>
    <cellStyle name="Warnender Text 2 10" xfId="48368" hidden="1"/>
    <cellStyle name="Warnender Text 2 10" xfId="48462" hidden="1"/>
    <cellStyle name="Warnender Text 2 10" xfId="48497" hidden="1"/>
    <cellStyle name="Warnender Text 2 10" xfId="48640" hidden="1"/>
    <cellStyle name="Warnender Text 2 10" xfId="48717" hidden="1"/>
    <cellStyle name="Warnender Text 2 10" xfId="48660" hidden="1"/>
    <cellStyle name="Warnender Text 2 10" xfId="48754" hidden="1"/>
    <cellStyle name="Warnender Text 2 10" xfId="48789" hidden="1"/>
    <cellStyle name="Warnender Text 2 10" xfId="48507" hidden="1"/>
    <cellStyle name="Warnender Text 2 10" xfId="48859" hidden="1"/>
    <cellStyle name="Warnender Text 2 10" xfId="48802" hidden="1"/>
    <cellStyle name="Warnender Text 2 10" xfId="48896" hidden="1"/>
    <cellStyle name="Warnender Text 2 10" xfId="48931" hidden="1"/>
    <cellStyle name="Warnender Text 2 10" xfId="49002" hidden="1"/>
    <cellStyle name="Warnender Text 2 10" xfId="49076" hidden="1"/>
    <cellStyle name="Warnender Text 2 10" xfId="49019" hidden="1"/>
    <cellStyle name="Warnender Text 2 10" xfId="49113" hidden="1"/>
    <cellStyle name="Warnender Text 2 10" xfId="49148" hidden="1"/>
    <cellStyle name="Warnender Text 2 10" xfId="49344" hidden="1"/>
    <cellStyle name="Warnender Text 2 10" xfId="49439" hidden="1"/>
    <cellStyle name="Warnender Text 2 10" xfId="49382" hidden="1"/>
    <cellStyle name="Warnender Text 2 10" xfId="49476" hidden="1"/>
    <cellStyle name="Warnender Text 2 10" xfId="49511" hidden="1"/>
    <cellStyle name="Warnender Text 2 10" xfId="49166" hidden="1"/>
    <cellStyle name="Warnender Text 2 10" xfId="49586" hidden="1"/>
    <cellStyle name="Warnender Text 2 10" xfId="49529" hidden="1"/>
    <cellStyle name="Warnender Text 2 10" xfId="49623" hidden="1"/>
    <cellStyle name="Warnender Text 2 10" xfId="49658" hidden="1"/>
    <cellStyle name="Warnender Text 2 10" xfId="49153" hidden="1"/>
    <cellStyle name="Warnender Text 2 10" xfId="49727" hidden="1"/>
    <cellStyle name="Warnender Text 2 10" xfId="49670" hidden="1"/>
    <cellStyle name="Warnender Text 2 10" xfId="49764" hidden="1"/>
    <cellStyle name="Warnender Text 2 10" xfId="49799" hidden="1"/>
    <cellStyle name="Warnender Text 2 10" xfId="49870" hidden="1"/>
    <cellStyle name="Warnender Text 2 10" xfId="49944" hidden="1"/>
    <cellStyle name="Warnender Text 2 10" xfId="49887" hidden="1"/>
    <cellStyle name="Warnender Text 2 10" xfId="49981" hidden="1"/>
    <cellStyle name="Warnender Text 2 10" xfId="50016" hidden="1"/>
    <cellStyle name="Warnender Text 2 10" xfId="50159" hidden="1"/>
    <cellStyle name="Warnender Text 2 10" xfId="50236" hidden="1"/>
    <cellStyle name="Warnender Text 2 10" xfId="50179" hidden="1"/>
    <cellStyle name="Warnender Text 2 10" xfId="50273" hidden="1"/>
    <cellStyle name="Warnender Text 2 10" xfId="50308" hidden="1"/>
    <cellStyle name="Warnender Text 2 10" xfId="50026" hidden="1"/>
    <cellStyle name="Warnender Text 2 10" xfId="50378" hidden="1"/>
    <cellStyle name="Warnender Text 2 10" xfId="50321" hidden="1"/>
    <cellStyle name="Warnender Text 2 10" xfId="50415" hidden="1"/>
    <cellStyle name="Warnender Text 2 10" xfId="50450" hidden="1"/>
    <cellStyle name="Warnender Text 2 10" xfId="50521" hidden="1"/>
    <cellStyle name="Warnender Text 2 10" xfId="50595" hidden="1"/>
    <cellStyle name="Warnender Text 2 10" xfId="50538" hidden="1"/>
    <cellStyle name="Warnender Text 2 10" xfId="50632" hidden="1"/>
    <cellStyle name="Warnender Text 2 10" xfId="50667" hidden="1"/>
    <cellStyle name="Warnender Text 2 10" xfId="50858" hidden="1"/>
    <cellStyle name="Warnender Text 2 10" xfId="50986" hidden="1"/>
    <cellStyle name="Warnender Text 2 10" xfId="50929" hidden="1"/>
    <cellStyle name="Warnender Text 2 10" xfId="51023" hidden="1"/>
    <cellStyle name="Warnender Text 2 10" xfId="51058" hidden="1"/>
    <cellStyle name="Warnender Text 2 10" xfId="51218" hidden="1"/>
    <cellStyle name="Warnender Text 2 10" xfId="51295" hidden="1"/>
    <cellStyle name="Warnender Text 2 10" xfId="51238" hidden="1"/>
    <cellStyle name="Warnender Text 2 10" xfId="51332" hidden="1"/>
    <cellStyle name="Warnender Text 2 10" xfId="51367" hidden="1"/>
    <cellStyle name="Warnender Text 2 10" xfId="51085" hidden="1"/>
    <cellStyle name="Warnender Text 2 10" xfId="51439" hidden="1"/>
    <cellStyle name="Warnender Text 2 10" xfId="51382" hidden="1"/>
    <cellStyle name="Warnender Text 2 10" xfId="51476" hidden="1"/>
    <cellStyle name="Warnender Text 2 10" xfId="51511" hidden="1"/>
    <cellStyle name="Warnender Text 2 10" xfId="50882" hidden="1"/>
    <cellStyle name="Warnender Text 2 10" xfId="51596" hidden="1"/>
    <cellStyle name="Warnender Text 2 10" xfId="51539" hidden="1"/>
    <cellStyle name="Warnender Text 2 10" xfId="51633" hidden="1"/>
    <cellStyle name="Warnender Text 2 10" xfId="51668" hidden="1"/>
    <cellStyle name="Warnender Text 2 10" xfId="51870" hidden="1"/>
    <cellStyle name="Warnender Text 2 10" xfId="51966" hidden="1"/>
    <cellStyle name="Warnender Text 2 10" xfId="51909" hidden="1"/>
    <cellStyle name="Warnender Text 2 10" xfId="52003" hidden="1"/>
    <cellStyle name="Warnender Text 2 10" xfId="52038" hidden="1"/>
    <cellStyle name="Warnender Text 2 10" xfId="51692" hidden="1"/>
    <cellStyle name="Warnender Text 2 10" xfId="52115" hidden="1"/>
    <cellStyle name="Warnender Text 2 10" xfId="52058" hidden="1"/>
    <cellStyle name="Warnender Text 2 10" xfId="52152" hidden="1"/>
    <cellStyle name="Warnender Text 2 10" xfId="52187" hidden="1"/>
    <cellStyle name="Warnender Text 2 10" xfId="51679" hidden="1"/>
    <cellStyle name="Warnender Text 2 10" xfId="52258" hidden="1"/>
    <cellStyle name="Warnender Text 2 10" xfId="52201" hidden="1"/>
    <cellStyle name="Warnender Text 2 10" xfId="52295" hidden="1"/>
    <cellStyle name="Warnender Text 2 10" xfId="52330" hidden="1"/>
    <cellStyle name="Warnender Text 2 10" xfId="52403" hidden="1"/>
    <cellStyle name="Warnender Text 2 10" xfId="52477" hidden="1"/>
    <cellStyle name="Warnender Text 2 10" xfId="52420" hidden="1"/>
    <cellStyle name="Warnender Text 2 10" xfId="52514" hidden="1"/>
    <cellStyle name="Warnender Text 2 10" xfId="52549" hidden="1"/>
    <cellStyle name="Warnender Text 2 10" xfId="52692" hidden="1"/>
    <cellStyle name="Warnender Text 2 10" xfId="52769" hidden="1"/>
    <cellStyle name="Warnender Text 2 10" xfId="52712" hidden="1"/>
    <cellStyle name="Warnender Text 2 10" xfId="52806" hidden="1"/>
    <cellStyle name="Warnender Text 2 10" xfId="52841" hidden="1"/>
    <cellStyle name="Warnender Text 2 10" xfId="52559" hidden="1"/>
    <cellStyle name="Warnender Text 2 10" xfId="52911" hidden="1"/>
    <cellStyle name="Warnender Text 2 10" xfId="52854" hidden="1"/>
    <cellStyle name="Warnender Text 2 10" xfId="52948" hidden="1"/>
    <cellStyle name="Warnender Text 2 10" xfId="52983" hidden="1"/>
    <cellStyle name="Warnender Text 2 10" xfId="50874" hidden="1"/>
    <cellStyle name="Warnender Text 2 10" xfId="53051" hidden="1"/>
    <cellStyle name="Warnender Text 2 10" xfId="52994" hidden="1"/>
    <cellStyle name="Warnender Text 2 10" xfId="53088" hidden="1"/>
    <cellStyle name="Warnender Text 2 10" xfId="53123" hidden="1"/>
    <cellStyle name="Warnender Text 2 10" xfId="53322" hidden="1"/>
    <cellStyle name="Warnender Text 2 10" xfId="53417" hidden="1"/>
    <cellStyle name="Warnender Text 2 10" xfId="53360" hidden="1"/>
    <cellStyle name="Warnender Text 2 10" xfId="53454" hidden="1"/>
    <cellStyle name="Warnender Text 2 10" xfId="53489" hidden="1"/>
    <cellStyle name="Warnender Text 2 10" xfId="53144" hidden="1"/>
    <cellStyle name="Warnender Text 2 10" xfId="53566" hidden="1"/>
    <cellStyle name="Warnender Text 2 10" xfId="53509" hidden="1"/>
    <cellStyle name="Warnender Text 2 10" xfId="53603" hidden="1"/>
    <cellStyle name="Warnender Text 2 10" xfId="53638" hidden="1"/>
    <cellStyle name="Warnender Text 2 10" xfId="53131" hidden="1"/>
    <cellStyle name="Warnender Text 2 10" xfId="53709" hidden="1"/>
    <cellStyle name="Warnender Text 2 10" xfId="53652" hidden="1"/>
    <cellStyle name="Warnender Text 2 10" xfId="53746" hidden="1"/>
    <cellStyle name="Warnender Text 2 10" xfId="53781" hidden="1"/>
    <cellStyle name="Warnender Text 2 10" xfId="53853" hidden="1"/>
    <cellStyle name="Warnender Text 2 10" xfId="53927" hidden="1"/>
    <cellStyle name="Warnender Text 2 10" xfId="53870" hidden="1"/>
    <cellStyle name="Warnender Text 2 10" xfId="53964" hidden="1"/>
    <cellStyle name="Warnender Text 2 10" xfId="53999" hidden="1"/>
    <cellStyle name="Warnender Text 2 10" xfId="54142" hidden="1"/>
    <cellStyle name="Warnender Text 2 10" xfId="54219" hidden="1"/>
    <cellStyle name="Warnender Text 2 10" xfId="54162" hidden="1"/>
    <cellStyle name="Warnender Text 2 10" xfId="54256" hidden="1"/>
    <cellStyle name="Warnender Text 2 10" xfId="54291" hidden="1"/>
    <cellStyle name="Warnender Text 2 10" xfId="54009" hidden="1"/>
    <cellStyle name="Warnender Text 2 10" xfId="54361" hidden="1"/>
    <cellStyle name="Warnender Text 2 10" xfId="54304" hidden="1"/>
    <cellStyle name="Warnender Text 2 10" xfId="54398" hidden="1"/>
    <cellStyle name="Warnender Text 2 10" xfId="54433" hidden="1"/>
    <cellStyle name="Warnender Text 2 10" xfId="51075" hidden="1"/>
    <cellStyle name="Warnender Text 2 10" xfId="54501" hidden="1"/>
    <cellStyle name="Warnender Text 2 10" xfId="54444" hidden="1"/>
    <cellStyle name="Warnender Text 2 10" xfId="54538" hidden="1"/>
    <cellStyle name="Warnender Text 2 10" xfId="54573" hidden="1"/>
    <cellStyle name="Warnender Text 2 10" xfId="54769" hidden="1"/>
    <cellStyle name="Warnender Text 2 10" xfId="54864" hidden="1"/>
    <cellStyle name="Warnender Text 2 10" xfId="54807" hidden="1"/>
    <cellStyle name="Warnender Text 2 10" xfId="54901" hidden="1"/>
    <cellStyle name="Warnender Text 2 10" xfId="54936" hidden="1"/>
    <cellStyle name="Warnender Text 2 10" xfId="54591" hidden="1"/>
    <cellStyle name="Warnender Text 2 10" xfId="55011" hidden="1"/>
    <cellStyle name="Warnender Text 2 10" xfId="54954" hidden="1"/>
    <cellStyle name="Warnender Text 2 10" xfId="55048" hidden="1"/>
    <cellStyle name="Warnender Text 2 10" xfId="55083" hidden="1"/>
    <cellStyle name="Warnender Text 2 10" xfId="54578" hidden="1"/>
    <cellStyle name="Warnender Text 2 10" xfId="55152" hidden="1"/>
    <cellStyle name="Warnender Text 2 10" xfId="55095" hidden="1"/>
    <cellStyle name="Warnender Text 2 10" xfId="55189" hidden="1"/>
    <cellStyle name="Warnender Text 2 10" xfId="55224" hidden="1"/>
    <cellStyle name="Warnender Text 2 10" xfId="55295" hidden="1"/>
    <cellStyle name="Warnender Text 2 10" xfId="55369" hidden="1"/>
    <cellStyle name="Warnender Text 2 10" xfId="55312" hidden="1"/>
    <cellStyle name="Warnender Text 2 10" xfId="55406" hidden="1"/>
    <cellStyle name="Warnender Text 2 10" xfId="55441" hidden="1"/>
    <cellStyle name="Warnender Text 2 10" xfId="55584" hidden="1"/>
    <cellStyle name="Warnender Text 2 10" xfId="55661" hidden="1"/>
    <cellStyle name="Warnender Text 2 10" xfId="55604" hidden="1"/>
    <cellStyle name="Warnender Text 2 10" xfId="55698" hidden="1"/>
    <cellStyle name="Warnender Text 2 10" xfId="55733" hidden="1"/>
    <cellStyle name="Warnender Text 2 10" xfId="55451" hidden="1"/>
    <cellStyle name="Warnender Text 2 10" xfId="55803" hidden="1"/>
    <cellStyle name="Warnender Text 2 10" xfId="55746" hidden="1"/>
    <cellStyle name="Warnender Text 2 10" xfId="55840" hidden="1"/>
    <cellStyle name="Warnender Text 2 10" xfId="55875" hidden="1"/>
    <cellStyle name="Warnender Text 2 10" xfId="55993" hidden="1"/>
    <cellStyle name="Warnender Text 2 10" xfId="56096" hidden="1"/>
    <cellStyle name="Warnender Text 2 10" xfId="56039" hidden="1"/>
    <cellStyle name="Warnender Text 2 10" xfId="56133" hidden="1"/>
    <cellStyle name="Warnender Text 2 10" xfId="56168" hidden="1"/>
    <cellStyle name="Warnender Text 2 10" xfId="56365" hidden="1"/>
    <cellStyle name="Warnender Text 2 10" xfId="56460" hidden="1"/>
    <cellStyle name="Warnender Text 2 10" xfId="56403" hidden="1"/>
    <cellStyle name="Warnender Text 2 10" xfId="56497" hidden="1"/>
    <cellStyle name="Warnender Text 2 10" xfId="56532" hidden="1"/>
    <cellStyle name="Warnender Text 2 10" xfId="56187" hidden="1"/>
    <cellStyle name="Warnender Text 2 10" xfId="56607" hidden="1"/>
    <cellStyle name="Warnender Text 2 10" xfId="56550" hidden="1"/>
    <cellStyle name="Warnender Text 2 10" xfId="56644" hidden="1"/>
    <cellStyle name="Warnender Text 2 10" xfId="56679" hidden="1"/>
    <cellStyle name="Warnender Text 2 10" xfId="56174" hidden="1"/>
    <cellStyle name="Warnender Text 2 10" xfId="56748" hidden="1"/>
    <cellStyle name="Warnender Text 2 10" xfId="56691" hidden="1"/>
    <cellStyle name="Warnender Text 2 10" xfId="56785" hidden="1"/>
    <cellStyle name="Warnender Text 2 10" xfId="56820" hidden="1"/>
    <cellStyle name="Warnender Text 2 10" xfId="56891" hidden="1"/>
    <cellStyle name="Warnender Text 2 10" xfId="56965" hidden="1"/>
    <cellStyle name="Warnender Text 2 10" xfId="56908" hidden="1"/>
    <cellStyle name="Warnender Text 2 10" xfId="57002" hidden="1"/>
    <cellStyle name="Warnender Text 2 10" xfId="57037" hidden="1"/>
    <cellStyle name="Warnender Text 2 10" xfId="57180" hidden="1"/>
    <cellStyle name="Warnender Text 2 10" xfId="57257" hidden="1"/>
    <cellStyle name="Warnender Text 2 10" xfId="57200" hidden="1"/>
    <cellStyle name="Warnender Text 2 10" xfId="57294" hidden="1"/>
    <cellStyle name="Warnender Text 2 10" xfId="57329" hidden="1"/>
    <cellStyle name="Warnender Text 2 10" xfId="57047" hidden="1"/>
    <cellStyle name="Warnender Text 2 10" xfId="57399" hidden="1"/>
    <cellStyle name="Warnender Text 2 10" xfId="57342" hidden="1"/>
    <cellStyle name="Warnender Text 2 10" xfId="57436" hidden="1"/>
    <cellStyle name="Warnender Text 2 10" xfId="57471" hidden="1"/>
    <cellStyle name="Warnender Text 2 10" xfId="55880" hidden="1"/>
    <cellStyle name="Warnender Text 2 10" xfId="57539" hidden="1"/>
    <cellStyle name="Warnender Text 2 10" xfId="57482" hidden="1"/>
    <cellStyle name="Warnender Text 2 10" xfId="57576" hidden="1"/>
    <cellStyle name="Warnender Text 2 10" xfId="57611" hidden="1"/>
    <cellStyle name="Warnender Text 2 10" xfId="57807" hidden="1"/>
    <cellStyle name="Warnender Text 2 10" xfId="57902" hidden="1"/>
    <cellStyle name="Warnender Text 2 10" xfId="57845" hidden="1"/>
    <cellStyle name="Warnender Text 2 10" xfId="57939" hidden="1"/>
    <cellStyle name="Warnender Text 2 10" xfId="57974" hidden="1"/>
    <cellStyle name="Warnender Text 2 10" xfId="57629" hidden="1"/>
    <cellStyle name="Warnender Text 2 10" xfId="58049" hidden="1"/>
    <cellStyle name="Warnender Text 2 10" xfId="57992" hidden="1"/>
    <cellStyle name="Warnender Text 2 10" xfId="58086" hidden="1"/>
    <cellStyle name="Warnender Text 2 10" xfId="58121" hidden="1"/>
    <cellStyle name="Warnender Text 2 10" xfId="57616" hidden="1"/>
    <cellStyle name="Warnender Text 2 10" xfId="58190" hidden="1"/>
    <cellStyle name="Warnender Text 2 10" xfId="58133" hidden="1"/>
    <cellStyle name="Warnender Text 2 10" xfId="58227" hidden="1"/>
    <cellStyle name="Warnender Text 2 10" xfId="58262" hidden="1"/>
    <cellStyle name="Warnender Text 2 10" xfId="58333" hidden="1"/>
    <cellStyle name="Warnender Text 2 10" xfId="58407" hidden="1"/>
    <cellStyle name="Warnender Text 2 10" xfId="58350" hidden="1"/>
    <cellStyle name="Warnender Text 2 10" xfId="58444" hidden="1"/>
    <cellStyle name="Warnender Text 2 10" xfId="58479" hidden="1"/>
    <cellStyle name="Warnender Text 2 10" xfId="58622" hidden="1"/>
    <cellStyle name="Warnender Text 2 10" xfId="58699" hidden="1"/>
    <cellStyle name="Warnender Text 2 10" xfId="58642" hidden="1"/>
    <cellStyle name="Warnender Text 2 10" xfId="58736" hidden="1"/>
    <cellStyle name="Warnender Text 2 10" xfId="58771" hidden="1"/>
    <cellStyle name="Warnender Text 2 10" xfId="58489" hidden="1"/>
    <cellStyle name="Warnender Text 2 10" xfId="58841" hidden="1"/>
    <cellStyle name="Warnender Text 2 10" xfId="58784" hidden="1"/>
    <cellStyle name="Warnender Text 2 10" xfId="58878" hidden="1"/>
    <cellStyle name="Warnender Text 2 10" xfId="58913" hidden="1"/>
    <cellStyle name="Warnender Text 2 10" xfId="699"/>
    <cellStyle name="Warnender Text 2 11" xfId="383" hidden="1"/>
    <cellStyle name="Warnender Text 2 11" xfId="588" hidden="1"/>
    <cellStyle name="Warnender Text 2 11" xfId="526" hidden="1"/>
    <cellStyle name="Warnender Text 2 11" xfId="625" hidden="1"/>
    <cellStyle name="Warnender Text 2 11" xfId="660" hidden="1"/>
    <cellStyle name="Warnender Text 2 11" xfId="901" hidden="1"/>
    <cellStyle name="Warnender Text 2 11" xfId="996" hidden="1"/>
    <cellStyle name="Warnender Text 2 11" xfId="934" hidden="1"/>
    <cellStyle name="Warnender Text 2 11" xfId="1033" hidden="1"/>
    <cellStyle name="Warnender Text 2 11" xfId="1068" hidden="1"/>
    <cellStyle name="Warnender Text 2 11" xfId="716" hidden="1"/>
    <cellStyle name="Warnender Text 2 11" xfId="1143" hidden="1"/>
    <cellStyle name="Warnender Text 2 11" xfId="1081" hidden="1"/>
    <cellStyle name="Warnender Text 2 11" xfId="1180" hidden="1"/>
    <cellStyle name="Warnender Text 2 11" xfId="1215" hidden="1"/>
    <cellStyle name="Warnender Text 2 11" xfId="730" hidden="1"/>
    <cellStyle name="Warnender Text 2 11" xfId="1284" hidden="1"/>
    <cellStyle name="Warnender Text 2 11" xfId="1222" hidden="1"/>
    <cellStyle name="Warnender Text 2 11" xfId="1321" hidden="1"/>
    <cellStyle name="Warnender Text 2 11" xfId="1356" hidden="1"/>
    <cellStyle name="Warnender Text 2 11" xfId="1427" hidden="1"/>
    <cellStyle name="Warnender Text 2 11" xfId="1501" hidden="1"/>
    <cellStyle name="Warnender Text 2 11" xfId="1439" hidden="1"/>
    <cellStyle name="Warnender Text 2 11" xfId="1538" hidden="1"/>
    <cellStyle name="Warnender Text 2 11" xfId="1573" hidden="1"/>
    <cellStyle name="Warnender Text 2 11" xfId="1716" hidden="1"/>
    <cellStyle name="Warnender Text 2 11" xfId="1793" hidden="1"/>
    <cellStyle name="Warnender Text 2 11" xfId="1731" hidden="1"/>
    <cellStyle name="Warnender Text 2 11" xfId="1830" hidden="1"/>
    <cellStyle name="Warnender Text 2 11" xfId="1865" hidden="1"/>
    <cellStyle name="Warnender Text 2 11" xfId="1580" hidden="1"/>
    <cellStyle name="Warnender Text 2 11" xfId="1935" hidden="1"/>
    <cellStyle name="Warnender Text 2 11" xfId="1873" hidden="1"/>
    <cellStyle name="Warnender Text 2 11" xfId="1972" hidden="1"/>
    <cellStyle name="Warnender Text 2 11" xfId="2007" hidden="1"/>
    <cellStyle name="Warnender Text 2 11" xfId="2272" hidden="1"/>
    <cellStyle name="Warnender Text 2 11" xfId="2466" hidden="1"/>
    <cellStyle name="Warnender Text 2 11" xfId="2404" hidden="1"/>
    <cellStyle name="Warnender Text 2 11" xfId="2503" hidden="1"/>
    <cellStyle name="Warnender Text 2 11" xfId="2538" hidden="1"/>
    <cellStyle name="Warnender Text 2 11" xfId="2771" hidden="1"/>
    <cellStyle name="Warnender Text 2 11" xfId="2866" hidden="1"/>
    <cellStyle name="Warnender Text 2 11" xfId="2804" hidden="1"/>
    <cellStyle name="Warnender Text 2 11" xfId="2903" hidden="1"/>
    <cellStyle name="Warnender Text 2 11" xfId="2938" hidden="1"/>
    <cellStyle name="Warnender Text 2 11" xfId="2586" hidden="1"/>
    <cellStyle name="Warnender Text 2 11" xfId="3013" hidden="1"/>
    <cellStyle name="Warnender Text 2 11" xfId="2951" hidden="1"/>
    <cellStyle name="Warnender Text 2 11" xfId="3050" hidden="1"/>
    <cellStyle name="Warnender Text 2 11" xfId="3085" hidden="1"/>
    <cellStyle name="Warnender Text 2 11" xfId="2600" hidden="1"/>
    <cellStyle name="Warnender Text 2 11" xfId="3154" hidden="1"/>
    <cellStyle name="Warnender Text 2 11" xfId="3092" hidden="1"/>
    <cellStyle name="Warnender Text 2 11" xfId="3191" hidden="1"/>
    <cellStyle name="Warnender Text 2 11" xfId="3226" hidden="1"/>
    <cellStyle name="Warnender Text 2 11" xfId="3297" hidden="1"/>
    <cellStyle name="Warnender Text 2 11" xfId="3371" hidden="1"/>
    <cellStyle name="Warnender Text 2 11" xfId="3309" hidden="1"/>
    <cellStyle name="Warnender Text 2 11" xfId="3408" hidden="1"/>
    <cellStyle name="Warnender Text 2 11" xfId="3443" hidden="1"/>
    <cellStyle name="Warnender Text 2 11" xfId="3586" hidden="1"/>
    <cellStyle name="Warnender Text 2 11" xfId="3663" hidden="1"/>
    <cellStyle name="Warnender Text 2 11" xfId="3601" hidden="1"/>
    <cellStyle name="Warnender Text 2 11" xfId="3700" hidden="1"/>
    <cellStyle name="Warnender Text 2 11" xfId="3735" hidden="1"/>
    <cellStyle name="Warnender Text 2 11" xfId="3450" hidden="1"/>
    <cellStyle name="Warnender Text 2 11" xfId="3805" hidden="1"/>
    <cellStyle name="Warnender Text 2 11" xfId="3743" hidden="1"/>
    <cellStyle name="Warnender Text 2 11" xfId="3842" hidden="1"/>
    <cellStyle name="Warnender Text 2 11" xfId="3877" hidden="1"/>
    <cellStyle name="Warnender Text 2 11" xfId="2574" hidden="1"/>
    <cellStyle name="Warnender Text 2 11" xfId="3972" hidden="1"/>
    <cellStyle name="Warnender Text 2 11" xfId="3910" hidden="1"/>
    <cellStyle name="Warnender Text 2 11" xfId="4009" hidden="1"/>
    <cellStyle name="Warnender Text 2 11" xfId="4044" hidden="1"/>
    <cellStyle name="Warnender Text 2 11" xfId="4277" hidden="1"/>
    <cellStyle name="Warnender Text 2 11" xfId="4372" hidden="1"/>
    <cellStyle name="Warnender Text 2 11" xfId="4310" hidden="1"/>
    <cellStyle name="Warnender Text 2 11" xfId="4409" hidden="1"/>
    <cellStyle name="Warnender Text 2 11" xfId="4444" hidden="1"/>
    <cellStyle name="Warnender Text 2 11" xfId="4092" hidden="1"/>
    <cellStyle name="Warnender Text 2 11" xfId="4519" hidden="1"/>
    <cellStyle name="Warnender Text 2 11" xfId="4457" hidden="1"/>
    <cellStyle name="Warnender Text 2 11" xfId="4556" hidden="1"/>
    <cellStyle name="Warnender Text 2 11" xfId="4591" hidden="1"/>
    <cellStyle name="Warnender Text 2 11" xfId="4106" hidden="1"/>
    <cellStyle name="Warnender Text 2 11" xfId="4660" hidden="1"/>
    <cellStyle name="Warnender Text 2 11" xfId="4598" hidden="1"/>
    <cellStyle name="Warnender Text 2 11" xfId="4697" hidden="1"/>
    <cellStyle name="Warnender Text 2 11" xfId="4732" hidden="1"/>
    <cellStyle name="Warnender Text 2 11" xfId="4803" hidden="1"/>
    <cellStyle name="Warnender Text 2 11" xfId="4877" hidden="1"/>
    <cellStyle name="Warnender Text 2 11" xfId="4815" hidden="1"/>
    <cellStyle name="Warnender Text 2 11" xfId="4914" hidden="1"/>
    <cellStyle name="Warnender Text 2 11" xfId="4949" hidden="1"/>
    <cellStyle name="Warnender Text 2 11" xfId="5092" hidden="1"/>
    <cellStyle name="Warnender Text 2 11" xfId="5169" hidden="1"/>
    <cellStyle name="Warnender Text 2 11" xfId="5107" hidden="1"/>
    <cellStyle name="Warnender Text 2 11" xfId="5206" hidden="1"/>
    <cellStyle name="Warnender Text 2 11" xfId="5241" hidden="1"/>
    <cellStyle name="Warnender Text 2 11" xfId="4956" hidden="1"/>
    <cellStyle name="Warnender Text 2 11" xfId="5311" hidden="1"/>
    <cellStyle name="Warnender Text 2 11" xfId="5249" hidden="1"/>
    <cellStyle name="Warnender Text 2 11" xfId="5348" hidden="1"/>
    <cellStyle name="Warnender Text 2 11" xfId="5383" hidden="1"/>
    <cellStyle name="Warnender Text 2 11" xfId="4080" hidden="1"/>
    <cellStyle name="Warnender Text 2 11" xfId="5477" hidden="1"/>
    <cellStyle name="Warnender Text 2 11" xfId="5415" hidden="1"/>
    <cellStyle name="Warnender Text 2 11" xfId="5514" hidden="1"/>
    <cellStyle name="Warnender Text 2 11" xfId="5549" hidden="1"/>
    <cellStyle name="Warnender Text 2 11" xfId="5781" hidden="1"/>
    <cellStyle name="Warnender Text 2 11" xfId="5876" hidden="1"/>
    <cellStyle name="Warnender Text 2 11" xfId="5814" hidden="1"/>
    <cellStyle name="Warnender Text 2 11" xfId="5913" hidden="1"/>
    <cellStyle name="Warnender Text 2 11" xfId="5948" hidden="1"/>
    <cellStyle name="Warnender Text 2 11" xfId="5596" hidden="1"/>
    <cellStyle name="Warnender Text 2 11" xfId="6023" hidden="1"/>
    <cellStyle name="Warnender Text 2 11" xfId="5961" hidden="1"/>
    <cellStyle name="Warnender Text 2 11" xfId="6060" hidden="1"/>
    <cellStyle name="Warnender Text 2 11" xfId="6095" hidden="1"/>
    <cellStyle name="Warnender Text 2 11" xfId="5610" hidden="1"/>
    <cellStyle name="Warnender Text 2 11" xfId="6164" hidden="1"/>
    <cellStyle name="Warnender Text 2 11" xfId="6102" hidden="1"/>
    <cellStyle name="Warnender Text 2 11" xfId="6201" hidden="1"/>
    <cellStyle name="Warnender Text 2 11" xfId="6236" hidden="1"/>
    <cellStyle name="Warnender Text 2 11" xfId="6307" hidden="1"/>
    <cellStyle name="Warnender Text 2 11" xfId="6381" hidden="1"/>
    <cellStyle name="Warnender Text 2 11" xfId="6319" hidden="1"/>
    <cellStyle name="Warnender Text 2 11" xfId="6418" hidden="1"/>
    <cellStyle name="Warnender Text 2 11" xfId="6453" hidden="1"/>
    <cellStyle name="Warnender Text 2 11" xfId="6596" hidden="1"/>
    <cellStyle name="Warnender Text 2 11" xfId="6673" hidden="1"/>
    <cellStyle name="Warnender Text 2 11" xfId="6611" hidden="1"/>
    <cellStyle name="Warnender Text 2 11" xfId="6710" hidden="1"/>
    <cellStyle name="Warnender Text 2 11" xfId="6745" hidden="1"/>
    <cellStyle name="Warnender Text 2 11" xfId="6460" hidden="1"/>
    <cellStyle name="Warnender Text 2 11" xfId="6815" hidden="1"/>
    <cellStyle name="Warnender Text 2 11" xfId="6753" hidden="1"/>
    <cellStyle name="Warnender Text 2 11" xfId="6852" hidden="1"/>
    <cellStyle name="Warnender Text 2 11" xfId="6887" hidden="1"/>
    <cellStyle name="Warnender Text 2 11" xfId="5584" hidden="1"/>
    <cellStyle name="Warnender Text 2 11" xfId="6979" hidden="1"/>
    <cellStyle name="Warnender Text 2 11" xfId="6917" hidden="1"/>
    <cellStyle name="Warnender Text 2 11" xfId="7016" hidden="1"/>
    <cellStyle name="Warnender Text 2 11" xfId="7051" hidden="1"/>
    <cellStyle name="Warnender Text 2 11" xfId="7279" hidden="1"/>
    <cellStyle name="Warnender Text 2 11" xfId="7374" hidden="1"/>
    <cellStyle name="Warnender Text 2 11" xfId="7312" hidden="1"/>
    <cellStyle name="Warnender Text 2 11" xfId="7411" hidden="1"/>
    <cellStyle name="Warnender Text 2 11" xfId="7446" hidden="1"/>
    <cellStyle name="Warnender Text 2 11" xfId="7094" hidden="1"/>
    <cellStyle name="Warnender Text 2 11" xfId="7521" hidden="1"/>
    <cellStyle name="Warnender Text 2 11" xfId="7459" hidden="1"/>
    <cellStyle name="Warnender Text 2 11" xfId="7558" hidden="1"/>
    <cellStyle name="Warnender Text 2 11" xfId="7593" hidden="1"/>
    <cellStyle name="Warnender Text 2 11" xfId="7108" hidden="1"/>
    <cellStyle name="Warnender Text 2 11" xfId="7662" hidden="1"/>
    <cellStyle name="Warnender Text 2 11" xfId="7600" hidden="1"/>
    <cellStyle name="Warnender Text 2 11" xfId="7699" hidden="1"/>
    <cellStyle name="Warnender Text 2 11" xfId="7734" hidden="1"/>
    <cellStyle name="Warnender Text 2 11" xfId="7805" hidden="1"/>
    <cellStyle name="Warnender Text 2 11" xfId="7879" hidden="1"/>
    <cellStyle name="Warnender Text 2 11" xfId="7817" hidden="1"/>
    <cellStyle name="Warnender Text 2 11" xfId="7916" hidden="1"/>
    <cellStyle name="Warnender Text 2 11" xfId="7951" hidden="1"/>
    <cellStyle name="Warnender Text 2 11" xfId="8094" hidden="1"/>
    <cellStyle name="Warnender Text 2 11" xfId="8171" hidden="1"/>
    <cellStyle name="Warnender Text 2 11" xfId="8109" hidden="1"/>
    <cellStyle name="Warnender Text 2 11" xfId="8208" hidden="1"/>
    <cellStyle name="Warnender Text 2 11" xfId="8243" hidden="1"/>
    <cellStyle name="Warnender Text 2 11" xfId="7958" hidden="1"/>
    <cellStyle name="Warnender Text 2 11" xfId="8313" hidden="1"/>
    <cellStyle name="Warnender Text 2 11" xfId="8251" hidden="1"/>
    <cellStyle name="Warnender Text 2 11" xfId="8350" hidden="1"/>
    <cellStyle name="Warnender Text 2 11" xfId="8385" hidden="1"/>
    <cellStyle name="Warnender Text 2 11" xfId="7084" hidden="1"/>
    <cellStyle name="Warnender Text 2 11" xfId="8474" hidden="1"/>
    <cellStyle name="Warnender Text 2 11" xfId="8412" hidden="1"/>
    <cellStyle name="Warnender Text 2 11" xfId="8511" hidden="1"/>
    <cellStyle name="Warnender Text 2 11" xfId="8546" hidden="1"/>
    <cellStyle name="Warnender Text 2 11" xfId="8772" hidden="1"/>
    <cellStyle name="Warnender Text 2 11" xfId="8867" hidden="1"/>
    <cellStyle name="Warnender Text 2 11" xfId="8805" hidden="1"/>
    <cellStyle name="Warnender Text 2 11" xfId="8904" hidden="1"/>
    <cellStyle name="Warnender Text 2 11" xfId="8939" hidden="1"/>
    <cellStyle name="Warnender Text 2 11" xfId="8587" hidden="1"/>
    <cellStyle name="Warnender Text 2 11" xfId="9014" hidden="1"/>
    <cellStyle name="Warnender Text 2 11" xfId="8952" hidden="1"/>
    <cellStyle name="Warnender Text 2 11" xfId="9051" hidden="1"/>
    <cellStyle name="Warnender Text 2 11" xfId="9086" hidden="1"/>
    <cellStyle name="Warnender Text 2 11" xfId="8601" hidden="1"/>
    <cellStyle name="Warnender Text 2 11" xfId="9155" hidden="1"/>
    <cellStyle name="Warnender Text 2 11" xfId="9093" hidden="1"/>
    <cellStyle name="Warnender Text 2 11" xfId="9192" hidden="1"/>
    <cellStyle name="Warnender Text 2 11" xfId="9227" hidden="1"/>
    <cellStyle name="Warnender Text 2 11" xfId="9298" hidden="1"/>
    <cellStyle name="Warnender Text 2 11" xfId="9372" hidden="1"/>
    <cellStyle name="Warnender Text 2 11" xfId="9310" hidden="1"/>
    <cellStyle name="Warnender Text 2 11" xfId="9409" hidden="1"/>
    <cellStyle name="Warnender Text 2 11" xfId="9444" hidden="1"/>
    <cellStyle name="Warnender Text 2 11" xfId="9587" hidden="1"/>
    <cellStyle name="Warnender Text 2 11" xfId="9664" hidden="1"/>
    <cellStyle name="Warnender Text 2 11" xfId="9602" hidden="1"/>
    <cellStyle name="Warnender Text 2 11" xfId="9701" hidden="1"/>
    <cellStyle name="Warnender Text 2 11" xfId="9736" hidden="1"/>
    <cellStyle name="Warnender Text 2 11" xfId="9451" hidden="1"/>
    <cellStyle name="Warnender Text 2 11" xfId="9806" hidden="1"/>
    <cellStyle name="Warnender Text 2 11" xfId="9744" hidden="1"/>
    <cellStyle name="Warnender Text 2 11" xfId="9843" hidden="1"/>
    <cellStyle name="Warnender Text 2 11" xfId="9878" hidden="1"/>
    <cellStyle name="Warnender Text 2 11" xfId="8577" hidden="1"/>
    <cellStyle name="Warnender Text 2 11" xfId="9965" hidden="1"/>
    <cellStyle name="Warnender Text 2 11" xfId="9903" hidden="1"/>
    <cellStyle name="Warnender Text 2 11" xfId="10002" hidden="1"/>
    <cellStyle name="Warnender Text 2 11" xfId="10037" hidden="1"/>
    <cellStyle name="Warnender Text 2 11" xfId="10258" hidden="1"/>
    <cellStyle name="Warnender Text 2 11" xfId="10353" hidden="1"/>
    <cellStyle name="Warnender Text 2 11" xfId="10291" hidden="1"/>
    <cellStyle name="Warnender Text 2 11" xfId="10390" hidden="1"/>
    <cellStyle name="Warnender Text 2 11" xfId="10425" hidden="1"/>
    <cellStyle name="Warnender Text 2 11" xfId="10073" hidden="1"/>
    <cellStyle name="Warnender Text 2 11" xfId="10500" hidden="1"/>
    <cellStyle name="Warnender Text 2 11" xfId="10438" hidden="1"/>
    <cellStyle name="Warnender Text 2 11" xfId="10537" hidden="1"/>
    <cellStyle name="Warnender Text 2 11" xfId="10572" hidden="1"/>
    <cellStyle name="Warnender Text 2 11" xfId="10087" hidden="1"/>
    <cellStyle name="Warnender Text 2 11" xfId="10641" hidden="1"/>
    <cellStyle name="Warnender Text 2 11" xfId="10579" hidden="1"/>
    <cellStyle name="Warnender Text 2 11" xfId="10678" hidden="1"/>
    <cellStyle name="Warnender Text 2 11" xfId="10713" hidden="1"/>
    <cellStyle name="Warnender Text 2 11" xfId="10784" hidden="1"/>
    <cellStyle name="Warnender Text 2 11" xfId="10858" hidden="1"/>
    <cellStyle name="Warnender Text 2 11" xfId="10796" hidden="1"/>
    <cellStyle name="Warnender Text 2 11" xfId="10895" hidden="1"/>
    <cellStyle name="Warnender Text 2 11" xfId="10930" hidden="1"/>
    <cellStyle name="Warnender Text 2 11" xfId="11073" hidden="1"/>
    <cellStyle name="Warnender Text 2 11" xfId="11150" hidden="1"/>
    <cellStyle name="Warnender Text 2 11" xfId="11088" hidden="1"/>
    <cellStyle name="Warnender Text 2 11" xfId="11187" hidden="1"/>
    <cellStyle name="Warnender Text 2 11" xfId="11222" hidden="1"/>
    <cellStyle name="Warnender Text 2 11" xfId="10937" hidden="1"/>
    <cellStyle name="Warnender Text 2 11" xfId="11292" hidden="1"/>
    <cellStyle name="Warnender Text 2 11" xfId="11230" hidden="1"/>
    <cellStyle name="Warnender Text 2 11" xfId="11329" hidden="1"/>
    <cellStyle name="Warnender Text 2 11" xfId="11364" hidden="1"/>
    <cellStyle name="Warnender Text 2 11" xfId="10064" hidden="1"/>
    <cellStyle name="Warnender Text 2 11" xfId="11448" hidden="1"/>
    <cellStyle name="Warnender Text 2 11" xfId="11386" hidden="1"/>
    <cellStyle name="Warnender Text 2 11" xfId="11485" hidden="1"/>
    <cellStyle name="Warnender Text 2 11" xfId="11520" hidden="1"/>
    <cellStyle name="Warnender Text 2 11" xfId="11738" hidden="1"/>
    <cellStyle name="Warnender Text 2 11" xfId="11833" hidden="1"/>
    <cellStyle name="Warnender Text 2 11" xfId="11771" hidden="1"/>
    <cellStyle name="Warnender Text 2 11" xfId="11870" hidden="1"/>
    <cellStyle name="Warnender Text 2 11" xfId="11905" hidden="1"/>
    <cellStyle name="Warnender Text 2 11" xfId="11553" hidden="1"/>
    <cellStyle name="Warnender Text 2 11" xfId="11980" hidden="1"/>
    <cellStyle name="Warnender Text 2 11" xfId="11918" hidden="1"/>
    <cellStyle name="Warnender Text 2 11" xfId="12017" hidden="1"/>
    <cellStyle name="Warnender Text 2 11" xfId="12052" hidden="1"/>
    <cellStyle name="Warnender Text 2 11" xfId="11567" hidden="1"/>
    <cellStyle name="Warnender Text 2 11" xfId="12121" hidden="1"/>
    <cellStyle name="Warnender Text 2 11" xfId="12059" hidden="1"/>
    <cellStyle name="Warnender Text 2 11" xfId="12158" hidden="1"/>
    <cellStyle name="Warnender Text 2 11" xfId="12193" hidden="1"/>
    <cellStyle name="Warnender Text 2 11" xfId="12264" hidden="1"/>
    <cellStyle name="Warnender Text 2 11" xfId="12338" hidden="1"/>
    <cellStyle name="Warnender Text 2 11" xfId="12276" hidden="1"/>
    <cellStyle name="Warnender Text 2 11" xfId="12375" hidden="1"/>
    <cellStyle name="Warnender Text 2 11" xfId="12410" hidden="1"/>
    <cellStyle name="Warnender Text 2 11" xfId="12553" hidden="1"/>
    <cellStyle name="Warnender Text 2 11" xfId="12630" hidden="1"/>
    <cellStyle name="Warnender Text 2 11" xfId="12568" hidden="1"/>
    <cellStyle name="Warnender Text 2 11" xfId="12667" hidden="1"/>
    <cellStyle name="Warnender Text 2 11" xfId="12702" hidden="1"/>
    <cellStyle name="Warnender Text 2 11" xfId="12417" hidden="1"/>
    <cellStyle name="Warnender Text 2 11" xfId="12772" hidden="1"/>
    <cellStyle name="Warnender Text 2 11" xfId="12710" hidden="1"/>
    <cellStyle name="Warnender Text 2 11" xfId="12809" hidden="1"/>
    <cellStyle name="Warnender Text 2 11" xfId="12844" hidden="1"/>
    <cellStyle name="Warnender Text 2 11" xfId="11544" hidden="1"/>
    <cellStyle name="Warnender Text 2 11" xfId="12927" hidden="1"/>
    <cellStyle name="Warnender Text 2 11" xfId="12865" hidden="1"/>
    <cellStyle name="Warnender Text 2 11" xfId="12964" hidden="1"/>
    <cellStyle name="Warnender Text 2 11" xfId="12999" hidden="1"/>
    <cellStyle name="Warnender Text 2 11" xfId="13209" hidden="1"/>
    <cellStyle name="Warnender Text 2 11" xfId="13304" hidden="1"/>
    <cellStyle name="Warnender Text 2 11" xfId="13242" hidden="1"/>
    <cellStyle name="Warnender Text 2 11" xfId="13341" hidden="1"/>
    <cellStyle name="Warnender Text 2 11" xfId="13376" hidden="1"/>
    <cellStyle name="Warnender Text 2 11" xfId="13024" hidden="1"/>
    <cellStyle name="Warnender Text 2 11" xfId="13451" hidden="1"/>
    <cellStyle name="Warnender Text 2 11" xfId="13389" hidden="1"/>
    <cellStyle name="Warnender Text 2 11" xfId="13488" hidden="1"/>
    <cellStyle name="Warnender Text 2 11" xfId="13523" hidden="1"/>
    <cellStyle name="Warnender Text 2 11" xfId="13038" hidden="1"/>
    <cellStyle name="Warnender Text 2 11" xfId="13592" hidden="1"/>
    <cellStyle name="Warnender Text 2 11" xfId="13530" hidden="1"/>
    <cellStyle name="Warnender Text 2 11" xfId="13629" hidden="1"/>
    <cellStyle name="Warnender Text 2 11" xfId="13664" hidden="1"/>
    <cellStyle name="Warnender Text 2 11" xfId="13735" hidden="1"/>
    <cellStyle name="Warnender Text 2 11" xfId="13809" hidden="1"/>
    <cellStyle name="Warnender Text 2 11" xfId="13747" hidden="1"/>
    <cellStyle name="Warnender Text 2 11" xfId="13846" hidden="1"/>
    <cellStyle name="Warnender Text 2 11" xfId="13881" hidden="1"/>
    <cellStyle name="Warnender Text 2 11" xfId="14024" hidden="1"/>
    <cellStyle name="Warnender Text 2 11" xfId="14101" hidden="1"/>
    <cellStyle name="Warnender Text 2 11" xfId="14039" hidden="1"/>
    <cellStyle name="Warnender Text 2 11" xfId="14138" hidden="1"/>
    <cellStyle name="Warnender Text 2 11" xfId="14173" hidden="1"/>
    <cellStyle name="Warnender Text 2 11" xfId="13888" hidden="1"/>
    <cellStyle name="Warnender Text 2 11" xfId="14243" hidden="1"/>
    <cellStyle name="Warnender Text 2 11" xfId="14181" hidden="1"/>
    <cellStyle name="Warnender Text 2 11" xfId="14280" hidden="1"/>
    <cellStyle name="Warnender Text 2 11" xfId="14315" hidden="1"/>
    <cellStyle name="Warnender Text 2 11" xfId="13016" hidden="1"/>
    <cellStyle name="Warnender Text 2 11" xfId="14394" hidden="1"/>
    <cellStyle name="Warnender Text 2 11" xfId="14332" hidden="1"/>
    <cellStyle name="Warnender Text 2 11" xfId="14431" hidden="1"/>
    <cellStyle name="Warnender Text 2 11" xfId="14466" hidden="1"/>
    <cellStyle name="Warnender Text 2 11" xfId="14671" hidden="1"/>
    <cellStyle name="Warnender Text 2 11" xfId="14766" hidden="1"/>
    <cellStyle name="Warnender Text 2 11" xfId="14704" hidden="1"/>
    <cellStyle name="Warnender Text 2 11" xfId="14803" hidden="1"/>
    <cellStyle name="Warnender Text 2 11" xfId="14838" hidden="1"/>
    <cellStyle name="Warnender Text 2 11" xfId="14486" hidden="1"/>
    <cellStyle name="Warnender Text 2 11" xfId="14913" hidden="1"/>
    <cellStyle name="Warnender Text 2 11" xfId="14851" hidden="1"/>
    <cellStyle name="Warnender Text 2 11" xfId="14950" hidden="1"/>
    <cellStyle name="Warnender Text 2 11" xfId="14985" hidden="1"/>
    <cellStyle name="Warnender Text 2 11" xfId="14500" hidden="1"/>
    <cellStyle name="Warnender Text 2 11" xfId="15054" hidden="1"/>
    <cellStyle name="Warnender Text 2 11" xfId="14992" hidden="1"/>
    <cellStyle name="Warnender Text 2 11" xfId="15091" hidden="1"/>
    <cellStyle name="Warnender Text 2 11" xfId="15126" hidden="1"/>
    <cellStyle name="Warnender Text 2 11" xfId="15197" hidden="1"/>
    <cellStyle name="Warnender Text 2 11" xfId="15271" hidden="1"/>
    <cellStyle name="Warnender Text 2 11" xfId="15209" hidden="1"/>
    <cellStyle name="Warnender Text 2 11" xfId="15308" hidden="1"/>
    <cellStyle name="Warnender Text 2 11" xfId="15343" hidden="1"/>
    <cellStyle name="Warnender Text 2 11" xfId="15486" hidden="1"/>
    <cellStyle name="Warnender Text 2 11" xfId="15563" hidden="1"/>
    <cellStyle name="Warnender Text 2 11" xfId="15501" hidden="1"/>
    <cellStyle name="Warnender Text 2 11" xfId="15600" hidden="1"/>
    <cellStyle name="Warnender Text 2 11" xfId="15635" hidden="1"/>
    <cellStyle name="Warnender Text 2 11" xfId="15350" hidden="1"/>
    <cellStyle name="Warnender Text 2 11" xfId="15705" hidden="1"/>
    <cellStyle name="Warnender Text 2 11" xfId="15643" hidden="1"/>
    <cellStyle name="Warnender Text 2 11" xfId="15742" hidden="1"/>
    <cellStyle name="Warnender Text 2 11" xfId="15777" hidden="1"/>
    <cellStyle name="Warnender Text 2 11" xfId="14478" hidden="1"/>
    <cellStyle name="Warnender Text 2 11" xfId="15856" hidden="1"/>
    <cellStyle name="Warnender Text 2 11" xfId="15794" hidden="1"/>
    <cellStyle name="Warnender Text 2 11" xfId="15893" hidden="1"/>
    <cellStyle name="Warnender Text 2 11" xfId="15928" hidden="1"/>
    <cellStyle name="Warnender Text 2 11" xfId="16127" hidden="1"/>
    <cellStyle name="Warnender Text 2 11" xfId="16222" hidden="1"/>
    <cellStyle name="Warnender Text 2 11" xfId="16160" hidden="1"/>
    <cellStyle name="Warnender Text 2 11" xfId="16259" hidden="1"/>
    <cellStyle name="Warnender Text 2 11" xfId="16294" hidden="1"/>
    <cellStyle name="Warnender Text 2 11" xfId="15942" hidden="1"/>
    <cellStyle name="Warnender Text 2 11" xfId="16369" hidden="1"/>
    <cellStyle name="Warnender Text 2 11" xfId="16307" hidden="1"/>
    <cellStyle name="Warnender Text 2 11" xfId="16406" hidden="1"/>
    <cellStyle name="Warnender Text 2 11" xfId="16441" hidden="1"/>
    <cellStyle name="Warnender Text 2 11" xfId="15956" hidden="1"/>
    <cellStyle name="Warnender Text 2 11" xfId="16510" hidden="1"/>
    <cellStyle name="Warnender Text 2 11" xfId="16448" hidden="1"/>
    <cellStyle name="Warnender Text 2 11" xfId="16547" hidden="1"/>
    <cellStyle name="Warnender Text 2 11" xfId="16582" hidden="1"/>
    <cellStyle name="Warnender Text 2 11" xfId="16653" hidden="1"/>
    <cellStyle name="Warnender Text 2 11" xfId="16727" hidden="1"/>
    <cellStyle name="Warnender Text 2 11" xfId="16665" hidden="1"/>
    <cellStyle name="Warnender Text 2 11" xfId="16764" hidden="1"/>
    <cellStyle name="Warnender Text 2 11" xfId="16799" hidden="1"/>
    <cellStyle name="Warnender Text 2 11" xfId="16942" hidden="1"/>
    <cellStyle name="Warnender Text 2 11" xfId="17019" hidden="1"/>
    <cellStyle name="Warnender Text 2 11" xfId="16957" hidden="1"/>
    <cellStyle name="Warnender Text 2 11" xfId="17056" hidden="1"/>
    <cellStyle name="Warnender Text 2 11" xfId="17091" hidden="1"/>
    <cellStyle name="Warnender Text 2 11" xfId="16806" hidden="1"/>
    <cellStyle name="Warnender Text 2 11" xfId="17161" hidden="1"/>
    <cellStyle name="Warnender Text 2 11" xfId="17099" hidden="1"/>
    <cellStyle name="Warnender Text 2 11" xfId="17198" hidden="1"/>
    <cellStyle name="Warnender Text 2 11" xfId="17233" hidden="1"/>
    <cellStyle name="Warnender Text 2 11" xfId="15934" hidden="1"/>
    <cellStyle name="Warnender Text 2 11" xfId="17301" hidden="1"/>
    <cellStyle name="Warnender Text 2 11" xfId="17239" hidden="1"/>
    <cellStyle name="Warnender Text 2 11" xfId="17338" hidden="1"/>
    <cellStyle name="Warnender Text 2 11" xfId="17373" hidden="1"/>
    <cellStyle name="Warnender Text 2 11" xfId="17569" hidden="1"/>
    <cellStyle name="Warnender Text 2 11" xfId="17664" hidden="1"/>
    <cellStyle name="Warnender Text 2 11" xfId="17602" hidden="1"/>
    <cellStyle name="Warnender Text 2 11" xfId="17701" hidden="1"/>
    <cellStyle name="Warnender Text 2 11" xfId="17736" hidden="1"/>
    <cellStyle name="Warnender Text 2 11" xfId="17384" hidden="1"/>
    <cellStyle name="Warnender Text 2 11" xfId="17811" hidden="1"/>
    <cellStyle name="Warnender Text 2 11" xfId="17749" hidden="1"/>
    <cellStyle name="Warnender Text 2 11" xfId="17848" hidden="1"/>
    <cellStyle name="Warnender Text 2 11" xfId="17883" hidden="1"/>
    <cellStyle name="Warnender Text 2 11" xfId="17398" hidden="1"/>
    <cellStyle name="Warnender Text 2 11" xfId="17952" hidden="1"/>
    <cellStyle name="Warnender Text 2 11" xfId="17890" hidden="1"/>
    <cellStyle name="Warnender Text 2 11" xfId="17989" hidden="1"/>
    <cellStyle name="Warnender Text 2 11" xfId="18024" hidden="1"/>
    <cellStyle name="Warnender Text 2 11" xfId="18095" hidden="1"/>
    <cellStyle name="Warnender Text 2 11" xfId="18169" hidden="1"/>
    <cellStyle name="Warnender Text 2 11" xfId="18107" hidden="1"/>
    <cellStyle name="Warnender Text 2 11" xfId="18206" hidden="1"/>
    <cellStyle name="Warnender Text 2 11" xfId="18241" hidden="1"/>
    <cellStyle name="Warnender Text 2 11" xfId="18384" hidden="1"/>
    <cellStyle name="Warnender Text 2 11" xfId="18461" hidden="1"/>
    <cellStyle name="Warnender Text 2 11" xfId="18399" hidden="1"/>
    <cellStyle name="Warnender Text 2 11" xfId="18498" hidden="1"/>
    <cellStyle name="Warnender Text 2 11" xfId="18533" hidden="1"/>
    <cellStyle name="Warnender Text 2 11" xfId="18248" hidden="1"/>
    <cellStyle name="Warnender Text 2 11" xfId="18603" hidden="1"/>
    <cellStyle name="Warnender Text 2 11" xfId="18541" hidden="1"/>
    <cellStyle name="Warnender Text 2 11" xfId="18640" hidden="1"/>
    <cellStyle name="Warnender Text 2 11" xfId="18675" hidden="1"/>
    <cellStyle name="Warnender Text 2 11" xfId="19015" hidden="1"/>
    <cellStyle name="Warnender Text 2 11" xfId="19101" hidden="1"/>
    <cellStyle name="Warnender Text 2 11" xfId="19039" hidden="1"/>
    <cellStyle name="Warnender Text 2 11" xfId="19138" hidden="1"/>
    <cellStyle name="Warnender Text 2 11" xfId="19173" hidden="1"/>
    <cellStyle name="Warnender Text 2 11" xfId="19376" hidden="1"/>
    <cellStyle name="Warnender Text 2 11" xfId="19471" hidden="1"/>
    <cellStyle name="Warnender Text 2 11" xfId="19409" hidden="1"/>
    <cellStyle name="Warnender Text 2 11" xfId="19508" hidden="1"/>
    <cellStyle name="Warnender Text 2 11" xfId="19543" hidden="1"/>
    <cellStyle name="Warnender Text 2 11" xfId="19191" hidden="1"/>
    <cellStyle name="Warnender Text 2 11" xfId="19618" hidden="1"/>
    <cellStyle name="Warnender Text 2 11" xfId="19556" hidden="1"/>
    <cellStyle name="Warnender Text 2 11" xfId="19655" hidden="1"/>
    <cellStyle name="Warnender Text 2 11" xfId="19690" hidden="1"/>
    <cellStyle name="Warnender Text 2 11" xfId="19205" hidden="1"/>
    <cellStyle name="Warnender Text 2 11" xfId="19759" hidden="1"/>
    <cellStyle name="Warnender Text 2 11" xfId="19697" hidden="1"/>
    <cellStyle name="Warnender Text 2 11" xfId="19796" hidden="1"/>
    <cellStyle name="Warnender Text 2 11" xfId="19831" hidden="1"/>
    <cellStyle name="Warnender Text 2 11" xfId="19902" hidden="1"/>
    <cellStyle name="Warnender Text 2 11" xfId="19976" hidden="1"/>
    <cellStyle name="Warnender Text 2 11" xfId="19914" hidden="1"/>
    <cellStyle name="Warnender Text 2 11" xfId="20013" hidden="1"/>
    <cellStyle name="Warnender Text 2 11" xfId="20048" hidden="1"/>
    <cellStyle name="Warnender Text 2 11" xfId="20191" hidden="1"/>
    <cellStyle name="Warnender Text 2 11" xfId="20268" hidden="1"/>
    <cellStyle name="Warnender Text 2 11" xfId="20206" hidden="1"/>
    <cellStyle name="Warnender Text 2 11" xfId="20305" hidden="1"/>
    <cellStyle name="Warnender Text 2 11" xfId="20340" hidden="1"/>
    <cellStyle name="Warnender Text 2 11" xfId="20055" hidden="1"/>
    <cellStyle name="Warnender Text 2 11" xfId="20410" hidden="1"/>
    <cellStyle name="Warnender Text 2 11" xfId="20348" hidden="1"/>
    <cellStyle name="Warnender Text 2 11" xfId="20447" hidden="1"/>
    <cellStyle name="Warnender Text 2 11" xfId="20482" hidden="1"/>
    <cellStyle name="Warnender Text 2 11" xfId="20553" hidden="1"/>
    <cellStyle name="Warnender Text 2 11" xfId="20627" hidden="1"/>
    <cellStyle name="Warnender Text 2 11" xfId="20565" hidden="1"/>
    <cellStyle name="Warnender Text 2 11" xfId="20664" hidden="1"/>
    <cellStyle name="Warnender Text 2 11" xfId="20699" hidden="1"/>
    <cellStyle name="Warnender Text 2 11" xfId="20890" hidden="1"/>
    <cellStyle name="Warnender Text 2 11" xfId="21018" hidden="1"/>
    <cellStyle name="Warnender Text 2 11" xfId="20956" hidden="1"/>
    <cellStyle name="Warnender Text 2 11" xfId="21055" hidden="1"/>
    <cellStyle name="Warnender Text 2 11" xfId="21090" hidden="1"/>
    <cellStyle name="Warnender Text 2 11" xfId="21250" hidden="1"/>
    <cellStyle name="Warnender Text 2 11" xfId="21327" hidden="1"/>
    <cellStyle name="Warnender Text 2 11" xfId="21265" hidden="1"/>
    <cellStyle name="Warnender Text 2 11" xfId="21364" hidden="1"/>
    <cellStyle name="Warnender Text 2 11" xfId="21399" hidden="1"/>
    <cellStyle name="Warnender Text 2 11" xfId="21114" hidden="1"/>
    <cellStyle name="Warnender Text 2 11" xfId="21471" hidden="1"/>
    <cellStyle name="Warnender Text 2 11" xfId="21409" hidden="1"/>
    <cellStyle name="Warnender Text 2 11" xfId="21508" hidden="1"/>
    <cellStyle name="Warnender Text 2 11" xfId="21543" hidden="1"/>
    <cellStyle name="Warnender Text 2 11" xfId="20920" hidden="1"/>
    <cellStyle name="Warnender Text 2 11" xfId="21628" hidden="1"/>
    <cellStyle name="Warnender Text 2 11" xfId="21566" hidden="1"/>
    <cellStyle name="Warnender Text 2 11" xfId="21665" hidden="1"/>
    <cellStyle name="Warnender Text 2 11" xfId="21700" hidden="1"/>
    <cellStyle name="Warnender Text 2 11" xfId="21902" hidden="1"/>
    <cellStyle name="Warnender Text 2 11" xfId="21998" hidden="1"/>
    <cellStyle name="Warnender Text 2 11" xfId="21936" hidden="1"/>
    <cellStyle name="Warnender Text 2 11" xfId="22035" hidden="1"/>
    <cellStyle name="Warnender Text 2 11" xfId="22070" hidden="1"/>
    <cellStyle name="Warnender Text 2 11" xfId="21717" hidden="1"/>
    <cellStyle name="Warnender Text 2 11" xfId="22147" hidden="1"/>
    <cellStyle name="Warnender Text 2 11" xfId="22085" hidden="1"/>
    <cellStyle name="Warnender Text 2 11" xfId="22184" hidden="1"/>
    <cellStyle name="Warnender Text 2 11" xfId="22219" hidden="1"/>
    <cellStyle name="Warnender Text 2 11" xfId="21731" hidden="1"/>
    <cellStyle name="Warnender Text 2 11" xfId="22290" hidden="1"/>
    <cellStyle name="Warnender Text 2 11" xfId="22228" hidden="1"/>
    <cellStyle name="Warnender Text 2 11" xfId="22327" hidden="1"/>
    <cellStyle name="Warnender Text 2 11" xfId="22362" hidden="1"/>
    <cellStyle name="Warnender Text 2 11" xfId="22435" hidden="1"/>
    <cellStyle name="Warnender Text 2 11" xfId="22509" hidden="1"/>
    <cellStyle name="Warnender Text 2 11" xfId="22447" hidden="1"/>
    <cellStyle name="Warnender Text 2 11" xfId="22546" hidden="1"/>
    <cellStyle name="Warnender Text 2 11" xfId="22581" hidden="1"/>
    <cellStyle name="Warnender Text 2 11" xfId="22724" hidden="1"/>
    <cellStyle name="Warnender Text 2 11" xfId="22801" hidden="1"/>
    <cellStyle name="Warnender Text 2 11" xfId="22739" hidden="1"/>
    <cellStyle name="Warnender Text 2 11" xfId="22838" hidden="1"/>
    <cellStyle name="Warnender Text 2 11" xfId="22873" hidden="1"/>
    <cellStyle name="Warnender Text 2 11" xfId="22588" hidden="1"/>
    <cellStyle name="Warnender Text 2 11" xfId="22943" hidden="1"/>
    <cellStyle name="Warnender Text 2 11" xfId="22881" hidden="1"/>
    <cellStyle name="Warnender Text 2 11" xfId="22980" hidden="1"/>
    <cellStyle name="Warnender Text 2 11" xfId="23015" hidden="1"/>
    <cellStyle name="Warnender Text 2 11" xfId="21096" hidden="1"/>
    <cellStyle name="Warnender Text 2 11" xfId="23083" hidden="1"/>
    <cellStyle name="Warnender Text 2 11" xfId="23021" hidden="1"/>
    <cellStyle name="Warnender Text 2 11" xfId="23120" hidden="1"/>
    <cellStyle name="Warnender Text 2 11" xfId="23155" hidden="1"/>
    <cellStyle name="Warnender Text 2 11" xfId="23355" hidden="1"/>
    <cellStyle name="Warnender Text 2 11" xfId="23450" hidden="1"/>
    <cellStyle name="Warnender Text 2 11" xfId="23388" hidden="1"/>
    <cellStyle name="Warnender Text 2 11" xfId="23487" hidden="1"/>
    <cellStyle name="Warnender Text 2 11" xfId="23522" hidden="1"/>
    <cellStyle name="Warnender Text 2 11" xfId="23170" hidden="1"/>
    <cellStyle name="Warnender Text 2 11" xfId="23599" hidden="1"/>
    <cellStyle name="Warnender Text 2 11" xfId="23537" hidden="1"/>
    <cellStyle name="Warnender Text 2 11" xfId="23636" hidden="1"/>
    <cellStyle name="Warnender Text 2 11" xfId="23671" hidden="1"/>
    <cellStyle name="Warnender Text 2 11" xfId="23184" hidden="1"/>
    <cellStyle name="Warnender Text 2 11" xfId="23742" hidden="1"/>
    <cellStyle name="Warnender Text 2 11" xfId="23680" hidden="1"/>
    <cellStyle name="Warnender Text 2 11" xfId="23779" hidden="1"/>
    <cellStyle name="Warnender Text 2 11" xfId="23814" hidden="1"/>
    <cellStyle name="Warnender Text 2 11" xfId="23886" hidden="1"/>
    <cellStyle name="Warnender Text 2 11" xfId="23960" hidden="1"/>
    <cellStyle name="Warnender Text 2 11" xfId="23898" hidden="1"/>
    <cellStyle name="Warnender Text 2 11" xfId="23997" hidden="1"/>
    <cellStyle name="Warnender Text 2 11" xfId="24032" hidden="1"/>
    <cellStyle name="Warnender Text 2 11" xfId="24175" hidden="1"/>
    <cellStyle name="Warnender Text 2 11" xfId="24252" hidden="1"/>
    <cellStyle name="Warnender Text 2 11" xfId="24190" hidden="1"/>
    <cellStyle name="Warnender Text 2 11" xfId="24289" hidden="1"/>
    <cellStyle name="Warnender Text 2 11" xfId="24324" hidden="1"/>
    <cellStyle name="Warnender Text 2 11" xfId="24039" hidden="1"/>
    <cellStyle name="Warnender Text 2 11" xfId="24394" hidden="1"/>
    <cellStyle name="Warnender Text 2 11" xfId="24332" hidden="1"/>
    <cellStyle name="Warnender Text 2 11" xfId="24431" hidden="1"/>
    <cellStyle name="Warnender Text 2 11" xfId="24466" hidden="1"/>
    <cellStyle name="Warnender Text 2 11" xfId="21705" hidden="1"/>
    <cellStyle name="Warnender Text 2 11" xfId="24534" hidden="1"/>
    <cellStyle name="Warnender Text 2 11" xfId="24472" hidden="1"/>
    <cellStyle name="Warnender Text 2 11" xfId="24571" hidden="1"/>
    <cellStyle name="Warnender Text 2 11" xfId="24606" hidden="1"/>
    <cellStyle name="Warnender Text 2 11" xfId="24802" hidden="1"/>
    <cellStyle name="Warnender Text 2 11" xfId="24897" hidden="1"/>
    <cellStyle name="Warnender Text 2 11" xfId="24835" hidden="1"/>
    <cellStyle name="Warnender Text 2 11" xfId="24934" hidden="1"/>
    <cellStyle name="Warnender Text 2 11" xfId="24969" hidden="1"/>
    <cellStyle name="Warnender Text 2 11" xfId="24617" hidden="1"/>
    <cellStyle name="Warnender Text 2 11" xfId="25044" hidden="1"/>
    <cellStyle name="Warnender Text 2 11" xfId="24982" hidden="1"/>
    <cellStyle name="Warnender Text 2 11" xfId="25081" hidden="1"/>
    <cellStyle name="Warnender Text 2 11" xfId="25116" hidden="1"/>
    <cellStyle name="Warnender Text 2 11" xfId="24631" hidden="1"/>
    <cellStyle name="Warnender Text 2 11" xfId="25185" hidden="1"/>
    <cellStyle name="Warnender Text 2 11" xfId="25123" hidden="1"/>
    <cellStyle name="Warnender Text 2 11" xfId="25222" hidden="1"/>
    <cellStyle name="Warnender Text 2 11" xfId="25257" hidden="1"/>
    <cellStyle name="Warnender Text 2 11" xfId="25328" hidden="1"/>
    <cellStyle name="Warnender Text 2 11" xfId="25402" hidden="1"/>
    <cellStyle name="Warnender Text 2 11" xfId="25340" hidden="1"/>
    <cellStyle name="Warnender Text 2 11" xfId="25439" hidden="1"/>
    <cellStyle name="Warnender Text 2 11" xfId="25474" hidden="1"/>
    <cellStyle name="Warnender Text 2 11" xfId="25617" hidden="1"/>
    <cellStyle name="Warnender Text 2 11" xfId="25694" hidden="1"/>
    <cellStyle name="Warnender Text 2 11" xfId="25632" hidden="1"/>
    <cellStyle name="Warnender Text 2 11" xfId="25731" hidden="1"/>
    <cellStyle name="Warnender Text 2 11" xfId="25766" hidden="1"/>
    <cellStyle name="Warnender Text 2 11" xfId="25481" hidden="1"/>
    <cellStyle name="Warnender Text 2 11" xfId="25836" hidden="1"/>
    <cellStyle name="Warnender Text 2 11" xfId="25774" hidden="1"/>
    <cellStyle name="Warnender Text 2 11" xfId="25873" hidden="1"/>
    <cellStyle name="Warnender Text 2 11" xfId="25908" hidden="1"/>
    <cellStyle name="Warnender Text 2 11" xfId="26026" hidden="1"/>
    <cellStyle name="Warnender Text 2 11" xfId="26129" hidden="1"/>
    <cellStyle name="Warnender Text 2 11" xfId="26067" hidden="1"/>
    <cellStyle name="Warnender Text 2 11" xfId="26166" hidden="1"/>
    <cellStyle name="Warnender Text 2 11" xfId="26201" hidden="1"/>
    <cellStyle name="Warnender Text 2 11" xfId="26398" hidden="1"/>
    <cellStyle name="Warnender Text 2 11" xfId="26493" hidden="1"/>
    <cellStyle name="Warnender Text 2 11" xfId="26431" hidden="1"/>
    <cellStyle name="Warnender Text 2 11" xfId="26530" hidden="1"/>
    <cellStyle name="Warnender Text 2 11" xfId="26565" hidden="1"/>
    <cellStyle name="Warnender Text 2 11" xfId="26213" hidden="1"/>
    <cellStyle name="Warnender Text 2 11" xfId="26640" hidden="1"/>
    <cellStyle name="Warnender Text 2 11" xfId="26578" hidden="1"/>
    <cellStyle name="Warnender Text 2 11" xfId="26677" hidden="1"/>
    <cellStyle name="Warnender Text 2 11" xfId="26712" hidden="1"/>
    <cellStyle name="Warnender Text 2 11" xfId="26227" hidden="1"/>
    <cellStyle name="Warnender Text 2 11" xfId="26781" hidden="1"/>
    <cellStyle name="Warnender Text 2 11" xfId="26719" hidden="1"/>
    <cellStyle name="Warnender Text 2 11" xfId="26818" hidden="1"/>
    <cellStyle name="Warnender Text 2 11" xfId="26853" hidden="1"/>
    <cellStyle name="Warnender Text 2 11" xfId="26924" hidden="1"/>
    <cellStyle name="Warnender Text 2 11" xfId="26998" hidden="1"/>
    <cellStyle name="Warnender Text 2 11" xfId="26936" hidden="1"/>
    <cellStyle name="Warnender Text 2 11" xfId="27035" hidden="1"/>
    <cellStyle name="Warnender Text 2 11" xfId="27070" hidden="1"/>
    <cellStyle name="Warnender Text 2 11" xfId="27213" hidden="1"/>
    <cellStyle name="Warnender Text 2 11" xfId="27290" hidden="1"/>
    <cellStyle name="Warnender Text 2 11" xfId="27228" hidden="1"/>
    <cellStyle name="Warnender Text 2 11" xfId="27327" hidden="1"/>
    <cellStyle name="Warnender Text 2 11" xfId="27362" hidden="1"/>
    <cellStyle name="Warnender Text 2 11" xfId="27077" hidden="1"/>
    <cellStyle name="Warnender Text 2 11" xfId="27432" hidden="1"/>
    <cellStyle name="Warnender Text 2 11" xfId="27370" hidden="1"/>
    <cellStyle name="Warnender Text 2 11" xfId="27469" hidden="1"/>
    <cellStyle name="Warnender Text 2 11" xfId="27504" hidden="1"/>
    <cellStyle name="Warnender Text 2 11" xfId="26037" hidden="1"/>
    <cellStyle name="Warnender Text 2 11" xfId="27572" hidden="1"/>
    <cellStyle name="Warnender Text 2 11" xfId="27510" hidden="1"/>
    <cellStyle name="Warnender Text 2 11" xfId="27609" hidden="1"/>
    <cellStyle name="Warnender Text 2 11" xfId="27644" hidden="1"/>
    <cellStyle name="Warnender Text 2 11" xfId="27840" hidden="1"/>
    <cellStyle name="Warnender Text 2 11" xfId="27935" hidden="1"/>
    <cellStyle name="Warnender Text 2 11" xfId="27873" hidden="1"/>
    <cellStyle name="Warnender Text 2 11" xfId="27972" hidden="1"/>
    <cellStyle name="Warnender Text 2 11" xfId="28007" hidden="1"/>
    <cellStyle name="Warnender Text 2 11" xfId="27655" hidden="1"/>
    <cellStyle name="Warnender Text 2 11" xfId="28082" hidden="1"/>
    <cellStyle name="Warnender Text 2 11" xfId="28020" hidden="1"/>
    <cellStyle name="Warnender Text 2 11" xfId="28119" hidden="1"/>
    <cellStyle name="Warnender Text 2 11" xfId="28154" hidden="1"/>
    <cellStyle name="Warnender Text 2 11" xfId="27669" hidden="1"/>
    <cellStyle name="Warnender Text 2 11" xfId="28223" hidden="1"/>
    <cellStyle name="Warnender Text 2 11" xfId="28161" hidden="1"/>
    <cellStyle name="Warnender Text 2 11" xfId="28260" hidden="1"/>
    <cellStyle name="Warnender Text 2 11" xfId="28295" hidden="1"/>
    <cellStyle name="Warnender Text 2 11" xfId="28366" hidden="1"/>
    <cellStyle name="Warnender Text 2 11" xfId="28440" hidden="1"/>
    <cellStyle name="Warnender Text 2 11" xfId="28378" hidden="1"/>
    <cellStyle name="Warnender Text 2 11" xfId="28477" hidden="1"/>
    <cellStyle name="Warnender Text 2 11" xfId="28512" hidden="1"/>
    <cellStyle name="Warnender Text 2 11" xfId="28655" hidden="1"/>
    <cellStyle name="Warnender Text 2 11" xfId="28732" hidden="1"/>
    <cellStyle name="Warnender Text 2 11" xfId="28670" hidden="1"/>
    <cellStyle name="Warnender Text 2 11" xfId="28769" hidden="1"/>
    <cellStyle name="Warnender Text 2 11" xfId="28804" hidden="1"/>
    <cellStyle name="Warnender Text 2 11" xfId="28519" hidden="1"/>
    <cellStyle name="Warnender Text 2 11" xfId="28874" hidden="1"/>
    <cellStyle name="Warnender Text 2 11" xfId="28812" hidden="1"/>
    <cellStyle name="Warnender Text 2 11" xfId="28911" hidden="1"/>
    <cellStyle name="Warnender Text 2 11" xfId="28946" hidden="1"/>
    <cellStyle name="Warnender Text 2 11" xfId="29018" hidden="1"/>
    <cellStyle name="Warnender Text 2 11" xfId="29092" hidden="1"/>
    <cellStyle name="Warnender Text 2 11" xfId="29030" hidden="1"/>
    <cellStyle name="Warnender Text 2 11" xfId="29129" hidden="1"/>
    <cellStyle name="Warnender Text 2 11" xfId="29164" hidden="1"/>
    <cellStyle name="Warnender Text 2 11" xfId="29360" hidden="1"/>
    <cellStyle name="Warnender Text 2 11" xfId="29455" hidden="1"/>
    <cellStyle name="Warnender Text 2 11" xfId="29393" hidden="1"/>
    <cellStyle name="Warnender Text 2 11" xfId="29492" hidden="1"/>
    <cellStyle name="Warnender Text 2 11" xfId="29527" hidden="1"/>
    <cellStyle name="Warnender Text 2 11" xfId="29175" hidden="1"/>
    <cellStyle name="Warnender Text 2 11" xfId="29602" hidden="1"/>
    <cellStyle name="Warnender Text 2 11" xfId="29540" hidden="1"/>
    <cellStyle name="Warnender Text 2 11" xfId="29639" hidden="1"/>
    <cellStyle name="Warnender Text 2 11" xfId="29674" hidden="1"/>
    <cellStyle name="Warnender Text 2 11" xfId="29189" hidden="1"/>
    <cellStyle name="Warnender Text 2 11" xfId="29743" hidden="1"/>
    <cellStyle name="Warnender Text 2 11" xfId="29681" hidden="1"/>
    <cellStyle name="Warnender Text 2 11" xfId="29780" hidden="1"/>
    <cellStyle name="Warnender Text 2 11" xfId="29815" hidden="1"/>
    <cellStyle name="Warnender Text 2 11" xfId="29886" hidden="1"/>
    <cellStyle name="Warnender Text 2 11" xfId="29960" hidden="1"/>
    <cellStyle name="Warnender Text 2 11" xfId="29898" hidden="1"/>
    <cellStyle name="Warnender Text 2 11" xfId="29997" hidden="1"/>
    <cellStyle name="Warnender Text 2 11" xfId="30032" hidden="1"/>
    <cellStyle name="Warnender Text 2 11" xfId="30175" hidden="1"/>
    <cellStyle name="Warnender Text 2 11" xfId="30252" hidden="1"/>
    <cellStyle name="Warnender Text 2 11" xfId="30190" hidden="1"/>
    <cellStyle name="Warnender Text 2 11" xfId="30289" hidden="1"/>
    <cellStyle name="Warnender Text 2 11" xfId="30324" hidden="1"/>
    <cellStyle name="Warnender Text 2 11" xfId="30039" hidden="1"/>
    <cellStyle name="Warnender Text 2 11" xfId="30394" hidden="1"/>
    <cellStyle name="Warnender Text 2 11" xfId="30332" hidden="1"/>
    <cellStyle name="Warnender Text 2 11" xfId="30431" hidden="1"/>
    <cellStyle name="Warnender Text 2 11" xfId="30466" hidden="1"/>
    <cellStyle name="Warnender Text 2 11" xfId="30537" hidden="1"/>
    <cellStyle name="Warnender Text 2 11" xfId="30611" hidden="1"/>
    <cellStyle name="Warnender Text 2 11" xfId="30549" hidden="1"/>
    <cellStyle name="Warnender Text 2 11" xfId="30648" hidden="1"/>
    <cellStyle name="Warnender Text 2 11" xfId="30683" hidden="1"/>
    <cellStyle name="Warnender Text 2 11" xfId="30874" hidden="1"/>
    <cellStyle name="Warnender Text 2 11" xfId="31002" hidden="1"/>
    <cellStyle name="Warnender Text 2 11" xfId="30940" hidden="1"/>
    <cellStyle name="Warnender Text 2 11" xfId="31039" hidden="1"/>
    <cellStyle name="Warnender Text 2 11" xfId="31074" hidden="1"/>
    <cellStyle name="Warnender Text 2 11" xfId="31234" hidden="1"/>
    <cellStyle name="Warnender Text 2 11" xfId="31311" hidden="1"/>
    <cellStyle name="Warnender Text 2 11" xfId="31249" hidden="1"/>
    <cellStyle name="Warnender Text 2 11" xfId="31348" hidden="1"/>
    <cellStyle name="Warnender Text 2 11" xfId="31383" hidden="1"/>
    <cellStyle name="Warnender Text 2 11" xfId="31098" hidden="1"/>
    <cellStyle name="Warnender Text 2 11" xfId="31455" hidden="1"/>
    <cellStyle name="Warnender Text 2 11" xfId="31393" hidden="1"/>
    <cellStyle name="Warnender Text 2 11" xfId="31492" hidden="1"/>
    <cellStyle name="Warnender Text 2 11" xfId="31527" hidden="1"/>
    <cellStyle name="Warnender Text 2 11" xfId="30904" hidden="1"/>
    <cellStyle name="Warnender Text 2 11" xfId="31612" hidden="1"/>
    <cellStyle name="Warnender Text 2 11" xfId="31550" hidden="1"/>
    <cellStyle name="Warnender Text 2 11" xfId="31649" hidden="1"/>
    <cellStyle name="Warnender Text 2 11" xfId="31684" hidden="1"/>
    <cellStyle name="Warnender Text 2 11" xfId="31886" hidden="1"/>
    <cellStyle name="Warnender Text 2 11" xfId="31982" hidden="1"/>
    <cellStyle name="Warnender Text 2 11" xfId="31920" hidden="1"/>
    <cellStyle name="Warnender Text 2 11" xfId="32019" hidden="1"/>
    <cellStyle name="Warnender Text 2 11" xfId="32054" hidden="1"/>
    <cellStyle name="Warnender Text 2 11" xfId="31701" hidden="1"/>
    <cellStyle name="Warnender Text 2 11" xfId="32131" hidden="1"/>
    <cellStyle name="Warnender Text 2 11" xfId="32069" hidden="1"/>
    <cellStyle name="Warnender Text 2 11" xfId="32168" hidden="1"/>
    <cellStyle name="Warnender Text 2 11" xfId="32203" hidden="1"/>
    <cellStyle name="Warnender Text 2 11" xfId="31715" hidden="1"/>
    <cellStyle name="Warnender Text 2 11" xfId="32274" hidden="1"/>
    <cellStyle name="Warnender Text 2 11" xfId="32212" hidden="1"/>
    <cellStyle name="Warnender Text 2 11" xfId="32311" hidden="1"/>
    <cellStyle name="Warnender Text 2 11" xfId="32346" hidden="1"/>
    <cellStyle name="Warnender Text 2 11" xfId="32419" hidden="1"/>
    <cellStyle name="Warnender Text 2 11" xfId="32493" hidden="1"/>
    <cellStyle name="Warnender Text 2 11" xfId="32431" hidden="1"/>
    <cellStyle name="Warnender Text 2 11" xfId="32530" hidden="1"/>
    <cellStyle name="Warnender Text 2 11" xfId="32565" hidden="1"/>
    <cellStyle name="Warnender Text 2 11" xfId="32708" hidden="1"/>
    <cellStyle name="Warnender Text 2 11" xfId="32785" hidden="1"/>
    <cellStyle name="Warnender Text 2 11" xfId="32723" hidden="1"/>
    <cellStyle name="Warnender Text 2 11" xfId="32822" hidden="1"/>
    <cellStyle name="Warnender Text 2 11" xfId="32857" hidden="1"/>
    <cellStyle name="Warnender Text 2 11" xfId="32572" hidden="1"/>
    <cellStyle name="Warnender Text 2 11" xfId="32927" hidden="1"/>
    <cellStyle name="Warnender Text 2 11" xfId="32865" hidden="1"/>
    <cellStyle name="Warnender Text 2 11" xfId="32964" hidden="1"/>
    <cellStyle name="Warnender Text 2 11" xfId="32999" hidden="1"/>
    <cellStyle name="Warnender Text 2 11" xfId="31080" hidden="1"/>
    <cellStyle name="Warnender Text 2 11" xfId="33067" hidden="1"/>
    <cellStyle name="Warnender Text 2 11" xfId="33005" hidden="1"/>
    <cellStyle name="Warnender Text 2 11" xfId="33104" hidden="1"/>
    <cellStyle name="Warnender Text 2 11" xfId="33139" hidden="1"/>
    <cellStyle name="Warnender Text 2 11" xfId="33338" hidden="1"/>
    <cellStyle name="Warnender Text 2 11" xfId="33433" hidden="1"/>
    <cellStyle name="Warnender Text 2 11" xfId="33371" hidden="1"/>
    <cellStyle name="Warnender Text 2 11" xfId="33470" hidden="1"/>
    <cellStyle name="Warnender Text 2 11" xfId="33505" hidden="1"/>
    <cellStyle name="Warnender Text 2 11" xfId="33153" hidden="1"/>
    <cellStyle name="Warnender Text 2 11" xfId="33582" hidden="1"/>
    <cellStyle name="Warnender Text 2 11" xfId="33520" hidden="1"/>
    <cellStyle name="Warnender Text 2 11" xfId="33619" hidden="1"/>
    <cellStyle name="Warnender Text 2 11" xfId="33654" hidden="1"/>
    <cellStyle name="Warnender Text 2 11" xfId="33167" hidden="1"/>
    <cellStyle name="Warnender Text 2 11" xfId="33725" hidden="1"/>
    <cellStyle name="Warnender Text 2 11" xfId="33663" hidden="1"/>
    <cellStyle name="Warnender Text 2 11" xfId="33762" hidden="1"/>
    <cellStyle name="Warnender Text 2 11" xfId="33797" hidden="1"/>
    <cellStyle name="Warnender Text 2 11" xfId="33869" hidden="1"/>
    <cellStyle name="Warnender Text 2 11" xfId="33943" hidden="1"/>
    <cellStyle name="Warnender Text 2 11" xfId="33881" hidden="1"/>
    <cellStyle name="Warnender Text 2 11" xfId="33980" hidden="1"/>
    <cellStyle name="Warnender Text 2 11" xfId="34015" hidden="1"/>
    <cellStyle name="Warnender Text 2 11" xfId="34158" hidden="1"/>
    <cellStyle name="Warnender Text 2 11" xfId="34235" hidden="1"/>
    <cellStyle name="Warnender Text 2 11" xfId="34173" hidden="1"/>
    <cellStyle name="Warnender Text 2 11" xfId="34272" hidden="1"/>
    <cellStyle name="Warnender Text 2 11" xfId="34307" hidden="1"/>
    <cellStyle name="Warnender Text 2 11" xfId="34022" hidden="1"/>
    <cellStyle name="Warnender Text 2 11" xfId="34377" hidden="1"/>
    <cellStyle name="Warnender Text 2 11" xfId="34315" hidden="1"/>
    <cellStyle name="Warnender Text 2 11" xfId="34414" hidden="1"/>
    <cellStyle name="Warnender Text 2 11" xfId="34449" hidden="1"/>
    <cellStyle name="Warnender Text 2 11" xfId="31689" hidden="1"/>
    <cellStyle name="Warnender Text 2 11" xfId="34517" hidden="1"/>
    <cellStyle name="Warnender Text 2 11" xfId="34455" hidden="1"/>
    <cellStyle name="Warnender Text 2 11" xfId="34554" hidden="1"/>
    <cellStyle name="Warnender Text 2 11" xfId="34589" hidden="1"/>
    <cellStyle name="Warnender Text 2 11" xfId="34785" hidden="1"/>
    <cellStyle name="Warnender Text 2 11" xfId="34880" hidden="1"/>
    <cellStyle name="Warnender Text 2 11" xfId="34818" hidden="1"/>
    <cellStyle name="Warnender Text 2 11" xfId="34917" hidden="1"/>
    <cellStyle name="Warnender Text 2 11" xfId="34952" hidden="1"/>
    <cellStyle name="Warnender Text 2 11" xfId="34600" hidden="1"/>
    <cellStyle name="Warnender Text 2 11" xfId="35027" hidden="1"/>
    <cellStyle name="Warnender Text 2 11" xfId="34965" hidden="1"/>
    <cellStyle name="Warnender Text 2 11" xfId="35064" hidden="1"/>
    <cellStyle name="Warnender Text 2 11" xfId="35099" hidden="1"/>
    <cellStyle name="Warnender Text 2 11" xfId="34614" hidden="1"/>
    <cellStyle name="Warnender Text 2 11" xfId="35168" hidden="1"/>
    <cellStyle name="Warnender Text 2 11" xfId="35106" hidden="1"/>
    <cellStyle name="Warnender Text 2 11" xfId="35205" hidden="1"/>
    <cellStyle name="Warnender Text 2 11" xfId="35240" hidden="1"/>
    <cellStyle name="Warnender Text 2 11" xfId="35311" hidden="1"/>
    <cellStyle name="Warnender Text 2 11" xfId="35385" hidden="1"/>
    <cellStyle name="Warnender Text 2 11" xfId="35323" hidden="1"/>
    <cellStyle name="Warnender Text 2 11" xfId="35422" hidden="1"/>
    <cellStyle name="Warnender Text 2 11" xfId="35457" hidden="1"/>
    <cellStyle name="Warnender Text 2 11" xfId="35600" hidden="1"/>
    <cellStyle name="Warnender Text 2 11" xfId="35677" hidden="1"/>
    <cellStyle name="Warnender Text 2 11" xfId="35615" hidden="1"/>
    <cellStyle name="Warnender Text 2 11" xfId="35714" hidden="1"/>
    <cellStyle name="Warnender Text 2 11" xfId="35749" hidden="1"/>
    <cellStyle name="Warnender Text 2 11" xfId="35464" hidden="1"/>
    <cellStyle name="Warnender Text 2 11" xfId="35819" hidden="1"/>
    <cellStyle name="Warnender Text 2 11" xfId="35757" hidden="1"/>
    <cellStyle name="Warnender Text 2 11" xfId="35856" hidden="1"/>
    <cellStyle name="Warnender Text 2 11" xfId="35891" hidden="1"/>
    <cellStyle name="Warnender Text 2 11" xfId="36009" hidden="1"/>
    <cellStyle name="Warnender Text 2 11" xfId="36112" hidden="1"/>
    <cellStyle name="Warnender Text 2 11" xfId="36050" hidden="1"/>
    <cellStyle name="Warnender Text 2 11" xfId="36149" hidden="1"/>
    <cellStyle name="Warnender Text 2 11" xfId="36184" hidden="1"/>
    <cellStyle name="Warnender Text 2 11" xfId="36381" hidden="1"/>
    <cellStyle name="Warnender Text 2 11" xfId="36476" hidden="1"/>
    <cellStyle name="Warnender Text 2 11" xfId="36414" hidden="1"/>
    <cellStyle name="Warnender Text 2 11" xfId="36513" hidden="1"/>
    <cellStyle name="Warnender Text 2 11" xfId="36548" hidden="1"/>
    <cellStyle name="Warnender Text 2 11" xfId="36196" hidden="1"/>
    <cellStyle name="Warnender Text 2 11" xfId="36623" hidden="1"/>
    <cellStyle name="Warnender Text 2 11" xfId="36561" hidden="1"/>
    <cellStyle name="Warnender Text 2 11" xfId="36660" hidden="1"/>
    <cellStyle name="Warnender Text 2 11" xfId="36695" hidden="1"/>
    <cellStyle name="Warnender Text 2 11" xfId="36210" hidden="1"/>
    <cellStyle name="Warnender Text 2 11" xfId="36764" hidden="1"/>
    <cellStyle name="Warnender Text 2 11" xfId="36702" hidden="1"/>
    <cellStyle name="Warnender Text 2 11" xfId="36801" hidden="1"/>
    <cellStyle name="Warnender Text 2 11" xfId="36836" hidden="1"/>
    <cellStyle name="Warnender Text 2 11" xfId="36907" hidden="1"/>
    <cellStyle name="Warnender Text 2 11" xfId="36981" hidden="1"/>
    <cellStyle name="Warnender Text 2 11" xfId="36919" hidden="1"/>
    <cellStyle name="Warnender Text 2 11" xfId="37018" hidden="1"/>
    <cellStyle name="Warnender Text 2 11" xfId="37053" hidden="1"/>
    <cellStyle name="Warnender Text 2 11" xfId="37196" hidden="1"/>
    <cellStyle name="Warnender Text 2 11" xfId="37273" hidden="1"/>
    <cellStyle name="Warnender Text 2 11" xfId="37211" hidden="1"/>
    <cellStyle name="Warnender Text 2 11" xfId="37310" hidden="1"/>
    <cellStyle name="Warnender Text 2 11" xfId="37345" hidden="1"/>
    <cellStyle name="Warnender Text 2 11" xfId="37060" hidden="1"/>
    <cellStyle name="Warnender Text 2 11" xfId="37415" hidden="1"/>
    <cellStyle name="Warnender Text 2 11" xfId="37353" hidden="1"/>
    <cellStyle name="Warnender Text 2 11" xfId="37452" hidden="1"/>
    <cellStyle name="Warnender Text 2 11" xfId="37487" hidden="1"/>
    <cellStyle name="Warnender Text 2 11" xfId="36020" hidden="1"/>
    <cellStyle name="Warnender Text 2 11" xfId="37555" hidden="1"/>
    <cellStyle name="Warnender Text 2 11" xfId="37493" hidden="1"/>
    <cellStyle name="Warnender Text 2 11" xfId="37592" hidden="1"/>
    <cellStyle name="Warnender Text 2 11" xfId="37627" hidden="1"/>
    <cellStyle name="Warnender Text 2 11" xfId="37823" hidden="1"/>
    <cellStyle name="Warnender Text 2 11" xfId="37918" hidden="1"/>
    <cellStyle name="Warnender Text 2 11" xfId="37856" hidden="1"/>
    <cellStyle name="Warnender Text 2 11" xfId="37955" hidden="1"/>
    <cellStyle name="Warnender Text 2 11" xfId="37990" hidden="1"/>
    <cellStyle name="Warnender Text 2 11" xfId="37638" hidden="1"/>
    <cellStyle name="Warnender Text 2 11" xfId="38065" hidden="1"/>
    <cellStyle name="Warnender Text 2 11" xfId="38003" hidden="1"/>
    <cellStyle name="Warnender Text 2 11" xfId="38102" hidden="1"/>
    <cellStyle name="Warnender Text 2 11" xfId="38137" hidden="1"/>
    <cellStyle name="Warnender Text 2 11" xfId="37652" hidden="1"/>
    <cellStyle name="Warnender Text 2 11" xfId="38206" hidden="1"/>
    <cellStyle name="Warnender Text 2 11" xfId="38144" hidden="1"/>
    <cellStyle name="Warnender Text 2 11" xfId="38243" hidden="1"/>
    <cellStyle name="Warnender Text 2 11" xfId="38278" hidden="1"/>
    <cellStyle name="Warnender Text 2 11" xfId="38349" hidden="1"/>
    <cellStyle name="Warnender Text 2 11" xfId="38423" hidden="1"/>
    <cellStyle name="Warnender Text 2 11" xfId="38361" hidden="1"/>
    <cellStyle name="Warnender Text 2 11" xfId="38460" hidden="1"/>
    <cellStyle name="Warnender Text 2 11" xfId="38495" hidden="1"/>
    <cellStyle name="Warnender Text 2 11" xfId="38638" hidden="1"/>
    <cellStyle name="Warnender Text 2 11" xfId="38715" hidden="1"/>
    <cellStyle name="Warnender Text 2 11" xfId="38653" hidden="1"/>
    <cellStyle name="Warnender Text 2 11" xfId="38752" hidden="1"/>
    <cellStyle name="Warnender Text 2 11" xfId="38787" hidden="1"/>
    <cellStyle name="Warnender Text 2 11" xfId="38502" hidden="1"/>
    <cellStyle name="Warnender Text 2 11" xfId="38857" hidden="1"/>
    <cellStyle name="Warnender Text 2 11" xfId="38795" hidden="1"/>
    <cellStyle name="Warnender Text 2 11" xfId="38894" hidden="1"/>
    <cellStyle name="Warnender Text 2 11" xfId="38929" hidden="1"/>
    <cellStyle name="Warnender Text 2 11" xfId="39018" hidden="1"/>
    <cellStyle name="Warnender Text 2 11" xfId="39095" hidden="1"/>
    <cellStyle name="Warnender Text 2 11" xfId="39033" hidden="1"/>
    <cellStyle name="Warnender Text 2 11" xfId="39132" hidden="1"/>
    <cellStyle name="Warnender Text 2 11" xfId="39167" hidden="1"/>
    <cellStyle name="Warnender Text 2 11" xfId="39363" hidden="1"/>
    <cellStyle name="Warnender Text 2 11" xfId="39458" hidden="1"/>
    <cellStyle name="Warnender Text 2 11" xfId="39396" hidden="1"/>
    <cellStyle name="Warnender Text 2 11" xfId="39495" hidden="1"/>
    <cellStyle name="Warnender Text 2 11" xfId="39530" hidden="1"/>
    <cellStyle name="Warnender Text 2 11" xfId="39178" hidden="1"/>
    <cellStyle name="Warnender Text 2 11" xfId="39605" hidden="1"/>
    <cellStyle name="Warnender Text 2 11" xfId="39543" hidden="1"/>
    <cellStyle name="Warnender Text 2 11" xfId="39642" hidden="1"/>
    <cellStyle name="Warnender Text 2 11" xfId="39677" hidden="1"/>
    <cellStyle name="Warnender Text 2 11" xfId="39192" hidden="1"/>
    <cellStyle name="Warnender Text 2 11" xfId="39746" hidden="1"/>
    <cellStyle name="Warnender Text 2 11" xfId="39684" hidden="1"/>
    <cellStyle name="Warnender Text 2 11" xfId="39783" hidden="1"/>
    <cellStyle name="Warnender Text 2 11" xfId="39818" hidden="1"/>
    <cellStyle name="Warnender Text 2 11" xfId="39889" hidden="1"/>
    <cellStyle name="Warnender Text 2 11" xfId="39963" hidden="1"/>
    <cellStyle name="Warnender Text 2 11" xfId="39901" hidden="1"/>
    <cellStyle name="Warnender Text 2 11" xfId="40000" hidden="1"/>
    <cellStyle name="Warnender Text 2 11" xfId="40035" hidden="1"/>
    <cellStyle name="Warnender Text 2 11" xfId="40178" hidden="1"/>
    <cellStyle name="Warnender Text 2 11" xfId="40255" hidden="1"/>
    <cellStyle name="Warnender Text 2 11" xfId="40193" hidden="1"/>
    <cellStyle name="Warnender Text 2 11" xfId="40292" hidden="1"/>
    <cellStyle name="Warnender Text 2 11" xfId="40327" hidden="1"/>
    <cellStyle name="Warnender Text 2 11" xfId="40042" hidden="1"/>
    <cellStyle name="Warnender Text 2 11" xfId="40397" hidden="1"/>
    <cellStyle name="Warnender Text 2 11" xfId="40335" hidden="1"/>
    <cellStyle name="Warnender Text 2 11" xfId="40434" hidden="1"/>
    <cellStyle name="Warnender Text 2 11" xfId="40469" hidden="1"/>
    <cellStyle name="Warnender Text 2 11" xfId="40540" hidden="1"/>
    <cellStyle name="Warnender Text 2 11" xfId="40614" hidden="1"/>
    <cellStyle name="Warnender Text 2 11" xfId="40552" hidden="1"/>
    <cellStyle name="Warnender Text 2 11" xfId="40651" hidden="1"/>
    <cellStyle name="Warnender Text 2 11" xfId="40686" hidden="1"/>
    <cellStyle name="Warnender Text 2 11" xfId="40877" hidden="1"/>
    <cellStyle name="Warnender Text 2 11" xfId="41005" hidden="1"/>
    <cellStyle name="Warnender Text 2 11" xfId="40943" hidden="1"/>
    <cellStyle name="Warnender Text 2 11" xfId="41042" hidden="1"/>
    <cellStyle name="Warnender Text 2 11" xfId="41077" hidden="1"/>
    <cellStyle name="Warnender Text 2 11" xfId="41237" hidden="1"/>
    <cellStyle name="Warnender Text 2 11" xfId="41314" hidden="1"/>
    <cellStyle name="Warnender Text 2 11" xfId="41252" hidden="1"/>
    <cellStyle name="Warnender Text 2 11" xfId="41351" hidden="1"/>
    <cellStyle name="Warnender Text 2 11" xfId="41386" hidden="1"/>
    <cellStyle name="Warnender Text 2 11" xfId="41101" hidden="1"/>
    <cellStyle name="Warnender Text 2 11" xfId="41458" hidden="1"/>
    <cellStyle name="Warnender Text 2 11" xfId="41396" hidden="1"/>
    <cellStyle name="Warnender Text 2 11" xfId="41495" hidden="1"/>
    <cellStyle name="Warnender Text 2 11" xfId="41530" hidden="1"/>
    <cellStyle name="Warnender Text 2 11" xfId="40907" hidden="1"/>
    <cellStyle name="Warnender Text 2 11" xfId="41615" hidden="1"/>
    <cellStyle name="Warnender Text 2 11" xfId="41553" hidden="1"/>
    <cellStyle name="Warnender Text 2 11" xfId="41652" hidden="1"/>
    <cellStyle name="Warnender Text 2 11" xfId="41687" hidden="1"/>
    <cellStyle name="Warnender Text 2 11" xfId="41889" hidden="1"/>
    <cellStyle name="Warnender Text 2 11" xfId="41985" hidden="1"/>
    <cellStyle name="Warnender Text 2 11" xfId="41923" hidden="1"/>
    <cellStyle name="Warnender Text 2 11" xfId="42022" hidden="1"/>
    <cellStyle name="Warnender Text 2 11" xfId="42057" hidden="1"/>
    <cellStyle name="Warnender Text 2 11" xfId="41704" hidden="1"/>
    <cellStyle name="Warnender Text 2 11" xfId="42134" hidden="1"/>
    <cellStyle name="Warnender Text 2 11" xfId="42072" hidden="1"/>
    <cellStyle name="Warnender Text 2 11" xfId="42171" hidden="1"/>
    <cellStyle name="Warnender Text 2 11" xfId="42206" hidden="1"/>
    <cellStyle name="Warnender Text 2 11" xfId="41718" hidden="1"/>
    <cellStyle name="Warnender Text 2 11" xfId="42277" hidden="1"/>
    <cellStyle name="Warnender Text 2 11" xfId="42215" hidden="1"/>
    <cellStyle name="Warnender Text 2 11" xfId="42314" hidden="1"/>
    <cellStyle name="Warnender Text 2 11" xfId="42349" hidden="1"/>
    <cellStyle name="Warnender Text 2 11" xfId="42422" hidden="1"/>
    <cellStyle name="Warnender Text 2 11" xfId="42496" hidden="1"/>
    <cellStyle name="Warnender Text 2 11" xfId="42434" hidden="1"/>
    <cellStyle name="Warnender Text 2 11" xfId="42533" hidden="1"/>
    <cellStyle name="Warnender Text 2 11" xfId="42568" hidden="1"/>
    <cellStyle name="Warnender Text 2 11" xfId="42711" hidden="1"/>
    <cellStyle name="Warnender Text 2 11" xfId="42788" hidden="1"/>
    <cellStyle name="Warnender Text 2 11" xfId="42726" hidden="1"/>
    <cellStyle name="Warnender Text 2 11" xfId="42825" hidden="1"/>
    <cellStyle name="Warnender Text 2 11" xfId="42860" hidden="1"/>
    <cellStyle name="Warnender Text 2 11" xfId="42575" hidden="1"/>
    <cellStyle name="Warnender Text 2 11" xfId="42930" hidden="1"/>
    <cellStyle name="Warnender Text 2 11" xfId="42868" hidden="1"/>
    <cellStyle name="Warnender Text 2 11" xfId="42967" hidden="1"/>
    <cellStyle name="Warnender Text 2 11" xfId="43002" hidden="1"/>
    <cellStyle name="Warnender Text 2 11" xfId="41083" hidden="1"/>
    <cellStyle name="Warnender Text 2 11" xfId="43070" hidden="1"/>
    <cellStyle name="Warnender Text 2 11" xfId="43008" hidden="1"/>
    <cellStyle name="Warnender Text 2 11" xfId="43107" hidden="1"/>
    <cellStyle name="Warnender Text 2 11" xfId="43142" hidden="1"/>
    <cellStyle name="Warnender Text 2 11" xfId="43341" hidden="1"/>
    <cellStyle name="Warnender Text 2 11" xfId="43436" hidden="1"/>
    <cellStyle name="Warnender Text 2 11" xfId="43374" hidden="1"/>
    <cellStyle name="Warnender Text 2 11" xfId="43473" hidden="1"/>
    <cellStyle name="Warnender Text 2 11" xfId="43508" hidden="1"/>
    <cellStyle name="Warnender Text 2 11" xfId="43156" hidden="1"/>
    <cellStyle name="Warnender Text 2 11" xfId="43585" hidden="1"/>
    <cellStyle name="Warnender Text 2 11" xfId="43523" hidden="1"/>
    <cellStyle name="Warnender Text 2 11" xfId="43622" hidden="1"/>
    <cellStyle name="Warnender Text 2 11" xfId="43657" hidden="1"/>
    <cellStyle name="Warnender Text 2 11" xfId="43170" hidden="1"/>
    <cellStyle name="Warnender Text 2 11" xfId="43728" hidden="1"/>
    <cellStyle name="Warnender Text 2 11" xfId="43666" hidden="1"/>
    <cellStyle name="Warnender Text 2 11" xfId="43765" hidden="1"/>
    <cellStyle name="Warnender Text 2 11" xfId="43800" hidden="1"/>
    <cellStyle name="Warnender Text 2 11" xfId="43872" hidden="1"/>
    <cellStyle name="Warnender Text 2 11" xfId="43946" hidden="1"/>
    <cellStyle name="Warnender Text 2 11" xfId="43884" hidden="1"/>
    <cellStyle name="Warnender Text 2 11" xfId="43983" hidden="1"/>
    <cellStyle name="Warnender Text 2 11" xfId="44018" hidden="1"/>
    <cellStyle name="Warnender Text 2 11" xfId="44161" hidden="1"/>
    <cellStyle name="Warnender Text 2 11" xfId="44238" hidden="1"/>
    <cellStyle name="Warnender Text 2 11" xfId="44176" hidden="1"/>
    <cellStyle name="Warnender Text 2 11" xfId="44275" hidden="1"/>
    <cellStyle name="Warnender Text 2 11" xfId="44310" hidden="1"/>
    <cellStyle name="Warnender Text 2 11" xfId="44025" hidden="1"/>
    <cellStyle name="Warnender Text 2 11" xfId="44380" hidden="1"/>
    <cellStyle name="Warnender Text 2 11" xfId="44318" hidden="1"/>
    <cellStyle name="Warnender Text 2 11" xfId="44417" hidden="1"/>
    <cellStyle name="Warnender Text 2 11" xfId="44452" hidden="1"/>
    <cellStyle name="Warnender Text 2 11" xfId="41692" hidden="1"/>
    <cellStyle name="Warnender Text 2 11" xfId="44520" hidden="1"/>
    <cellStyle name="Warnender Text 2 11" xfId="44458" hidden="1"/>
    <cellStyle name="Warnender Text 2 11" xfId="44557" hidden="1"/>
    <cellStyle name="Warnender Text 2 11" xfId="44592" hidden="1"/>
    <cellStyle name="Warnender Text 2 11" xfId="44788" hidden="1"/>
    <cellStyle name="Warnender Text 2 11" xfId="44883" hidden="1"/>
    <cellStyle name="Warnender Text 2 11" xfId="44821" hidden="1"/>
    <cellStyle name="Warnender Text 2 11" xfId="44920" hidden="1"/>
    <cellStyle name="Warnender Text 2 11" xfId="44955" hidden="1"/>
    <cellStyle name="Warnender Text 2 11" xfId="44603" hidden="1"/>
    <cellStyle name="Warnender Text 2 11" xfId="45030" hidden="1"/>
    <cellStyle name="Warnender Text 2 11" xfId="44968" hidden="1"/>
    <cellStyle name="Warnender Text 2 11" xfId="45067" hidden="1"/>
    <cellStyle name="Warnender Text 2 11" xfId="45102" hidden="1"/>
    <cellStyle name="Warnender Text 2 11" xfId="44617" hidden="1"/>
    <cellStyle name="Warnender Text 2 11" xfId="45171" hidden="1"/>
    <cellStyle name="Warnender Text 2 11" xfId="45109" hidden="1"/>
    <cellStyle name="Warnender Text 2 11" xfId="45208" hidden="1"/>
    <cellStyle name="Warnender Text 2 11" xfId="45243" hidden="1"/>
    <cellStyle name="Warnender Text 2 11" xfId="45314" hidden="1"/>
    <cellStyle name="Warnender Text 2 11" xfId="45388" hidden="1"/>
    <cellStyle name="Warnender Text 2 11" xfId="45326" hidden="1"/>
    <cellStyle name="Warnender Text 2 11" xfId="45425" hidden="1"/>
    <cellStyle name="Warnender Text 2 11" xfId="45460" hidden="1"/>
    <cellStyle name="Warnender Text 2 11" xfId="45603" hidden="1"/>
    <cellStyle name="Warnender Text 2 11" xfId="45680" hidden="1"/>
    <cellStyle name="Warnender Text 2 11" xfId="45618" hidden="1"/>
    <cellStyle name="Warnender Text 2 11" xfId="45717" hidden="1"/>
    <cellStyle name="Warnender Text 2 11" xfId="45752" hidden="1"/>
    <cellStyle name="Warnender Text 2 11" xfId="45467" hidden="1"/>
    <cellStyle name="Warnender Text 2 11" xfId="45822" hidden="1"/>
    <cellStyle name="Warnender Text 2 11" xfId="45760" hidden="1"/>
    <cellStyle name="Warnender Text 2 11" xfId="45859" hidden="1"/>
    <cellStyle name="Warnender Text 2 11" xfId="45894" hidden="1"/>
    <cellStyle name="Warnender Text 2 11" xfId="46012" hidden="1"/>
    <cellStyle name="Warnender Text 2 11" xfId="46115" hidden="1"/>
    <cellStyle name="Warnender Text 2 11" xfId="46053" hidden="1"/>
    <cellStyle name="Warnender Text 2 11" xfId="46152" hidden="1"/>
    <cellStyle name="Warnender Text 2 11" xfId="46187" hidden="1"/>
    <cellStyle name="Warnender Text 2 11" xfId="46384" hidden="1"/>
    <cellStyle name="Warnender Text 2 11" xfId="46479" hidden="1"/>
    <cellStyle name="Warnender Text 2 11" xfId="46417" hidden="1"/>
    <cellStyle name="Warnender Text 2 11" xfId="46516" hidden="1"/>
    <cellStyle name="Warnender Text 2 11" xfId="46551" hidden="1"/>
    <cellStyle name="Warnender Text 2 11" xfId="46199" hidden="1"/>
    <cellStyle name="Warnender Text 2 11" xfId="46626" hidden="1"/>
    <cellStyle name="Warnender Text 2 11" xfId="46564" hidden="1"/>
    <cellStyle name="Warnender Text 2 11" xfId="46663" hidden="1"/>
    <cellStyle name="Warnender Text 2 11" xfId="46698" hidden="1"/>
    <cellStyle name="Warnender Text 2 11" xfId="46213" hidden="1"/>
    <cellStyle name="Warnender Text 2 11" xfId="46767" hidden="1"/>
    <cellStyle name="Warnender Text 2 11" xfId="46705" hidden="1"/>
    <cellStyle name="Warnender Text 2 11" xfId="46804" hidden="1"/>
    <cellStyle name="Warnender Text 2 11" xfId="46839" hidden="1"/>
    <cellStyle name="Warnender Text 2 11" xfId="46910" hidden="1"/>
    <cellStyle name="Warnender Text 2 11" xfId="46984" hidden="1"/>
    <cellStyle name="Warnender Text 2 11" xfId="46922" hidden="1"/>
    <cellStyle name="Warnender Text 2 11" xfId="47021" hidden="1"/>
    <cellStyle name="Warnender Text 2 11" xfId="47056" hidden="1"/>
    <cellStyle name="Warnender Text 2 11" xfId="47199" hidden="1"/>
    <cellStyle name="Warnender Text 2 11" xfId="47276" hidden="1"/>
    <cellStyle name="Warnender Text 2 11" xfId="47214" hidden="1"/>
    <cellStyle name="Warnender Text 2 11" xfId="47313" hidden="1"/>
    <cellStyle name="Warnender Text 2 11" xfId="47348" hidden="1"/>
    <cellStyle name="Warnender Text 2 11" xfId="47063" hidden="1"/>
    <cellStyle name="Warnender Text 2 11" xfId="47418" hidden="1"/>
    <cellStyle name="Warnender Text 2 11" xfId="47356" hidden="1"/>
    <cellStyle name="Warnender Text 2 11" xfId="47455" hidden="1"/>
    <cellStyle name="Warnender Text 2 11" xfId="47490" hidden="1"/>
    <cellStyle name="Warnender Text 2 11" xfId="46023" hidden="1"/>
    <cellStyle name="Warnender Text 2 11" xfId="47558" hidden="1"/>
    <cellStyle name="Warnender Text 2 11" xfId="47496" hidden="1"/>
    <cellStyle name="Warnender Text 2 11" xfId="47595" hidden="1"/>
    <cellStyle name="Warnender Text 2 11" xfId="47630" hidden="1"/>
    <cellStyle name="Warnender Text 2 11" xfId="47826" hidden="1"/>
    <cellStyle name="Warnender Text 2 11" xfId="47921" hidden="1"/>
    <cellStyle name="Warnender Text 2 11" xfId="47859" hidden="1"/>
    <cellStyle name="Warnender Text 2 11" xfId="47958" hidden="1"/>
    <cellStyle name="Warnender Text 2 11" xfId="47993" hidden="1"/>
    <cellStyle name="Warnender Text 2 11" xfId="47641" hidden="1"/>
    <cellStyle name="Warnender Text 2 11" xfId="48068" hidden="1"/>
    <cellStyle name="Warnender Text 2 11" xfId="48006" hidden="1"/>
    <cellStyle name="Warnender Text 2 11" xfId="48105" hidden="1"/>
    <cellStyle name="Warnender Text 2 11" xfId="48140" hidden="1"/>
    <cellStyle name="Warnender Text 2 11" xfId="47655" hidden="1"/>
    <cellStyle name="Warnender Text 2 11" xfId="48209" hidden="1"/>
    <cellStyle name="Warnender Text 2 11" xfId="48147" hidden="1"/>
    <cellStyle name="Warnender Text 2 11" xfId="48246" hidden="1"/>
    <cellStyle name="Warnender Text 2 11" xfId="48281" hidden="1"/>
    <cellStyle name="Warnender Text 2 11" xfId="48352" hidden="1"/>
    <cellStyle name="Warnender Text 2 11" xfId="48426" hidden="1"/>
    <cellStyle name="Warnender Text 2 11" xfId="48364" hidden="1"/>
    <cellStyle name="Warnender Text 2 11" xfId="48463" hidden="1"/>
    <cellStyle name="Warnender Text 2 11" xfId="48498" hidden="1"/>
    <cellStyle name="Warnender Text 2 11" xfId="48641" hidden="1"/>
    <cellStyle name="Warnender Text 2 11" xfId="48718" hidden="1"/>
    <cellStyle name="Warnender Text 2 11" xfId="48656" hidden="1"/>
    <cellStyle name="Warnender Text 2 11" xfId="48755" hidden="1"/>
    <cellStyle name="Warnender Text 2 11" xfId="48790" hidden="1"/>
    <cellStyle name="Warnender Text 2 11" xfId="48505" hidden="1"/>
    <cellStyle name="Warnender Text 2 11" xfId="48860" hidden="1"/>
    <cellStyle name="Warnender Text 2 11" xfId="48798" hidden="1"/>
    <cellStyle name="Warnender Text 2 11" xfId="48897" hidden="1"/>
    <cellStyle name="Warnender Text 2 11" xfId="48932" hidden="1"/>
    <cellStyle name="Warnender Text 2 11" xfId="49003" hidden="1"/>
    <cellStyle name="Warnender Text 2 11" xfId="49077" hidden="1"/>
    <cellStyle name="Warnender Text 2 11" xfId="49015" hidden="1"/>
    <cellStyle name="Warnender Text 2 11" xfId="49114" hidden="1"/>
    <cellStyle name="Warnender Text 2 11" xfId="49149" hidden="1"/>
    <cellStyle name="Warnender Text 2 11" xfId="49345" hidden="1"/>
    <cellStyle name="Warnender Text 2 11" xfId="49440" hidden="1"/>
    <cellStyle name="Warnender Text 2 11" xfId="49378" hidden="1"/>
    <cellStyle name="Warnender Text 2 11" xfId="49477" hidden="1"/>
    <cellStyle name="Warnender Text 2 11" xfId="49512" hidden="1"/>
    <cellStyle name="Warnender Text 2 11" xfId="49160" hidden="1"/>
    <cellStyle name="Warnender Text 2 11" xfId="49587" hidden="1"/>
    <cellStyle name="Warnender Text 2 11" xfId="49525" hidden="1"/>
    <cellStyle name="Warnender Text 2 11" xfId="49624" hidden="1"/>
    <cellStyle name="Warnender Text 2 11" xfId="49659" hidden="1"/>
    <cellStyle name="Warnender Text 2 11" xfId="49174" hidden="1"/>
    <cellStyle name="Warnender Text 2 11" xfId="49728" hidden="1"/>
    <cellStyle name="Warnender Text 2 11" xfId="49666" hidden="1"/>
    <cellStyle name="Warnender Text 2 11" xfId="49765" hidden="1"/>
    <cellStyle name="Warnender Text 2 11" xfId="49800" hidden="1"/>
    <cellStyle name="Warnender Text 2 11" xfId="49871" hidden="1"/>
    <cellStyle name="Warnender Text 2 11" xfId="49945" hidden="1"/>
    <cellStyle name="Warnender Text 2 11" xfId="49883" hidden="1"/>
    <cellStyle name="Warnender Text 2 11" xfId="49982" hidden="1"/>
    <cellStyle name="Warnender Text 2 11" xfId="50017" hidden="1"/>
    <cellStyle name="Warnender Text 2 11" xfId="50160" hidden="1"/>
    <cellStyle name="Warnender Text 2 11" xfId="50237" hidden="1"/>
    <cellStyle name="Warnender Text 2 11" xfId="50175" hidden="1"/>
    <cellStyle name="Warnender Text 2 11" xfId="50274" hidden="1"/>
    <cellStyle name="Warnender Text 2 11" xfId="50309" hidden="1"/>
    <cellStyle name="Warnender Text 2 11" xfId="50024" hidden="1"/>
    <cellStyle name="Warnender Text 2 11" xfId="50379" hidden="1"/>
    <cellStyle name="Warnender Text 2 11" xfId="50317" hidden="1"/>
    <cellStyle name="Warnender Text 2 11" xfId="50416" hidden="1"/>
    <cellStyle name="Warnender Text 2 11" xfId="50451" hidden="1"/>
    <cellStyle name="Warnender Text 2 11" xfId="50522" hidden="1"/>
    <cellStyle name="Warnender Text 2 11" xfId="50596" hidden="1"/>
    <cellStyle name="Warnender Text 2 11" xfId="50534" hidden="1"/>
    <cellStyle name="Warnender Text 2 11" xfId="50633" hidden="1"/>
    <cellStyle name="Warnender Text 2 11" xfId="50668" hidden="1"/>
    <cellStyle name="Warnender Text 2 11" xfId="50859" hidden="1"/>
    <cellStyle name="Warnender Text 2 11" xfId="50987" hidden="1"/>
    <cellStyle name="Warnender Text 2 11" xfId="50925" hidden="1"/>
    <cellStyle name="Warnender Text 2 11" xfId="51024" hidden="1"/>
    <cellStyle name="Warnender Text 2 11" xfId="51059" hidden="1"/>
    <cellStyle name="Warnender Text 2 11" xfId="51219" hidden="1"/>
    <cellStyle name="Warnender Text 2 11" xfId="51296" hidden="1"/>
    <cellStyle name="Warnender Text 2 11" xfId="51234" hidden="1"/>
    <cellStyle name="Warnender Text 2 11" xfId="51333" hidden="1"/>
    <cellStyle name="Warnender Text 2 11" xfId="51368" hidden="1"/>
    <cellStyle name="Warnender Text 2 11" xfId="51083" hidden="1"/>
    <cellStyle name="Warnender Text 2 11" xfId="51440" hidden="1"/>
    <cellStyle name="Warnender Text 2 11" xfId="51378" hidden="1"/>
    <cellStyle name="Warnender Text 2 11" xfId="51477" hidden="1"/>
    <cellStyle name="Warnender Text 2 11" xfId="51512" hidden="1"/>
    <cellStyle name="Warnender Text 2 11" xfId="50889" hidden="1"/>
    <cellStyle name="Warnender Text 2 11" xfId="51597" hidden="1"/>
    <cellStyle name="Warnender Text 2 11" xfId="51535" hidden="1"/>
    <cellStyle name="Warnender Text 2 11" xfId="51634" hidden="1"/>
    <cellStyle name="Warnender Text 2 11" xfId="51669" hidden="1"/>
    <cellStyle name="Warnender Text 2 11" xfId="51871" hidden="1"/>
    <cellStyle name="Warnender Text 2 11" xfId="51967" hidden="1"/>
    <cellStyle name="Warnender Text 2 11" xfId="51905" hidden="1"/>
    <cellStyle name="Warnender Text 2 11" xfId="52004" hidden="1"/>
    <cellStyle name="Warnender Text 2 11" xfId="52039" hidden="1"/>
    <cellStyle name="Warnender Text 2 11" xfId="51686" hidden="1"/>
    <cellStyle name="Warnender Text 2 11" xfId="52116" hidden="1"/>
    <cellStyle name="Warnender Text 2 11" xfId="52054" hidden="1"/>
    <cellStyle name="Warnender Text 2 11" xfId="52153" hidden="1"/>
    <cellStyle name="Warnender Text 2 11" xfId="52188" hidden="1"/>
    <cellStyle name="Warnender Text 2 11" xfId="51700" hidden="1"/>
    <cellStyle name="Warnender Text 2 11" xfId="52259" hidden="1"/>
    <cellStyle name="Warnender Text 2 11" xfId="52197" hidden="1"/>
    <cellStyle name="Warnender Text 2 11" xfId="52296" hidden="1"/>
    <cellStyle name="Warnender Text 2 11" xfId="52331" hidden="1"/>
    <cellStyle name="Warnender Text 2 11" xfId="52404" hidden="1"/>
    <cellStyle name="Warnender Text 2 11" xfId="52478" hidden="1"/>
    <cellStyle name="Warnender Text 2 11" xfId="52416" hidden="1"/>
    <cellStyle name="Warnender Text 2 11" xfId="52515" hidden="1"/>
    <cellStyle name="Warnender Text 2 11" xfId="52550" hidden="1"/>
    <cellStyle name="Warnender Text 2 11" xfId="52693" hidden="1"/>
    <cellStyle name="Warnender Text 2 11" xfId="52770" hidden="1"/>
    <cellStyle name="Warnender Text 2 11" xfId="52708" hidden="1"/>
    <cellStyle name="Warnender Text 2 11" xfId="52807" hidden="1"/>
    <cellStyle name="Warnender Text 2 11" xfId="52842" hidden="1"/>
    <cellStyle name="Warnender Text 2 11" xfId="52557" hidden="1"/>
    <cellStyle name="Warnender Text 2 11" xfId="52912" hidden="1"/>
    <cellStyle name="Warnender Text 2 11" xfId="52850" hidden="1"/>
    <cellStyle name="Warnender Text 2 11" xfId="52949" hidden="1"/>
    <cellStyle name="Warnender Text 2 11" xfId="52984" hidden="1"/>
    <cellStyle name="Warnender Text 2 11" xfId="51065" hidden="1"/>
    <cellStyle name="Warnender Text 2 11" xfId="53052" hidden="1"/>
    <cellStyle name="Warnender Text 2 11" xfId="52990" hidden="1"/>
    <cellStyle name="Warnender Text 2 11" xfId="53089" hidden="1"/>
    <cellStyle name="Warnender Text 2 11" xfId="53124" hidden="1"/>
    <cellStyle name="Warnender Text 2 11" xfId="53323" hidden="1"/>
    <cellStyle name="Warnender Text 2 11" xfId="53418" hidden="1"/>
    <cellStyle name="Warnender Text 2 11" xfId="53356" hidden="1"/>
    <cellStyle name="Warnender Text 2 11" xfId="53455" hidden="1"/>
    <cellStyle name="Warnender Text 2 11" xfId="53490" hidden="1"/>
    <cellStyle name="Warnender Text 2 11" xfId="53138" hidden="1"/>
    <cellStyle name="Warnender Text 2 11" xfId="53567" hidden="1"/>
    <cellStyle name="Warnender Text 2 11" xfId="53505" hidden="1"/>
    <cellStyle name="Warnender Text 2 11" xfId="53604" hidden="1"/>
    <cellStyle name="Warnender Text 2 11" xfId="53639" hidden="1"/>
    <cellStyle name="Warnender Text 2 11" xfId="53152" hidden="1"/>
    <cellStyle name="Warnender Text 2 11" xfId="53710" hidden="1"/>
    <cellStyle name="Warnender Text 2 11" xfId="53648" hidden="1"/>
    <cellStyle name="Warnender Text 2 11" xfId="53747" hidden="1"/>
    <cellStyle name="Warnender Text 2 11" xfId="53782" hidden="1"/>
    <cellStyle name="Warnender Text 2 11" xfId="53854" hidden="1"/>
    <cellStyle name="Warnender Text 2 11" xfId="53928" hidden="1"/>
    <cellStyle name="Warnender Text 2 11" xfId="53866" hidden="1"/>
    <cellStyle name="Warnender Text 2 11" xfId="53965" hidden="1"/>
    <cellStyle name="Warnender Text 2 11" xfId="54000" hidden="1"/>
    <cellStyle name="Warnender Text 2 11" xfId="54143" hidden="1"/>
    <cellStyle name="Warnender Text 2 11" xfId="54220" hidden="1"/>
    <cellStyle name="Warnender Text 2 11" xfId="54158" hidden="1"/>
    <cellStyle name="Warnender Text 2 11" xfId="54257" hidden="1"/>
    <cellStyle name="Warnender Text 2 11" xfId="54292" hidden="1"/>
    <cellStyle name="Warnender Text 2 11" xfId="54007" hidden="1"/>
    <cellStyle name="Warnender Text 2 11" xfId="54362" hidden="1"/>
    <cellStyle name="Warnender Text 2 11" xfId="54300" hidden="1"/>
    <cellStyle name="Warnender Text 2 11" xfId="54399" hidden="1"/>
    <cellStyle name="Warnender Text 2 11" xfId="54434" hidden="1"/>
    <cellStyle name="Warnender Text 2 11" xfId="51674" hidden="1"/>
    <cellStyle name="Warnender Text 2 11" xfId="54502" hidden="1"/>
    <cellStyle name="Warnender Text 2 11" xfId="54440" hidden="1"/>
    <cellStyle name="Warnender Text 2 11" xfId="54539" hidden="1"/>
    <cellStyle name="Warnender Text 2 11" xfId="54574" hidden="1"/>
    <cellStyle name="Warnender Text 2 11" xfId="54770" hidden="1"/>
    <cellStyle name="Warnender Text 2 11" xfId="54865" hidden="1"/>
    <cellStyle name="Warnender Text 2 11" xfId="54803" hidden="1"/>
    <cellStyle name="Warnender Text 2 11" xfId="54902" hidden="1"/>
    <cellStyle name="Warnender Text 2 11" xfId="54937" hidden="1"/>
    <cellStyle name="Warnender Text 2 11" xfId="54585" hidden="1"/>
    <cellStyle name="Warnender Text 2 11" xfId="55012" hidden="1"/>
    <cellStyle name="Warnender Text 2 11" xfId="54950" hidden="1"/>
    <cellStyle name="Warnender Text 2 11" xfId="55049" hidden="1"/>
    <cellStyle name="Warnender Text 2 11" xfId="55084" hidden="1"/>
    <cellStyle name="Warnender Text 2 11" xfId="54599" hidden="1"/>
    <cellStyle name="Warnender Text 2 11" xfId="55153" hidden="1"/>
    <cellStyle name="Warnender Text 2 11" xfId="55091" hidden="1"/>
    <cellStyle name="Warnender Text 2 11" xfId="55190" hidden="1"/>
    <cellStyle name="Warnender Text 2 11" xfId="55225" hidden="1"/>
    <cellStyle name="Warnender Text 2 11" xfId="55296" hidden="1"/>
    <cellStyle name="Warnender Text 2 11" xfId="55370" hidden="1"/>
    <cellStyle name="Warnender Text 2 11" xfId="55308" hidden="1"/>
    <cellStyle name="Warnender Text 2 11" xfId="55407" hidden="1"/>
    <cellStyle name="Warnender Text 2 11" xfId="55442" hidden="1"/>
    <cellStyle name="Warnender Text 2 11" xfId="55585" hidden="1"/>
    <cellStyle name="Warnender Text 2 11" xfId="55662" hidden="1"/>
    <cellStyle name="Warnender Text 2 11" xfId="55600" hidden="1"/>
    <cellStyle name="Warnender Text 2 11" xfId="55699" hidden="1"/>
    <cellStyle name="Warnender Text 2 11" xfId="55734" hidden="1"/>
    <cellStyle name="Warnender Text 2 11" xfId="55449" hidden="1"/>
    <cellStyle name="Warnender Text 2 11" xfId="55804" hidden="1"/>
    <cellStyle name="Warnender Text 2 11" xfId="55742" hidden="1"/>
    <cellStyle name="Warnender Text 2 11" xfId="55841" hidden="1"/>
    <cellStyle name="Warnender Text 2 11" xfId="55876" hidden="1"/>
    <cellStyle name="Warnender Text 2 11" xfId="55994" hidden="1"/>
    <cellStyle name="Warnender Text 2 11" xfId="56097" hidden="1"/>
    <cellStyle name="Warnender Text 2 11" xfId="56035" hidden="1"/>
    <cellStyle name="Warnender Text 2 11" xfId="56134" hidden="1"/>
    <cellStyle name="Warnender Text 2 11" xfId="56169" hidden="1"/>
    <cellStyle name="Warnender Text 2 11" xfId="56366" hidden="1"/>
    <cellStyle name="Warnender Text 2 11" xfId="56461" hidden="1"/>
    <cellStyle name="Warnender Text 2 11" xfId="56399" hidden="1"/>
    <cellStyle name="Warnender Text 2 11" xfId="56498" hidden="1"/>
    <cellStyle name="Warnender Text 2 11" xfId="56533" hidden="1"/>
    <cellStyle name="Warnender Text 2 11" xfId="56181" hidden="1"/>
    <cellStyle name="Warnender Text 2 11" xfId="56608" hidden="1"/>
    <cellStyle name="Warnender Text 2 11" xfId="56546" hidden="1"/>
    <cellStyle name="Warnender Text 2 11" xfId="56645" hidden="1"/>
    <cellStyle name="Warnender Text 2 11" xfId="56680" hidden="1"/>
    <cellStyle name="Warnender Text 2 11" xfId="56195" hidden="1"/>
    <cellStyle name="Warnender Text 2 11" xfId="56749" hidden="1"/>
    <cellStyle name="Warnender Text 2 11" xfId="56687" hidden="1"/>
    <cellStyle name="Warnender Text 2 11" xfId="56786" hidden="1"/>
    <cellStyle name="Warnender Text 2 11" xfId="56821" hidden="1"/>
    <cellStyle name="Warnender Text 2 11" xfId="56892" hidden="1"/>
    <cellStyle name="Warnender Text 2 11" xfId="56966" hidden="1"/>
    <cellStyle name="Warnender Text 2 11" xfId="56904" hidden="1"/>
    <cellStyle name="Warnender Text 2 11" xfId="57003" hidden="1"/>
    <cellStyle name="Warnender Text 2 11" xfId="57038" hidden="1"/>
    <cellStyle name="Warnender Text 2 11" xfId="57181" hidden="1"/>
    <cellStyle name="Warnender Text 2 11" xfId="57258" hidden="1"/>
    <cellStyle name="Warnender Text 2 11" xfId="57196" hidden="1"/>
    <cellStyle name="Warnender Text 2 11" xfId="57295" hidden="1"/>
    <cellStyle name="Warnender Text 2 11" xfId="57330" hidden="1"/>
    <cellStyle name="Warnender Text 2 11" xfId="57045" hidden="1"/>
    <cellStyle name="Warnender Text 2 11" xfId="57400" hidden="1"/>
    <cellStyle name="Warnender Text 2 11" xfId="57338" hidden="1"/>
    <cellStyle name="Warnender Text 2 11" xfId="57437" hidden="1"/>
    <cellStyle name="Warnender Text 2 11" xfId="57472" hidden="1"/>
    <cellStyle name="Warnender Text 2 11" xfId="56005" hidden="1"/>
    <cellStyle name="Warnender Text 2 11" xfId="57540" hidden="1"/>
    <cellStyle name="Warnender Text 2 11" xfId="57478" hidden="1"/>
    <cellStyle name="Warnender Text 2 11" xfId="57577" hidden="1"/>
    <cellStyle name="Warnender Text 2 11" xfId="57612" hidden="1"/>
    <cellStyle name="Warnender Text 2 11" xfId="57808" hidden="1"/>
    <cellStyle name="Warnender Text 2 11" xfId="57903" hidden="1"/>
    <cellStyle name="Warnender Text 2 11" xfId="57841" hidden="1"/>
    <cellStyle name="Warnender Text 2 11" xfId="57940" hidden="1"/>
    <cellStyle name="Warnender Text 2 11" xfId="57975" hidden="1"/>
    <cellStyle name="Warnender Text 2 11" xfId="57623" hidden="1"/>
    <cellStyle name="Warnender Text 2 11" xfId="58050" hidden="1"/>
    <cellStyle name="Warnender Text 2 11" xfId="57988" hidden="1"/>
    <cellStyle name="Warnender Text 2 11" xfId="58087" hidden="1"/>
    <cellStyle name="Warnender Text 2 11" xfId="58122" hidden="1"/>
    <cellStyle name="Warnender Text 2 11" xfId="57637" hidden="1"/>
    <cellStyle name="Warnender Text 2 11" xfId="58191" hidden="1"/>
    <cellStyle name="Warnender Text 2 11" xfId="58129" hidden="1"/>
    <cellStyle name="Warnender Text 2 11" xfId="58228" hidden="1"/>
    <cellStyle name="Warnender Text 2 11" xfId="58263" hidden="1"/>
    <cellStyle name="Warnender Text 2 11" xfId="58334" hidden="1"/>
    <cellStyle name="Warnender Text 2 11" xfId="58408" hidden="1"/>
    <cellStyle name="Warnender Text 2 11" xfId="58346" hidden="1"/>
    <cellStyle name="Warnender Text 2 11" xfId="58445" hidden="1"/>
    <cellStyle name="Warnender Text 2 11" xfId="58480" hidden="1"/>
    <cellStyle name="Warnender Text 2 11" xfId="58623" hidden="1"/>
    <cellStyle name="Warnender Text 2 11" xfId="58700" hidden="1"/>
    <cellStyle name="Warnender Text 2 11" xfId="58638" hidden="1"/>
    <cellStyle name="Warnender Text 2 11" xfId="58737" hidden="1"/>
    <cellStyle name="Warnender Text 2 11" xfId="58772" hidden="1"/>
    <cellStyle name="Warnender Text 2 11" xfId="58487" hidden="1"/>
    <cellStyle name="Warnender Text 2 11" xfId="58842" hidden="1"/>
    <cellStyle name="Warnender Text 2 11" xfId="58780" hidden="1"/>
    <cellStyle name="Warnender Text 2 11" xfId="58879" hidden="1"/>
    <cellStyle name="Warnender Text 2 11" xfId="58914" hidden="1"/>
    <cellStyle name="Warnender Text 2 11" xfId="18972"/>
    <cellStyle name="Warnender Text 2 12" xfId="384" hidden="1"/>
    <cellStyle name="Warnender Text 2 12" xfId="589" hidden="1"/>
    <cellStyle name="Warnender Text 2 12" xfId="525" hidden="1"/>
    <cellStyle name="Warnender Text 2 12" xfId="626" hidden="1"/>
    <cellStyle name="Warnender Text 2 12" xfId="661" hidden="1"/>
    <cellStyle name="Warnender Text 2 12" xfId="902" hidden="1"/>
    <cellStyle name="Warnender Text 2 12" xfId="997" hidden="1"/>
    <cellStyle name="Warnender Text 2 12" xfId="933" hidden="1"/>
    <cellStyle name="Warnender Text 2 12" xfId="1034" hidden="1"/>
    <cellStyle name="Warnender Text 2 12" xfId="1069" hidden="1"/>
    <cellStyle name="Warnender Text 2 12" xfId="1072" hidden="1"/>
    <cellStyle name="Warnender Text 2 12" xfId="1144" hidden="1"/>
    <cellStyle name="Warnender Text 2 12" xfId="1080" hidden="1"/>
    <cellStyle name="Warnender Text 2 12" xfId="1181" hidden="1"/>
    <cellStyle name="Warnender Text 2 12" xfId="1216" hidden="1"/>
    <cellStyle name="Warnender Text 2 12" xfId="895" hidden="1"/>
    <cellStyle name="Warnender Text 2 12" xfId="1285" hidden="1"/>
    <cellStyle name="Warnender Text 2 12" xfId="1221" hidden="1"/>
    <cellStyle name="Warnender Text 2 12" xfId="1322" hidden="1"/>
    <cellStyle name="Warnender Text 2 12" xfId="1357" hidden="1"/>
    <cellStyle name="Warnender Text 2 12" xfId="1428" hidden="1"/>
    <cellStyle name="Warnender Text 2 12" xfId="1502" hidden="1"/>
    <cellStyle name="Warnender Text 2 12" xfId="1438" hidden="1"/>
    <cellStyle name="Warnender Text 2 12" xfId="1539" hidden="1"/>
    <cellStyle name="Warnender Text 2 12" xfId="1574" hidden="1"/>
    <cellStyle name="Warnender Text 2 12" xfId="1717" hidden="1"/>
    <cellStyle name="Warnender Text 2 12" xfId="1794" hidden="1"/>
    <cellStyle name="Warnender Text 2 12" xfId="1730" hidden="1"/>
    <cellStyle name="Warnender Text 2 12" xfId="1831" hidden="1"/>
    <cellStyle name="Warnender Text 2 12" xfId="1866" hidden="1"/>
    <cellStyle name="Warnender Text 2 12" xfId="1869" hidden="1"/>
    <cellStyle name="Warnender Text 2 12" xfId="1936" hidden="1"/>
    <cellStyle name="Warnender Text 2 12" xfId="1872" hidden="1"/>
    <cellStyle name="Warnender Text 2 12" xfId="1973" hidden="1"/>
    <cellStyle name="Warnender Text 2 12" xfId="2008" hidden="1"/>
    <cellStyle name="Warnender Text 2 12" xfId="2273" hidden="1"/>
    <cellStyle name="Warnender Text 2 12" xfId="2467" hidden="1"/>
    <cellStyle name="Warnender Text 2 12" xfId="2403" hidden="1"/>
    <cellStyle name="Warnender Text 2 12" xfId="2504" hidden="1"/>
    <cellStyle name="Warnender Text 2 12" xfId="2539" hidden="1"/>
    <cellStyle name="Warnender Text 2 12" xfId="2772" hidden="1"/>
    <cellStyle name="Warnender Text 2 12" xfId="2867" hidden="1"/>
    <cellStyle name="Warnender Text 2 12" xfId="2803" hidden="1"/>
    <cellStyle name="Warnender Text 2 12" xfId="2904" hidden="1"/>
    <cellStyle name="Warnender Text 2 12" xfId="2939" hidden="1"/>
    <cellStyle name="Warnender Text 2 12" xfId="2942" hidden="1"/>
    <cellStyle name="Warnender Text 2 12" xfId="3014" hidden="1"/>
    <cellStyle name="Warnender Text 2 12" xfId="2950" hidden="1"/>
    <cellStyle name="Warnender Text 2 12" xfId="3051" hidden="1"/>
    <cellStyle name="Warnender Text 2 12" xfId="3086" hidden="1"/>
    <cellStyle name="Warnender Text 2 12" xfId="2765" hidden="1"/>
    <cellStyle name="Warnender Text 2 12" xfId="3155" hidden="1"/>
    <cellStyle name="Warnender Text 2 12" xfId="3091" hidden="1"/>
    <cellStyle name="Warnender Text 2 12" xfId="3192" hidden="1"/>
    <cellStyle name="Warnender Text 2 12" xfId="3227" hidden="1"/>
    <cellStyle name="Warnender Text 2 12" xfId="3298" hidden="1"/>
    <cellStyle name="Warnender Text 2 12" xfId="3372" hidden="1"/>
    <cellStyle name="Warnender Text 2 12" xfId="3308" hidden="1"/>
    <cellStyle name="Warnender Text 2 12" xfId="3409" hidden="1"/>
    <cellStyle name="Warnender Text 2 12" xfId="3444" hidden="1"/>
    <cellStyle name="Warnender Text 2 12" xfId="3587" hidden="1"/>
    <cellStyle name="Warnender Text 2 12" xfId="3664" hidden="1"/>
    <cellStyle name="Warnender Text 2 12" xfId="3600" hidden="1"/>
    <cellStyle name="Warnender Text 2 12" xfId="3701" hidden="1"/>
    <cellStyle name="Warnender Text 2 12" xfId="3736" hidden="1"/>
    <cellStyle name="Warnender Text 2 12" xfId="3739" hidden="1"/>
    <cellStyle name="Warnender Text 2 12" xfId="3806" hidden="1"/>
    <cellStyle name="Warnender Text 2 12" xfId="3742" hidden="1"/>
    <cellStyle name="Warnender Text 2 12" xfId="3843" hidden="1"/>
    <cellStyle name="Warnender Text 2 12" xfId="3878" hidden="1"/>
    <cellStyle name="Warnender Text 2 12" xfId="433" hidden="1"/>
    <cellStyle name="Warnender Text 2 12" xfId="3973" hidden="1"/>
    <cellStyle name="Warnender Text 2 12" xfId="3909" hidden="1"/>
    <cellStyle name="Warnender Text 2 12" xfId="4010" hidden="1"/>
    <cellStyle name="Warnender Text 2 12" xfId="4045" hidden="1"/>
    <cellStyle name="Warnender Text 2 12" xfId="4278" hidden="1"/>
    <cellStyle name="Warnender Text 2 12" xfId="4373" hidden="1"/>
    <cellStyle name="Warnender Text 2 12" xfId="4309" hidden="1"/>
    <cellStyle name="Warnender Text 2 12" xfId="4410" hidden="1"/>
    <cellStyle name="Warnender Text 2 12" xfId="4445" hidden="1"/>
    <cellStyle name="Warnender Text 2 12" xfId="4448" hidden="1"/>
    <cellStyle name="Warnender Text 2 12" xfId="4520" hidden="1"/>
    <cellStyle name="Warnender Text 2 12" xfId="4456" hidden="1"/>
    <cellStyle name="Warnender Text 2 12" xfId="4557" hidden="1"/>
    <cellStyle name="Warnender Text 2 12" xfId="4592" hidden="1"/>
    <cellStyle name="Warnender Text 2 12" xfId="4271" hidden="1"/>
    <cellStyle name="Warnender Text 2 12" xfId="4661" hidden="1"/>
    <cellStyle name="Warnender Text 2 12" xfId="4597" hidden="1"/>
    <cellStyle name="Warnender Text 2 12" xfId="4698" hidden="1"/>
    <cellStyle name="Warnender Text 2 12" xfId="4733" hidden="1"/>
    <cellStyle name="Warnender Text 2 12" xfId="4804" hidden="1"/>
    <cellStyle name="Warnender Text 2 12" xfId="4878" hidden="1"/>
    <cellStyle name="Warnender Text 2 12" xfId="4814" hidden="1"/>
    <cellStyle name="Warnender Text 2 12" xfId="4915" hidden="1"/>
    <cellStyle name="Warnender Text 2 12" xfId="4950" hidden="1"/>
    <cellStyle name="Warnender Text 2 12" xfId="5093" hidden="1"/>
    <cellStyle name="Warnender Text 2 12" xfId="5170" hidden="1"/>
    <cellStyle name="Warnender Text 2 12" xfId="5106" hidden="1"/>
    <cellStyle name="Warnender Text 2 12" xfId="5207" hidden="1"/>
    <cellStyle name="Warnender Text 2 12" xfId="5242" hidden="1"/>
    <cellStyle name="Warnender Text 2 12" xfId="5245" hidden="1"/>
    <cellStyle name="Warnender Text 2 12" xfId="5312" hidden="1"/>
    <cellStyle name="Warnender Text 2 12" xfId="5248" hidden="1"/>
    <cellStyle name="Warnender Text 2 12" xfId="5349" hidden="1"/>
    <cellStyle name="Warnender Text 2 12" xfId="5384" hidden="1"/>
    <cellStyle name="Warnender Text 2 12" xfId="2562" hidden="1"/>
    <cellStyle name="Warnender Text 2 12" xfId="5478" hidden="1"/>
    <cellStyle name="Warnender Text 2 12" xfId="5414" hidden="1"/>
    <cellStyle name="Warnender Text 2 12" xfId="5515" hidden="1"/>
    <cellStyle name="Warnender Text 2 12" xfId="5550" hidden="1"/>
    <cellStyle name="Warnender Text 2 12" xfId="5782" hidden="1"/>
    <cellStyle name="Warnender Text 2 12" xfId="5877" hidden="1"/>
    <cellStyle name="Warnender Text 2 12" xfId="5813" hidden="1"/>
    <cellStyle name="Warnender Text 2 12" xfId="5914" hidden="1"/>
    <cellStyle name="Warnender Text 2 12" xfId="5949" hidden="1"/>
    <cellStyle name="Warnender Text 2 12" xfId="5952" hidden="1"/>
    <cellStyle name="Warnender Text 2 12" xfId="6024" hidden="1"/>
    <cellStyle name="Warnender Text 2 12" xfId="5960" hidden="1"/>
    <cellStyle name="Warnender Text 2 12" xfId="6061" hidden="1"/>
    <cellStyle name="Warnender Text 2 12" xfId="6096" hidden="1"/>
    <cellStyle name="Warnender Text 2 12" xfId="5775" hidden="1"/>
    <cellStyle name="Warnender Text 2 12" xfId="6165" hidden="1"/>
    <cellStyle name="Warnender Text 2 12" xfId="6101" hidden="1"/>
    <cellStyle name="Warnender Text 2 12" xfId="6202" hidden="1"/>
    <cellStyle name="Warnender Text 2 12" xfId="6237" hidden="1"/>
    <cellStyle name="Warnender Text 2 12" xfId="6308" hidden="1"/>
    <cellStyle name="Warnender Text 2 12" xfId="6382" hidden="1"/>
    <cellStyle name="Warnender Text 2 12" xfId="6318" hidden="1"/>
    <cellStyle name="Warnender Text 2 12" xfId="6419" hidden="1"/>
    <cellStyle name="Warnender Text 2 12" xfId="6454" hidden="1"/>
    <cellStyle name="Warnender Text 2 12" xfId="6597" hidden="1"/>
    <cellStyle name="Warnender Text 2 12" xfId="6674" hidden="1"/>
    <cellStyle name="Warnender Text 2 12" xfId="6610" hidden="1"/>
    <cellStyle name="Warnender Text 2 12" xfId="6711" hidden="1"/>
    <cellStyle name="Warnender Text 2 12" xfId="6746" hidden="1"/>
    <cellStyle name="Warnender Text 2 12" xfId="6749" hidden="1"/>
    <cellStyle name="Warnender Text 2 12" xfId="6816" hidden="1"/>
    <cellStyle name="Warnender Text 2 12" xfId="6752" hidden="1"/>
    <cellStyle name="Warnender Text 2 12" xfId="6853" hidden="1"/>
    <cellStyle name="Warnender Text 2 12" xfId="6888" hidden="1"/>
    <cellStyle name="Warnender Text 2 12" xfId="4068" hidden="1"/>
    <cellStyle name="Warnender Text 2 12" xfId="6980" hidden="1"/>
    <cellStyle name="Warnender Text 2 12" xfId="6916" hidden="1"/>
    <cellStyle name="Warnender Text 2 12" xfId="7017" hidden="1"/>
    <cellStyle name="Warnender Text 2 12" xfId="7052" hidden="1"/>
    <cellStyle name="Warnender Text 2 12" xfId="7280" hidden="1"/>
    <cellStyle name="Warnender Text 2 12" xfId="7375" hidden="1"/>
    <cellStyle name="Warnender Text 2 12" xfId="7311" hidden="1"/>
    <cellStyle name="Warnender Text 2 12" xfId="7412" hidden="1"/>
    <cellStyle name="Warnender Text 2 12" xfId="7447" hidden="1"/>
    <cellStyle name="Warnender Text 2 12" xfId="7450" hidden="1"/>
    <cellStyle name="Warnender Text 2 12" xfId="7522" hidden="1"/>
    <cellStyle name="Warnender Text 2 12" xfId="7458" hidden="1"/>
    <cellStyle name="Warnender Text 2 12" xfId="7559" hidden="1"/>
    <cellStyle name="Warnender Text 2 12" xfId="7594" hidden="1"/>
    <cellStyle name="Warnender Text 2 12" xfId="7273" hidden="1"/>
    <cellStyle name="Warnender Text 2 12" xfId="7663" hidden="1"/>
    <cellStyle name="Warnender Text 2 12" xfId="7599" hidden="1"/>
    <cellStyle name="Warnender Text 2 12" xfId="7700" hidden="1"/>
    <cellStyle name="Warnender Text 2 12" xfId="7735" hidden="1"/>
    <cellStyle name="Warnender Text 2 12" xfId="7806" hidden="1"/>
    <cellStyle name="Warnender Text 2 12" xfId="7880" hidden="1"/>
    <cellStyle name="Warnender Text 2 12" xfId="7816" hidden="1"/>
    <cellStyle name="Warnender Text 2 12" xfId="7917" hidden="1"/>
    <cellStyle name="Warnender Text 2 12" xfId="7952" hidden="1"/>
    <cellStyle name="Warnender Text 2 12" xfId="8095" hidden="1"/>
    <cellStyle name="Warnender Text 2 12" xfId="8172" hidden="1"/>
    <cellStyle name="Warnender Text 2 12" xfId="8108" hidden="1"/>
    <cellStyle name="Warnender Text 2 12" xfId="8209" hidden="1"/>
    <cellStyle name="Warnender Text 2 12" xfId="8244" hidden="1"/>
    <cellStyle name="Warnender Text 2 12" xfId="8247" hidden="1"/>
    <cellStyle name="Warnender Text 2 12" xfId="8314" hidden="1"/>
    <cellStyle name="Warnender Text 2 12" xfId="8250" hidden="1"/>
    <cellStyle name="Warnender Text 2 12" xfId="8351" hidden="1"/>
    <cellStyle name="Warnender Text 2 12" xfId="8386" hidden="1"/>
    <cellStyle name="Warnender Text 2 12" xfId="5572" hidden="1"/>
    <cellStyle name="Warnender Text 2 12" xfId="8475" hidden="1"/>
    <cellStyle name="Warnender Text 2 12" xfId="8411" hidden="1"/>
    <cellStyle name="Warnender Text 2 12" xfId="8512" hidden="1"/>
    <cellStyle name="Warnender Text 2 12" xfId="8547" hidden="1"/>
    <cellStyle name="Warnender Text 2 12" xfId="8773" hidden="1"/>
    <cellStyle name="Warnender Text 2 12" xfId="8868" hidden="1"/>
    <cellStyle name="Warnender Text 2 12" xfId="8804" hidden="1"/>
    <cellStyle name="Warnender Text 2 12" xfId="8905" hidden="1"/>
    <cellStyle name="Warnender Text 2 12" xfId="8940" hidden="1"/>
    <cellStyle name="Warnender Text 2 12" xfId="8943" hidden="1"/>
    <cellStyle name="Warnender Text 2 12" xfId="9015" hidden="1"/>
    <cellStyle name="Warnender Text 2 12" xfId="8951" hidden="1"/>
    <cellStyle name="Warnender Text 2 12" xfId="9052" hidden="1"/>
    <cellStyle name="Warnender Text 2 12" xfId="9087" hidden="1"/>
    <cellStyle name="Warnender Text 2 12" xfId="8766" hidden="1"/>
    <cellStyle name="Warnender Text 2 12" xfId="9156" hidden="1"/>
    <cellStyle name="Warnender Text 2 12" xfId="9092" hidden="1"/>
    <cellStyle name="Warnender Text 2 12" xfId="9193" hidden="1"/>
    <cellStyle name="Warnender Text 2 12" xfId="9228" hidden="1"/>
    <cellStyle name="Warnender Text 2 12" xfId="9299" hidden="1"/>
    <cellStyle name="Warnender Text 2 12" xfId="9373" hidden="1"/>
    <cellStyle name="Warnender Text 2 12" xfId="9309" hidden="1"/>
    <cellStyle name="Warnender Text 2 12" xfId="9410" hidden="1"/>
    <cellStyle name="Warnender Text 2 12" xfId="9445" hidden="1"/>
    <cellStyle name="Warnender Text 2 12" xfId="9588" hidden="1"/>
    <cellStyle name="Warnender Text 2 12" xfId="9665" hidden="1"/>
    <cellStyle name="Warnender Text 2 12" xfId="9601" hidden="1"/>
    <cellStyle name="Warnender Text 2 12" xfId="9702" hidden="1"/>
    <cellStyle name="Warnender Text 2 12" xfId="9737" hidden="1"/>
    <cellStyle name="Warnender Text 2 12" xfId="9740" hidden="1"/>
    <cellStyle name="Warnender Text 2 12" xfId="9807" hidden="1"/>
    <cellStyle name="Warnender Text 2 12" xfId="9743" hidden="1"/>
    <cellStyle name="Warnender Text 2 12" xfId="9844" hidden="1"/>
    <cellStyle name="Warnender Text 2 12" xfId="9879" hidden="1"/>
    <cellStyle name="Warnender Text 2 12" xfId="7074" hidden="1"/>
    <cellStyle name="Warnender Text 2 12" xfId="9966" hidden="1"/>
    <cellStyle name="Warnender Text 2 12" xfId="9902" hidden="1"/>
    <cellStyle name="Warnender Text 2 12" xfId="10003" hidden="1"/>
    <cellStyle name="Warnender Text 2 12" xfId="10038" hidden="1"/>
    <cellStyle name="Warnender Text 2 12" xfId="10259" hidden="1"/>
    <cellStyle name="Warnender Text 2 12" xfId="10354" hidden="1"/>
    <cellStyle name="Warnender Text 2 12" xfId="10290" hidden="1"/>
    <cellStyle name="Warnender Text 2 12" xfId="10391" hidden="1"/>
    <cellStyle name="Warnender Text 2 12" xfId="10426" hidden="1"/>
    <cellStyle name="Warnender Text 2 12" xfId="10429" hidden="1"/>
    <cellStyle name="Warnender Text 2 12" xfId="10501" hidden="1"/>
    <cellStyle name="Warnender Text 2 12" xfId="10437" hidden="1"/>
    <cellStyle name="Warnender Text 2 12" xfId="10538" hidden="1"/>
    <cellStyle name="Warnender Text 2 12" xfId="10573" hidden="1"/>
    <cellStyle name="Warnender Text 2 12" xfId="10252" hidden="1"/>
    <cellStyle name="Warnender Text 2 12" xfId="10642" hidden="1"/>
    <cellStyle name="Warnender Text 2 12" xfId="10578" hidden="1"/>
    <cellStyle name="Warnender Text 2 12" xfId="10679" hidden="1"/>
    <cellStyle name="Warnender Text 2 12" xfId="10714" hidden="1"/>
    <cellStyle name="Warnender Text 2 12" xfId="10785" hidden="1"/>
    <cellStyle name="Warnender Text 2 12" xfId="10859" hidden="1"/>
    <cellStyle name="Warnender Text 2 12" xfId="10795" hidden="1"/>
    <cellStyle name="Warnender Text 2 12" xfId="10896" hidden="1"/>
    <cellStyle name="Warnender Text 2 12" xfId="10931" hidden="1"/>
    <cellStyle name="Warnender Text 2 12" xfId="11074" hidden="1"/>
    <cellStyle name="Warnender Text 2 12" xfId="11151" hidden="1"/>
    <cellStyle name="Warnender Text 2 12" xfId="11087" hidden="1"/>
    <cellStyle name="Warnender Text 2 12" xfId="11188" hidden="1"/>
    <cellStyle name="Warnender Text 2 12" xfId="11223" hidden="1"/>
    <cellStyle name="Warnender Text 2 12" xfId="11226" hidden="1"/>
    <cellStyle name="Warnender Text 2 12" xfId="11293" hidden="1"/>
    <cellStyle name="Warnender Text 2 12" xfId="11229" hidden="1"/>
    <cellStyle name="Warnender Text 2 12" xfId="11330" hidden="1"/>
    <cellStyle name="Warnender Text 2 12" xfId="11365" hidden="1"/>
    <cellStyle name="Warnender Text 2 12" xfId="8567" hidden="1"/>
    <cellStyle name="Warnender Text 2 12" xfId="11449" hidden="1"/>
    <cellStyle name="Warnender Text 2 12" xfId="11385" hidden="1"/>
    <cellStyle name="Warnender Text 2 12" xfId="11486" hidden="1"/>
    <cellStyle name="Warnender Text 2 12" xfId="11521" hidden="1"/>
    <cellStyle name="Warnender Text 2 12" xfId="11739" hidden="1"/>
    <cellStyle name="Warnender Text 2 12" xfId="11834" hidden="1"/>
    <cellStyle name="Warnender Text 2 12" xfId="11770" hidden="1"/>
    <cellStyle name="Warnender Text 2 12" xfId="11871" hidden="1"/>
    <cellStyle name="Warnender Text 2 12" xfId="11906" hidden="1"/>
    <cellStyle name="Warnender Text 2 12" xfId="11909" hidden="1"/>
    <cellStyle name="Warnender Text 2 12" xfId="11981" hidden="1"/>
    <cellStyle name="Warnender Text 2 12" xfId="11917" hidden="1"/>
    <cellStyle name="Warnender Text 2 12" xfId="12018" hidden="1"/>
    <cellStyle name="Warnender Text 2 12" xfId="12053" hidden="1"/>
    <cellStyle name="Warnender Text 2 12" xfId="11732" hidden="1"/>
    <cellStyle name="Warnender Text 2 12" xfId="12122" hidden="1"/>
    <cellStyle name="Warnender Text 2 12" xfId="12058" hidden="1"/>
    <cellStyle name="Warnender Text 2 12" xfId="12159" hidden="1"/>
    <cellStyle name="Warnender Text 2 12" xfId="12194" hidden="1"/>
    <cellStyle name="Warnender Text 2 12" xfId="12265" hidden="1"/>
    <cellStyle name="Warnender Text 2 12" xfId="12339" hidden="1"/>
    <cellStyle name="Warnender Text 2 12" xfId="12275" hidden="1"/>
    <cellStyle name="Warnender Text 2 12" xfId="12376" hidden="1"/>
    <cellStyle name="Warnender Text 2 12" xfId="12411" hidden="1"/>
    <cellStyle name="Warnender Text 2 12" xfId="12554" hidden="1"/>
    <cellStyle name="Warnender Text 2 12" xfId="12631" hidden="1"/>
    <cellStyle name="Warnender Text 2 12" xfId="12567" hidden="1"/>
    <cellStyle name="Warnender Text 2 12" xfId="12668" hidden="1"/>
    <cellStyle name="Warnender Text 2 12" xfId="12703" hidden="1"/>
    <cellStyle name="Warnender Text 2 12" xfId="12706" hidden="1"/>
    <cellStyle name="Warnender Text 2 12" xfId="12773" hidden="1"/>
    <cellStyle name="Warnender Text 2 12" xfId="12709" hidden="1"/>
    <cellStyle name="Warnender Text 2 12" xfId="12810" hidden="1"/>
    <cellStyle name="Warnender Text 2 12" xfId="12845" hidden="1"/>
    <cellStyle name="Warnender Text 2 12" xfId="10056" hidden="1"/>
    <cellStyle name="Warnender Text 2 12" xfId="12928" hidden="1"/>
    <cellStyle name="Warnender Text 2 12" xfId="12864" hidden="1"/>
    <cellStyle name="Warnender Text 2 12" xfId="12965" hidden="1"/>
    <cellStyle name="Warnender Text 2 12" xfId="13000" hidden="1"/>
    <cellStyle name="Warnender Text 2 12" xfId="13210" hidden="1"/>
    <cellStyle name="Warnender Text 2 12" xfId="13305" hidden="1"/>
    <cellStyle name="Warnender Text 2 12" xfId="13241" hidden="1"/>
    <cellStyle name="Warnender Text 2 12" xfId="13342" hidden="1"/>
    <cellStyle name="Warnender Text 2 12" xfId="13377" hidden="1"/>
    <cellStyle name="Warnender Text 2 12" xfId="13380" hidden="1"/>
    <cellStyle name="Warnender Text 2 12" xfId="13452" hidden="1"/>
    <cellStyle name="Warnender Text 2 12" xfId="13388" hidden="1"/>
    <cellStyle name="Warnender Text 2 12" xfId="13489" hidden="1"/>
    <cellStyle name="Warnender Text 2 12" xfId="13524" hidden="1"/>
    <cellStyle name="Warnender Text 2 12" xfId="13203" hidden="1"/>
    <cellStyle name="Warnender Text 2 12" xfId="13593" hidden="1"/>
    <cellStyle name="Warnender Text 2 12" xfId="13529" hidden="1"/>
    <cellStyle name="Warnender Text 2 12" xfId="13630" hidden="1"/>
    <cellStyle name="Warnender Text 2 12" xfId="13665" hidden="1"/>
    <cellStyle name="Warnender Text 2 12" xfId="13736" hidden="1"/>
    <cellStyle name="Warnender Text 2 12" xfId="13810" hidden="1"/>
    <cellStyle name="Warnender Text 2 12" xfId="13746" hidden="1"/>
    <cellStyle name="Warnender Text 2 12" xfId="13847" hidden="1"/>
    <cellStyle name="Warnender Text 2 12" xfId="13882" hidden="1"/>
    <cellStyle name="Warnender Text 2 12" xfId="14025" hidden="1"/>
    <cellStyle name="Warnender Text 2 12" xfId="14102" hidden="1"/>
    <cellStyle name="Warnender Text 2 12" xfId="14038" hidden="1"/>
    <cellStyle name="Warnender Text 2 12" xfId="14139" hidden="1"/>
    <cellStyle name="Warnender Text 2 12" xfId="14174" hidden="1"/>
    <cellStyle name="Warnender Text 2 12" xfId="14177" hidden="1"/>
    <cellStyle name="Warnender Text 2 12" xfId="14244" hidden="1"/>
    <cellStyle name="Warnender Text 2 12" xfId="14180" hidden="1"/>
    <cellStyle name="Warnender Text 2 12" xfId="14281" hidden="1"/>
    <cellStyle name="Warnender Text 2 12" xfId="14316" hidden="1"/>
    <cellStyle name="Warnender Text 2 12" xfId="11538" hidden="1"/>
    <cellStyle name="Warnender Text 2 12" xfId="14395" hidden="1"/>
    <cellStyle name="Warnender Text 2 12" xfId="14331" hidden="1"/>
    <cellStyle name="Warnender Text 2 12" xfId="14432" hidden="1"/>
    <cellStyle name="Warnender Text 2 12" xfId="14467" hidden="1"/>
    <cellStyle name="Warnender Text 2 12" xfId="14672" hidden="1"/>
    <cellStyle name="Warnender Text 2 12" xfId="14767" hidden="1"/>
    <cellStyle name="Warnender Text 2 12" xfId="14703" hidden="1"/>
    <cellStyle name="Warnender Text 2 12" xfId="14804" hidden="1"/>
    <cellStyle name="Warnender Text 2 12" xfId="14839" hidden="1"/>
    <cellStyle name="Warnender Text 2 12" xfId="14842" hidden="1"/>
    <cellStyle name="Warnender Text 2 12" xfId="14914" hidden="1"/>
    <cellStyle name="Warnender Text 2 12" xfId="14850" hidden="1"/>
    <cellStyle name="Warnender Text 2 12" xfId="14951" hidden="1"/>
    <cellStyle name="Warnender Text 2 12" xfId="14986" hidden="1"/>
    <cellStyle name="Warnender Text 2 12" xfId="14665" hidden="1"/>
    <cellStyle name="Warnender Text 2 12" xfId="15055" hidden="1"/>
    <cellStyle name="Warnender Text 2 12" xfId="14991" hidden="1"/>
    <cellStyle name="Warnender Text 2 12" xfId="15092" hidden="1"/>
    <cellStyle name="Warnender Text 2 12" xfId="15127" hidden="1"/>
    <cellStyle name="Warnender Text 2 12" xfId="15198" hidden="1"/>
    <cellStyle name="Warnender Text 2 12" xfId="15272" hidden="1"/>
    <cellStyle name="Warnender Text 2 12" xfId="15208" hidden="1"/>
    <cellStyle name="Warnender Text 2 12" xfId="15309" hidden="1"/>
    <cellStyle name="Warnender Text 2 12" xfId="15344" hidden="1"/>
    <cellStyle name="Warnender Text 2 12" xfId="15487" hidden="1"/>
    <cellStyle name="Warnender Text 2 12" xfId="15564" hidden="1"/>
    <cellStyle name="Warnender Text 2 12" xfId="15500" hidden="1"/>
    <cellStyle name="Warnender Text 2 12" xfId="15601" hidden="1"/>
    <cellStyle name="Warnender Text 2 12" xfId="15636" hidden="1"/>
    <cellStyle name="Warnender Text 2 12" xfId="15639" hidden="1"/>
    <cellStyle name="Warnender Text 2 12" xfId="15706" hidden="1"/>
    <cellStyle name="Warnender Text 2 12" xfId="15642" hidden="1"/>
    <cellStyle name="Warnender Text 2 12" xfId="15743" hidden="1"/>
    <cellStyle name="Warnender Text 2 12" xfId="15778" hidden="1"/>
    <cellStyle name="Warnender Text 2 12" xfId="13014" hidden="1"/>
    <cellStyle name="Warnender Text 2 12" xfId="15857" hidden="1"/>
    <cellStyle name="Warnender Text 2 12" xfId="15793" hidden="1"/>
    <cellStyle name="Warnender Text 2 12" xfId="15894" hidden="1"/>
    <cellStyle name="Warnender Text 2 12" xfId="15929" hidden="1"/>
    <cellStyle name="Warnender Text 2 12" xfId="16128" hidden="1"/>
    <cellStyle name="Warnender Text 2 12" xfId="16223" hidden="1"/>
    <cellStyle name="Warnender Text 2 12" xfId="16159" hidden="1"/>
    <cellStyle name="Warnender Text 2 12" xfId="16260" hidden="1"/>
    <cellStyle name="Warnender Text 2 12" xfId="16295" hidden="1"/>
    <cellStyle name="Warnender Text 2 12" xfId="16298" hidden="1"/>
    <cellStyle name="Warnender Text 2 12" xfId="16370" hidden="1"/>
    <cellStyle name="Warnender Text 2 12" xfId="16306" hidden="1"/>
    <cellStyle name="Warnender Text 2 12" xfId="16407" hidden="1"/>
    <cellStyle name="Warnender Text 2 12" xfId="16442" hidden="1"/>
    <cellStyle name="Warnender Text 2 12" xfId="16121" hidden="1"/>
    <cellStyle name="Warnender Text 2 12" xfId="16511" hidden="1"/>
    <cellStyle name="Warnender Text 2 12" xfId="16447" hidden="1"/>
    <cellStyle name="Warnender Text 2 12" xfId="16548" hidden="1"/>
    <cellStyle name="Warnender Text 2 12" xfId="16583" hidden="1"/>
    <cellStyle name="Warnender Text 2 12" xfId="16654" hidden="1"/>
    <cellStyle name="Warnender Text 2 12" xfId="16728" hidden="1"/>
    <cellStyle name="Warnender Text 2 12" xfId="16664" hidden="1"/>
    <cellStyle name="Warnender Text 2 12" xfId="16765" hidden="1"/>
    <cellStyle name="Warnender Text 2 12" xfId="16800" hidden="1"/>
    <cellStyle name="Warnender Text 2 12" xfId="16943" hidden="1"/>
    <cellStyle name="Warnender Text 2 12" xfId="17020" hidden="1"/>
    <cellStyle name="Warnender Text 2 12" xfId="16956" hidden="1"/>
    <cellStyle name="Warnender Text 2 12" xfId="17057" hidden="1"/>
    <cellStyle name="Warnender Text 2 12" xfId="17092" hidden="1"/>
    <cellStyle name="Warnender Text 2 12" xfId="17095" hidden="1"/>
    <cellStyle name="Warnender Text 2 12" xfId="17162" hidden="1"/>
    <cellStyle name="Warnender Text 2 12" xfId="17098" hidden="1"/>
    <cellStyle name="Warnender Text 2 12" xfId="17199" hidden="1"/>
    <cellStyle name="Warnender Text 2 12" xfId="17234" hidden="1"/>
    <cellStyle name="Warnender Text 2 12" xfId="14476" hidden="1"/>
    <cellStyle name="Warnender Text 2 12" xfId="17302" hidden="1"/>
    <cellStyle name="Warnender Text 2 12" xfId="17238" hidden="1"/>
    <cellStyle name="Warnender Text 2 12" xfId="17339" hidden="1"/>
    <cellStyle name="Warnender Text 2 12" xfId="17374" hidden="1"/>
    <cellStyle name="Warnender Text 2 12" xfId="17570" hidden="1"/>
    <cellStyle name="Warnender Text 2 12" xfId="17665" hidden="1"/>
    <cellStyle name="Warnender Text 2 12" xfId="17601" hidden="1"/>
    <cellStyle name="Warnender Text 2 12" xfId="17702" hidden="1"/>
    <cellStyle name="Warnender Text 2 12" xfId="17737" hidden="1"/>
    <cellStyle name="Warnender Text 2 12" xfId="17740" hidden="1"/>
    <cellStyle name="Warnender Text 2 12" xfId="17812" hidden="1"/>
    <cellStyle name="Warnender Text 2 12" xfId="17748" hidden="1"/>
    <cellStyle name="Warnender Text 2 12" xfId="17849" hidden="1"/>
    <cellStyle name="Warnender Text 2 12" xfId="17884" hidden="1"/>
    <cellStyle name="Warnender Text 2 12" xfId="17563" hidden="1"/>
    <cellStyle name="Warnender Text 2 12" xfId="17953" hidden="1"/>
    <cellStyle name="Warnender Text 2 12" xfId="17889" hidden="1"/>
    <cellStyle name="Warnender Text 2 12" xfId="17990" hidden="1"/>
    <cellStyle name="Warnender Text 2 12" xfId="18025" hidden="1"/>
    <cellStyle name="Warnender Text 2 12" xfId="18096" hidden="1"/>
    <cellStyle name="Warnender Text 2 12" xfId="18170" hidden="1"/>
    <cellStyle name="Warnender Text 2 12" xfId="18106" hidden="1"/>
    <cellStyle name="Warnender Text 2 12" xfId="18207" hidden="1"/>
    <cellStyle name="Warnender Text 2 12" xfId="18242" hidden="1"/>
    <cellStyle name="Warnender Text 2 12" xfId="18385" hidden="1"/>
    <cellStyle name="Warnender Text 2 12" xfId="18462" hidden="1"/>
    <cellStyle name="Warnender Text 2 12" xfId="18398" hidden="1"/>
    <cellStyle name="Warnender Text 2 12" xfId="18499" hidden="1"/>
    <cellStyle name="Warnender Text 2 12" xfId="18534" hidden="1"/>
    <cellStyle name="Warnender Text 2 12" xfId="18537" hidden="1"/>
    <cellStyle name="Warnender Text 2 12" xfId="18604" hidden="1"/>
    <cellStyle name="Warnender Text 2 12" xfId="18540" hidden="1"/>
    <cellStyle name="Warnender Text 2 12" xfId="18641" hidden="1"/>
    <cellStyle name="Warnender Text 2 12" xfId="18676" hidden="1"/>
    <cellStyle name="Warnender Text 2 12" xfId="19016" hidden="1"/>
    <cellStyle name="Warnender Text 2 12" xfId="19102" hidden="1"/>
    <cellStyle name="Warnender Text 2 12" xfId="19038" hidden="1"/>
    <cellStyle name="Warnender Text 2 12" xfId="19139" hidden="1"/>
    <cellStyle name="Warnender Text 2 12" xfId="19174" hidden="1"/>
    <cellStyle name="Warnender Text 2 12" xfId="19377" hidden="1"/>
    <cellStyle name="Warnender Text 2 12" xfId="19472" hidden="1"/>
    <cellStyle name="Warnender Text 2 12" xfId="19408" hidden="1"/>
    <cellStyle name="Warnender Text 2 12" xfId="19509" hidden="1"/>
    <cellStyle name="Warnender Text 2 12" xfId="19544" hidden="1"/>
    <cellStyle name="Warnender Text 2 12" xfId="19547" hidden="1"/>
    <cellStyle name="Warnender Text 2 12" xfId="19619" hidden="1"/>
    <cellStyle name="Warnender Text 2 12" xfId="19555" hidden="1"/>
    <cellStyle name="Warnender Text 2 12" xfId="19656" hidden="1"/>
    <cellStyle name="Warnender Text 2 12" xfId="19691" hidden="1"/>
    <cellStyle name="Warnender Text 2 12" xfId="19370" hidden="1"/>
    <cellStyle name="Warnender Text 2 12" xfId="19760" hidden="1"/>
    <cellStyle name="Warnender Text 2 12" xfId="19696" hidden="1"/>
    <cellStyle name="Warnender Text 2 12" xfId="19797" hidden="1"/>
    <cellStyle name="Warnender Text 2 12" xfId="19832" hidden="1"/>
    <cellStyle name="Warnender Text 2 12" xfId="19903" hidden="1"/>
    <cellStyle name="Warnender Text 2 12" xfId="19977" hidden="1"/>
    <cellStyle name="Warnender Text 2 12" xfId="19913" hidden="1"/>
    <cellStyle name="Warnender Text 2 12" xfId="20014" hidden="1"/>
    <cellStyle name="Warnender Text 2 12" xfId="20049" hidden="1"/>
    <cellStyle name="Warnender Text 2 12" xfId="20192" hidden="1"/>
    <cellStyle name="Warnender Text 2 12" xfId="20269" hidden="1"/>
    <cellStyle name="Warnender Text 2 12" xfId="20205" hidden="1"/>
    <cellStyle name="Warnender Text 2 12" xfId="20306" hidden="1"/>
    <cellStyle name="Warnender Text 2 12" xfId="20341" hidden="1"/>
    <cellStyle name="Warnender Text 2 12" xfId="20344" hidden="1"/>
    <cellStyle name="Warnender Text 2 12" xfId="20411" hidden="1"/>
    <cellStyle name="Warnender Text 2 12" xfId="20347" hidden="1"/>
    <cellStyle name="Warnender Text 2 12" xfId="20448" hidden="1"/>
    <cellStyle name="Warnender Text 2 12" xfId="20483" hidden="1"/>
    <cellStyle name="Warnender Text 2 12" xfId="20554" hidden="1"/>
    <cellStyle name="Warnender Text 2 12" xfId="20628" hidden="1"/>
    <cellStyle name="Warnender Text 2 12" xfId="20564" hidden="1"/>
    <cellStyle name="Warnender Text 2 12" xfId="20665" hidden="1"/>
    <cellStyle name="Warnender Text 2 12" xfId="20700" hidden="1"/>
    <cellStyle name="Warnender Text 2 12" xfId="20891" hidden="1"/>
    <cellStyle name="Warnender Text 2 12" xfId="21019" hidden="1"/>
    <cellStyle name="Warnender Text 2 12" xfId="20955" hidden="1"/>
    <cellStyle name="Warnender Text 2 12" xfId="21056" hidden="1"/>
    <cellStyle name="Warnender Text 2 12" xfId="21091" hidden="1"/>
    <cellStyle name="Warnender Text 2 12" xfId="21251" hidden="1"/>
    <cellStyle name="Warnender Text 2 12" xfId="21328" hidden="1"/>
    <cellStyle name="Warnender Text 2 12" xfId="21264" hidden="1"/>
    <cellStyle name="Warnender Text 2 12" xfId="21365" hidden="1"/>
    <cellStyle name="Warnender Text 2 12" xfId="21400" hidden="1"/>
    <cellStyle name="Warnender Text 2 12" xfId="21404" hidden="1"/>
    <cellStyle name="Warnender Text 2 12" xfId="21472" hidden="1"/>
    <cellStyle name="Warnender Text 2 12" xfId="21408" hidden="1"/>
    <cellStyle name="Warnender Text 2 12" xfId="21509" hidden="1"/>
    <cellStyle name="Warnender Text 2 12" xfId="21544" hidden="1"/>
    <cellStyle name="Warnender Text 2 12" xfId="21110" hidden="1"/>
    <cellStyle name="Warnender Text 2 12" xfId="21629" hidden="1"/>
    <cellStyle name="Warnender Text 2 12" xfId="21565" hidden="1"/>
    <cellStyle name="Warnender Text 2 12" xfId="21666" hidden="1"/>
    <cellStyle name="Warnender Text 2 12" xfId="21701" hidden="1"/>
    <cellStyle name="Warnender Text 2 12" xfId="21903" hidden="1"/>
    <cellStyle name="Warnender Text 2 12" xfId="21999" hidden="1"/>
    <cellStyle name="Warnender Text 2 12" xfId="21935" hidden="1"/>
    <cellStyle name="Warnender Text 2 12" xfId="22036" hidden="1"/>
    <cellStyle name="Warnender Text 2 12" xfId="22071" hidden="1"/>
    <cellStyle name="Warnender Text 2 12" xfId="22075" hidden="1"/>
    <cellStyle name="Warnender Text 2 12" xfId="22148" hidden="1"/>
    <cellStyle name="Warnender Text 2 12" xfId="22084" hidden="1"/>
    <cellStyle name="Warnender Text 2 12" xfId="22185" hidden="1"/>
    <cellStyle name="Warnender Text 2 12" xfId="22220" hidden="1"/>
    <cellStyle name="Warnender Text 2 12" xfId="21896" hidden="1"/>
    <cellStyle name="Warnender Text 2 12" xfId="22291" hidden="1"/>
    <cellStyle name="Warnender Text 2 12" xfId="22227" hidden="1"/>
    <cellStyle name="Warnender Text 2 12" xfId="22328" hidden="1"/>
    <cellStyle name="Warnender Text 2 12" xfId="22363" hidden="1"/>
    <cellStyle name="Warnender Text 2 12" xfId="22436" hidden="1"/>
    <cellStyle name="Warnender Text 2 12" xfId="22510" hidden="1"/>
    <cellStyle name="Warnender Text 2 12" xfId="22446" hidden="1"/>
    <cellStyle name="Warnender Text 2 12" xfId="22547" hidden="1"/>
    <cellStyle name="Warnender Text 2 12" xfId="22582" hidden="1"/>
    <cellStyle name="Warnender Text 2 12" xfId="22725" hidden="1"/>
    <cellStyle name="Warnender Text 2 12" xfId="22802" hidden="1"/>
    <cellStyle name="Warnender Text 2 12" xfId="22738" hidden="1"/>
    <cellStyle name="Warnender Text 2 12" xfId="22839" hidden="1"/>
    <cellStyle name="Warnender Text 2 12" xfId="22874" hidden="1"/>
    <cellStyle name="Warnender Text 2 12" xfId="22877" hidden="1"/>
    <cellStyle name="Warnender Text 2 12" xfId="22944" hidden="1"/>
    <cellStyle name="Warnender Text 2 12" xfId="22880" hidden="1"/>
    <cellStyle name="Warnender Text 2 12" xfId="22981" hidden="1"/>
    <cellStyle name="Warnender Text 2 12" xfId="23016" hidden="1"/>
    <cellStyle name="Warnender Text 2 12" xfId="20917" hidden="1"/>
    <cellStyle name="Warnender Text 2 12" xfId="23084" hidden="1"/>
    <cellStyle name="Warnender Text 2 12" xfId="23020" hidden="1"/>
    <cellStyle name="Warnender Text 2 12" xfId="23121" hidden="1"/>
    <cellStyle name="Warnender Text 2 12" xfId="23156" hidden="1"/>
    <cellStyle name="Warnender Text 2 12" xfId="23356" hidden="1"/>
    <cellStyle name="Warnender Text 2 12" xfId="23451" hidden="1"/>
    <cellStyle name="Warnender Text 2 12" xfId="23387" hidden="1"/>
    <cellStyle name="Warnender Text 2 12" xfId="23488" hidden="1"/>
    <cellStyle name="Warnender Text 2 12" xfId="23523" hidden="1"/>
    <cellStyle name="Warnender Text 2 12" xfId="23527" hidden="1"/>
    <cellStyle name="Warnender Text 2 12" xfId="23600" hidden="1"/>
    <cellStyle name="Warnender Text 2 12" xfId="23536" hidden="1"/>
    <cellStyle name="Warnender Text 2 12" xfId="23637" hidden="1"/>
    <cellStyle name="Warnender Text 2 12" xfId="23672" hidden="1"/>
    <cellStyle name="Warnender Text 2 12" xfId="23349" hidden="1"/>
    <cellStyle name="Warnender Text 2 12" xfId="23743" hidden="1"/>
    <cellStyle name="Warnender Text 2 12" xfId="23679" hidden="1"/>
    <cellStyle name="Warnender Text 2 12" xfId="23780" hidden="1"/>
    <cellStyle name="Warnender Text 2 12" xfId="23815" hidden="1"/>
    <cellStyle name="Warnender Text 2 12" xfId="23887" hidden="1"/>
    <cellStyle name="Warnender Text 2 12" xfId="23961" hidden="1"/>
    <cellStyle name="Warnender Text 2 12" xfId="23897" hidden="1"/>
    <cellStyle name="Warnender Text 2 12" xfId="23998" hidden="1"/>
    <cellStyle name="Warnender Text 2 12" xfId="24033" hidden="1"/>
    <cellStyle name="Warnender Text 2 12" xfId="24176" hidden="1"/>
    <cellStyle name="Warnender Text 2 12" xfId="24253" hidden="1"/>
    <cellStyle name="Warnender Text 2 12" xfId="24189" hidden="1"/>
    <cellStyle name="Warnender Text 2 12" xfId="24290" hidden="1"/>
    <cellStyle name="Warnender Text 2 12" xfId="24325" hidden="1"/>
    <cellStyle name="Warnender Text 2 12" xfId="24328" hidden="1"/>
    <cellStyle name="Warnender Text 2 12" xfId="24395" hidden="1"/>
    <cellStyle name="Warnender Text 2 12" xfId="24331" hidden="1"/>
    <cellStyle name="Warnender Text 2 12" xfId="24432" hidden="1"/>
    <cellStyle name="Warnender Text 2 12" xfId="24467" hidden="1"/>
    <cellStyle name="Warnender Text 2 12" xfId="21557" hidden="1"/>
    <cellStyle name="Warnender Text 2 12" xfId="24535" hidden="1"/>
    <cellStyle name="Warnender Text 2 12" xfId="24471" hidden="1"/>
    <cellStyle name="Warnender Text 2 12" xfId="24572" hidden="1"/>
    <cellStyle name="Warnender Text 2 12" xfId="24607" hidden="1"/>
    <cellStyle name="Warnender Text 2 12" xfId="24803" hidden="1"/>
    <cellStyle name="Warnender Text 2 12" xfId="24898" hidden="1"/>
    <cellStyle name="Warnender Text 2 12" xfId="24834" hidden="1"/>
    <cellStyle name="Warnender Text 2 12" xfId="24935" hidden="1"/>
    <cellStyle name="Warnender Text 2 12" xfId="24970" hidden="1"/>
    <cellStyle name="Warnender Text 2 12" xfId="24973" hidden="1"/>
    <cellStyle name="Warnender Text 2 12" xfId="25045" hidden="1"/>
    <cellStyle name="Warnender Text 2 12" xfId="24981" hidden="1"/>
    <cellStyle name="Warnender Text 2 12" xfId="25082" hidden="1"/>
    <cellStyle name="Warnender Text 2 12" xfId="25117" hidden="1"/>
    <cellStyle name="Warnender Text 2 12" xfId="24796" hidden="1"/>
    <cellStyle name="Warnender Text 2 12" xfId="25186" hidden="1"/>
    <cellStyle name="Warnender Text 2 12" xfId="25122" hidden="1"/>
    <cellStyle name="Warnender Text 2 12" xfId="25223" hidden="1"/>
    <cellStyle name="Warnender Text 2 12" xfId="25258" hidden="1"/>
    <cellStyle name="Warnender Text 2 12" xfId="25329" hidden="1"/>
    <cellStyle name="Warnender Text 2 12" xfId="25403" hidden="1"/>
    <cellStyle name="Warnender Text 2 12" xfId="25339" hidden="1"/>
    <cellStyle name="Warnender Text 2 12" xfId="25440" hidden="1"/>
    <cellStyle name="Warnender Text 2 12" xfId="25475" hidden="1"/>
    <cellStyle name="Warnender Text 2 12" xfId="25618" hidden="1"/>
    <cellStyle name="Warnender Text 2 12" xfId="25695" hidden="1"/>
    <cellStyle name="Warnender Text 2 12" xfId="25631" hidden="1"/>
    <cellStyle name="Warnender Text 2 12" xfId="25732" hidden="1"/>
    <cellStyle name="Warnender Text 2 12" xfId="25767" hidden="1"/>
    <cellStyle name="Warnender Text 2 12" xfId="25770" hidden="1"/>
    <cellStyle name="Warnender Text 2 12" xfId="25837" hidden="1"/>
    <cellStyle name="Warnender Text 2 12" xfId="25773" hidden="1"/>
    <cellStyle name="Warnender Text 2 12" xfId="25874" hidden="1"/>
    <cellStyle name="Warnender Text 2 12" xfId="25909" hidden="1"/>
    <cellStyle name="Warnender Text 2 12" xfId="26027" hidden="1"/>
    <cellStyle name="Warnender Text 2 12" xfId="26130" hidden="1"/>
    <cellStyle name="Warnender Text 2 12" xfId="26066" hidden="1"/>
    <cellStyle name="Warnender Text 2 12" xfId="26167" hidden="1"/>
    <cellStyle name="Warnender Text 2 12" xfId="26202" hidden="1"/>
    <cellStyle name="Warnender Text 2 12" xfId="26399" hidden="1"/>
    <cellStyle name="Warnender Text 2 12" xfId="26494" hidden="1"/>
    <cellStyle name="Warnender Text 2 12" xfId="26430" hidden="1"/>
    <cellStyle name="Warnender Text 2 12" xfId="26531" hidden="1"/>
    <cellStyle name="Warnender Text 2 12" xfId="26566" hidden="1"/>
    <cellStyle name="Warnender Text 2 12" xfId="26569" hidden="1"/>
    <cellStyle name="Warnender Text 2 12" xfId="26641" hidden="1"/>
    <cellStyle name="Warnender Text 2 12" xfId="26577" hidden="1"/>
    <cellStyle name="Warnender Text 2 12" xfId="26678" hidden="1"/>
    <cellStyle name="Warnender Text 2 12" xfId="26713" hidden="1"/>
    <cellStyle name="Warnender Text 2 12" xfId="26392" hidden="1"/>
    <cellStyle name="Warnender Text 2 12" xfId="26782" hidden="1"/>
    <cellStyle name="Warnender Text 2 12" xfId="26718" hidden="1"/>
    <cellStyle name="Warnender Text 2 12" xfId="26819" hidden="1"/>
    <cellStyle name="Warnender Text 2 12" xfId="26854" hidden="1"/>
    <cellStyle name="Warnender Text 2 12" xfId="26925" hidden="1"/>
    <cellStyle name="Warnender Text 2 12" xfId="26999" hidden="1"/>
    <cellStyle name="Warnender Text 2 12" xfId="26935" hidden="1"/>
    <cellStyle name="Warnender Text 2 12" xfId="27036" hidden="1"/>
    <cellStyle name="Warnender Text 2 12" xfId="27071" hidden="1"/>
    <cellStyle name="Warnender Text 2 12" xfId="27214" hidden="1"/>
    <cellStyle name="Warnender Text 2 12" xfId="27291" hidden="1"/>
    <cellStyle name="Warnender Text 2 12" xfId="27227" hidden="1"/>
    <cellStyle name="Warnender Text 2 12" xfId="27328" hidden="1"/>
    <cellStyle name="Warnender Text 2 12" xfId="27363" hidden="1"/>
    <cellStyle name="Warnender Text 2 12" xfId="27366" hidden="1"/>
    <cellStyle name="Warnender Text 2 12" xfId="27433" hidden="1"/>
    <cellStyle name="Warnender Text 2 12" xfId="27369" hidden="1"/>
    <cellStyle name="Warnender Text 2 12" xfId="27470" hidden="1"/>
    <cellStyle name="Warnender Text 2 12" xfId="27505" hidden="1"/>
    <cellStyle name="Warnender Text 2 12" xfId="26049" hidden="1"/>
    <cellStyle name="Warnender Text 2 12" xfId="27573" hidden="1"/>
    <cellStyle name="Warnender Text 2 12" xfId="27509" hidden="1"/>
    <cellStyle name="Warnender Text 2 12" xfId="27610" hidden="1"/>
    <cellStyle name="Warnender Text 2 12" xfId="27645" hidden="1"/>
    <cellStyle name="Warnender Text 2 12" xfId="27841" hidden="1"/>
    <cellStyle name="Warnender Text 2 12" xfId="27936" hidden="1"/>
    <cellStyle name="Warnender Text 2 12" xfId="27872" hidden="1"/>
    <cellStyle name="Warnender Text 2 12" xfId="27973" hidden="1"/>
    <cellStyle name="Warnender Text 2 12" xfId="28008" hidden="1"/>
    <cellStyle name="Warnender Text 2 12" xfId="28011" hidden="1"/>
    <cellStyle name="Warnender Text 2 12" xfId="28083" hidden="1"/>
    <cellStyle name="Warnender Text 2 12" xfId="28019" hidden="1"/>
    <cellStyle name="Warnender Text 2 12" xfId="28120" hidden="1"/>
    <cellStyle name="Warnender Text 2 12" xfId="28155" hidden="1"/>
    <cellStyle name="Warnender Text 2 12" xfId="27834" hidden="1"/>
    <cellStyle name="Warnender Text 2 12" xfId="28224" hidden="1"/>
    <cellStyle name="Warnender Text 2 12" xfId="28160" hidden="1"/>
    <cellStyle name="Warnender Text 2 12" xfId="28261" hidden="1"/>
    <cellStyle name="Warnender Text 2 12" xfId="28296" hidden="1"/>
    <cellStyle name="Warnender Text 2 12" xfId="28367" hidden="1"/>
    <cellStyle name="Warnender Text 2 12" xfId="28441" hidden="1"/>
    <cellStyle name="Warnender Text 2 12" xfId="28377" hidden="1"/>
    <cellStyle name="Warnender Text 2 12" xfId="28478" hidden="1"/>
    <cellStyle name="Warnender Text 2 12" xfId="28513" hidden="1"/>
    <cellStyle name="Warnender Text 2 12" xfId="28656" hidden="1"/>
    <cellStyle name="Warnender Text 2 12" xfId="28733" hidden="1"/>
    <cellStyle name="Warnender Text 2 12" xfId="28669" hidden="1"/>
    <cellStyle name="Warnender Text 2 12" xfId="28770" hidden="1"/>
    <cellStyle name="Warnender Text 2 12" xfId="28805" hidden="1"/>
    <cellStyle name="Warnender Text 2 12" xfId="28808" hidden="1"/>
    <cellStyle name="Warnender Text 2 12" xfId="28875" hidden="1"/>
    <cellStyle name="Warnender Text 2 12" xfId="28811" hidden="1"/>
    <cellStyle name="Warnender Text 2 12" xfId="28912" hidden="1"/>
    <cellStyle name="Warnender Text 2 12" xfId="28947" hidden="1"/>
    <cellStyle name="Warnender Text 2 12" xfId="29019" hidden="1"/>
    <cellStyle name="Warnender Text 2 12" xfId="29093" hidden="1"/>
    <cellStyle name="Warnender Text 2 12" xfId="29029" hidden="1"/>
    <cellStyle name="Warnender Text 2 12" xfId="29130" hidden="1"/>
    <cellStyle name="Warnender Text 2 12" xfId="29165" hidden="1"/>
    <cellStyle name="Warnender Text 2 12" xfId="29361" hidden="1"/>
    <cellStyle name="Warnender Text 2 12" xfId="29456" hidden="1"/>
    <cellStyle name="Warnender Text 2 12" xfId="29392" hidden="1"/>
    <cellStyle name="Warnender Text 2 12" xfId="29493" hidden="1"/>
    <cellStyle name="Warnender Text 2 12" xfId="29528" hidden="1"/>
    <cellStyle name="Warnender Text 2 12" xfId="29531" hidden="1"/>
    <cellStyle name="Warnender Text 2 12" xfId="29603" hidden="1"/>
    <cellStyle name="Warnender Text 2 12" xfId="29539" hidden="1"/>
    <cellStyle name="Warnender Text 2 12" xfId="29640" hidden="1"/>
    <cellStyle name="Warnender Text 2 12" xfId="29675" hidden="1"/>
    <cellStyle name="Warnender Text 2 12" xfId="29354" hidden="1"/>
    <cellStyle name="Warnender Text 2 12" xfId="29744" hidden="1"/>
    <cellStyle name="Warnender Text 2 12" xfId="29680" hidden="1"/>
    <cellStyle name="Warnender Text 2 12" xfId="29781" hidden="1"/>
    <cellStyle name="Warnender Text 2 12" xfId="29816" hidden="1"/>
    <cellStyle name="Warnender Text 2 12" xfId="29887" hidden="1"/>
    <cellStyle name="Warnender Text 2 12" xfId="29961" hidden="1"/>
    <cellStyle name="Warnender Text 2 12" xfId="29897" hidden="1"/>
    <cellStyle name="Warnender Text 2 12" xfId="29998" hidden="1"/>
    <cellStyle name="Warnender Text 2 12" xfId="30033" hidden="1"/>
    <cellStyle name="Warnender Text 2 12" xfId="30176" hidden="1"/>
    <cellStyle name="Warnender Text 2 12" xfId="30253" hidden="1"/>
    <cellStyle name="Warnender Text 2 12" xfId="30189" hidden="1"/>
    <cellStyle name="Warnender Text 2 12" xfId="30290" hidden="1"/>
    <cellStyle name="Warnender Text 2 12" xfId="30325" hidden="1"/>
    <cellStyle name="Warnender Text 2 12" xfId="30328" hidden="1"/>
    <cellStyle name="Warnender Text 2 12" xfId="30395" hidden="1"/>
    <cellStyle name="Warnender Text 2 12" xfId="30331" hidden="1"/>
    <cellStyle name="Warnender Text 2 12" xfId="30432" hidden="1"/>
    <cellStyle name="Warnender Text 2 12" xfId="30467" hidden="1"/>
    <cellStyle name="Warnender Text 2 12" xfId="30538" hidden="1"/>
    <cellStyle name="Warnender Text 2 12" xfId="30612" hidden="1"/>
    <cellStyle name="Warnender Text 2 12" xfId="30548" hidden="1"/>
    <cellStyle name="Warnender Text 2 12" xfId="30649" hidden="1"/>
    <cellStyle name="Warnender Text 2 12" xfId="30684" hidden="1"/>
    <cellStyle name="Warnender Text 2 12" xfId="30875" hidden="1"/>
    <cellStyle name="Warnender Text 2 12" xfId="31003" hidden="1"/>
    <cellStyle name="Warnender Text 2 12" xfId="30939" hidden="1"/>
    <cellStyle name="Warnender Text 2 12" xfId="31040" hidden="1"/>
    <cellStyle name="Warnender Text 2 12" xfId="31075" hidden="1"/>
    <cellStyle name="Warnender Text 2 12" xfId="31235" hidden="1"/>
    <cellStyle name="Warnender Text 2 12" xfId="31312" hidden="1"/>
    <cellStyle name="Warnender Text 2 12" xfId="31248" hidden="1"/>
    <cellStyle name="Warnender Text 2 12" xfId="31349" hidden="1"/>
    <cellStyle name="Warnender Text 2 12" xfId="31384" hidden="1"/>
    <cellStyle name="Warnender Text 2 12" xfId="31388" hidden="1"/>
    <cellStyle name="Warnender Text 2 12" xfId="31456" hidden="1"/>
    <cellStyle name="Warnender Text 2 12" xfId="31392" hidden="1"/>
    <cellStyle name="Warnender Text 2 12" xfId="31493" hidden="1"/>
    <cellStyle name="Warnender Text 2 12" xfId="31528" hidden="1"/>
    <cellStyle name="Warnender Text 2 12" xfId="31094" hidden="1"/>
    <cellStyle name="Warnender Text 2 12" xfId="31613" hidden="1"/>
    <cellStyle name="Warnender Text 2 12" xfId="31549" hidden="1"/>
    <cellStyle name="Warnender Text 2 12" xfId="31650" hidden="1"/>
    <cellStyle name="Warnender Text 2 12" xfId="31685" hidden="1"/>
    <cellStyle name="Warnender Text 2 12" xfId="31887" hidden="1"/>
    <cellStyle name="Warnender Text 2 12" xfId="31983" hidden="1"/>
    <cellStyle name="Warnender Text 2 12" xfId="31919" hidden="1"/>
    <cellStyle name="Warnender Text 2 12" xfId="32020" hidden="1"/>
    <cellStyle name="Warnender Text 2 12" xfId="32055" hidden="1"/>
    <cellStyle name="Warnender Text 2 12" xfId="32059" hidden="1"/>
    <cellStyle name="Warnender Text 2 12" xfId="32132" hidden="1"/>
    <cellStyle name="Warnender Text 2 12" xfId="32068" hidden="1"/>
    <cellStyle name="Warnender Text 2 12" xfId="32169" hidden="1"/>
    <cellStyle name="Warnender Text 2 12" xfId="32204" hidden="1"/>
    <cellStyle name="Warnender Text 2 12" xfId="31880" hidden="1"/>
    <cellStyle name="Warnender Text 2 12" xfId="32275" hidden="1"/>
    <cellStyle name="Warnender Text 2 12" xfId="32211" hidden="1"/>
    <cellStyle name="Warnender Text 2 12" xfId="32312" hidden="1"/>
    <cellStyle name="Warnender Text 2 12" xfId="32347" hidden="1"/>
    <cellStyle name="Warnender Text 2 12" xfId="32420" hidden="1"/>
    <cellStyle name="Warnender Text 2 12" xfId="32494" hidden="1"/>
    <cellStyle name="Warnender Text 2 12" xfId="32430" hidden="1"/>
    <cellStyle name="Warnender Text 2 12" xfId="32531" hidden="1"/>
    <cellStyle name="Warnender Text 2 12" xfId="32566" hidden="1"/>
    <cellStyle name="Warnender Text 2 12" xfId="32709" hidden="1"/>
    <cellStyle name="Warnender Text 2 12" xfId="32786" hidden="1"/>
    <cellStyle name="Warnender Text 2 12" xfId="32722" hidden="1"/>
    <cellStyle name="Warnender Text 2 12" xfId="32823" hidden="1"/>
    <cellStyle name="Warnender Text 2 12" xfId="32858" hidden="1"/>
    <cellStyle name="Warnender Text 2 12" xfId="32861" hidden="1"/>
    <cellStyle name="Warnender Text 2 12" xfId="32928" hidden="1"/>
    <cellStyle name="Warnender Text 2 12" xfId="32864" hidden="1"/>
    <cellStyle name="Warnender Text 2 12" xfId="32965" hidden="1"/>
    <cellStyle name="Warnender Text 2 12" xfId="33000" hidden="1"/>
    <cellStyle name="Warnender Text 2 12" xfId="30901" hidden="1"/>
    <cellStyle name="Warnender Text 2 12" xfId="33068" hidden="1"/>
    <cellStyle name="Warnender Text 2 12" xfId="33004" hidden="1"/>
    <cellStyle name="Warnender Text 2 12" xfId="33105" hidden="1"/>
    <cellStyle name="Warnender Text 2 12" xfId="33140" hidden="1"/>
    <cellStyle name="Warnender Text 2 12" xfId="33339" hidden="1"/>
    <cellStyle name="Warnender Text 2 12" xfId="33434" hidden="1"/>
    <cellStyle name="Warnender Text 2 12" xfId="33370" hidden="1"/>
    <cellStyle name="Warnender Text 2 12" xfId="33471" hidden="1"/>
    <cellStyle name="Warnender Text 2 12" xfId="33506" hidden="1"/>
    <cellStyle name="Warnender Text 2 12" xfId="33510" hidden="1"/>
    <cellStyle name="Warnender Text 2 12" xfId="33583" hidden="1"/>
    <cellStyle name="Warnender Text 2 12" xfId="33519" hidden="1"/>
    <cellStyle name="Warnender Text 2 12" xfId="33620" hidden="1"/>
    <cellStyle name="Warnender Text 2 12" xfId="33655" hidden="1"/>
    <cellStyle name="Warnender Text 2 12" xfId="33332" hidden="1"/>
    <cellStyle name="Warnender Text 2 12" xfId="33726" hidden="1"/>
    <cellStyle name="Warnender Text 2 12" xfId="33662" hidden="1"/>
    <cellStyle name="Warnender Text 2 12" xfId="33763" hidden="1"/>
    <cellStyle name="Warnender Text 2 12" xfId="33798" hidden="1"/>
    <cellStyle name="Warnender Text 2 12" xfId="33870" hidden="1"/>
    <cellStyle name="Warnender Text 2 12" xfId="33944" hidden="1"/>
    <cellStyle name="Warnender Text 2 12" xfId="33880" hidden="1"/>
    <cellStyle name="Warnender Text 2 12" xfId="33981" hidden="1"/>
    <cellStyle name="Warnender Text 2 12" xfId="34016" hidden="1"/>
    <cellStyle name="Warnender Text 2 12" xfId="34159" hidden="1"/>
    <cellStyle name="Warnender Text 2 12" xfId="34236" hidden="1"/>
    <cellStyle name="Warnender Text 2 12" xfId="34172" hidden="1"/>
    <cellStyle name="Warnender Text 2 12" xfId="34273" hidden="1"/>
    <cellStyle name="Warnender Text 2 12" xfId="34308" hidden="1"/>
    <cellStyle name="Warnender Text 2 12" xfId="34311" hidden="1"/>
    <cellStyle name="Warnender Text 2 12" xfId="34378" hidden="1"/>
    <cellStyle name="Warnender Text 2 12" xfId="34314" hidden="1"/>
    <cellStyle name="Warnender Text 2 12" xfId="34415" hidden="1"/>
    <cellStyle name="Warnender Text 2 12" xfId="34450" hidden="1"/>
    <cellStyle name="Warnender Text 2 12" xfId="31541" hidden="1"/>
    <cellStyle name="Warnender Text 2 12" xfId="34518" hidden="1"/>
    <cellStyle name="Warnender Text 2 12" xfId="34454" hidden="1"/>
    <cellStyle name="Warnender Text 2 12" xfId="34555" hidden="1"/>
    <cellStyle name="Warnender Text 2 12" xfId="34590" hidden="1"/>
    <cellStyle name="Warnender Text 2 12" xfId="34786" hidden="1"/>
    <cellStyle name="Warnender Text 2 12" xfId="34881" hidden="1"/>
    <cellStyle name="Warnender Text 2 12" xfId="34817" hidden="1"/>
    <cellStyle name="Warnender Text 2 12" xfId="34918" hidden="1"/>
    <cellStyle name="Warnender Text 2 12" xfId="34953" hidden="1"/>
    <cellStyle name="Warnender Text 2 12" xfId="34956" hidden="1"/>
    <cellStyle name="Warnender Text 2 12" xfId="35028" hidden="1"/>
    <cellStyle name="Warnender Text 2 12" xfId="34964" hidden="1"/>
    <cellStyle name="Warnender Text 2 12" xfId="35065" hidden="1"/>
    <cellStyle name="Warnender Text 2 12" xfId="35100" hidden="1"/>
    <cellStyle name="Warnender Text 2 12" xfId="34779" hidden="1"/>
    <cellStyle name="Warnender Text 2 12" xfId="35169" hidden="1"/>
    <cellStyle name="Warnender Text 2 12" xfId="35105" hidden="1"/>
    <cellStyle name="Warnender Text 2 12" xfId="35206" hidden="1"/>
    <cellStyle name="Warnender Text 2 12" xfId="35241" hidden="1"/>
    <cellStyle name="Warnender Text 2 12" xfId="35312" hidden="1"/>
    <cellStyle name="Warnender Text 2 12" xfId="35386" hidden="1"/>
    <cellStyle name="Warnender Text 2 12" xfId="35322" hidden="1"/>
    <cellStyle name="Warnender Text 2 12" xfId="35423" hidden="1"/>
    <cellStyle name="Warnender Text 2 12" xfId="35458" hidden="1"/>
    <cellStyle name="Warnender Text 2 12" xfId="35601" hidden="1"/>
    <cellStyle name="Warnender Text 2 12" xfId="35678" hidden="1"/>
    <cellStyle name="Warnender Text 2 12" xfId="35614" hidden="1"/>
    <cellStyle name="Warnender Text 2 12" xfId="35715" hidden="1"/>
    <cellStyle name="Warnender Text 2 12" xfId="35750" hidden="1"/>
    <cellStyle name="Warnender Text 2 12" xfId="35753" hidden="1"/>
    <cellStyle name="Warnender Text 2 12" xfId="35820" hidden="1"/>
    <cellStyle name="Warnender Text 2 12" xfId="35756" hidden="1"/>
    <cellStyle name="Warnender Text 2 12" xfId="35857" hidden="1"/>
    <cellStyle name="Warnender Text 2 12" xfId="35892" hidden="1"/>
    <cellStyle name="Warnender Text 2 12" xfId="36010" hidden="1"/>
    <cellStyle name="Warnender Text 2 12" xfId="36113" hidden="1"/>
    <cellStyle name="Warnender Text 2 12" xfId="36049" hidden="1"/>
    <cellStyle name="Warnender Text 2 12" xfId="36150" hidden="1"/>
    <cellStyle name="Warnender Text 2 12" xfId="36185" hidden="1"/>
    <cellStyle name="Warnender Text 2 12" xfId="36382" hidden="1"/>
    <cellStyle name="Warnender Text 2 12" xfId="36477" hidden="1"/>
    <cellStyle name="Warnender Text 2 12" xfId="36413" hidden="1"/>
    <cellStyle name="Warnender Text 2 12" xfId="36514" hidden="1"/>
    <cellStyle name="Warnender Text 2 12" xfId="36549" hidden="1"/>
    <cellStyle name="Warnender Text 2 12" xfId="36552" hidden="1"/>
    <cellStyle name="Warnender Text 2 12" xfId="36624" hidden="1"/>
    <cellStyle name="Warnender Text 2 12" xfId="36560" hidden="1"/>
    <cellStyle name="Warnender Text 2 12" xfId="36661" hidden="1"/>
    <cellStyle name="Warnender Text 2 12" xfId="36696" hidden="1"/>
    <cellStyle name="Warnender Text 2 12" xfId="36375" hidden="1"/>
    <cellStyle name="Warnender Text 2 12" xfId="36765" hidden="1"/>
    <cellStyle name="Warnender Text 2 12" xfId="36701" hidden="1"/>
    <cellStyle name="Warnender Text 2 12" xfId="36802" hidden="1"/>
    <cellStyle name="Warnender Text 2 12" xfId="36837" hidden="1"/>
    <cellStyle name="Warnender Text 2 12" xfId="36908" hidden="1"/>
    <cellStyle name="Warnender Text 2 12" xfId="36982" hidden="1"/>
    <cellStyle name="Warnender Text 2 12" xfId="36918" hidden="1"/>
    <cellStyle name="Warnender Text 2 12" xfId="37019" hidden="1"/>
    <cellStyle name="Warnender Text 2 12" xfId="37054" hidden="1"/>
    <cellStyle name="Warnender Text 2 12" xfId="37197" hidden="1"/>
    <cellStyle name="Warnender Text 2 12" xfId="37274" hidden="1"/>
    <cellStyle name="Warnender Text 2 12" xfId="37210" hidden="1"/>
    <cellStyle name="Warnender Text 2 12" xfId="37311" hidden="1"/>
    <cellStyle name="Warnender Text 2 12" xfId="37346" hidden="1"/>
    <cellStyle name="Warnender Text 2 12" xfId="37349" hidden="1"/>
    <cellStyle name="Warnender Text 2 12" xfId="37416" hidden="1"/>
    <cellStyle name="Warnender Text 2 12" xfId="37352" hidden="1"/>
    <cellStyle name="Warnender Text 2 12" xfId="37453" hidden="1"/>
    <cellStyle name="Warnender Text 2 12" xfId="37488" hidden="1"/>
    <cellStyle name="Warnender Text 2 12" xfId="36032" hidden="1"/>
    <cellStyle name="Warnender Text 2 12" xfId="37556" hidden="1"/>
    <cellStyle name="Warnender Text 2 12" xfId="37492" hidden="1"/>
    <cellStyle name="Warnender Text 2 12" xfId="37593" hidden="1"/>
    <cellStyle name="Warnender Text 2 12" xfId="37628" hidden="1"/>
    <cellStyle name="Warnender Text 2 12" xfId="37824" hidden="1"/>
    <cellStyle name="Warnender Text 2 12" xfId="37919" hidden="1"/>
    <cellStyle name="Warnender Text 2 12" xfId="37855" hidden="1"/>
    <cellStyle name="Warnender Text 2 12" xfId="37956" hidden="1"/>
    <cellStyle name="Warnender Text 2 12" xfId="37991" hidden="1"/>
    <cellStyle name="Warnender Text 2 12" xfId="37994" hidden="1"/>
    <cellStyle name="Warnender Text 2 12" xfId="38066" hidden="1"/>
    <cellStyle name="Warnender Text 2 12" xfId="38002" hidden="1"/>
    <cellStyle name="Warnender Text 2 12" xfId="38103" hidden="1"/>
    <cellStyle name="Warnender Text 2 12" xfId="38138" hidden="1"/>
    <cellStyle name="Warnender Text 2 12" xfId="37817" hidden="1"/>
    <cellStyle name="Warnender Text 2 12" xfId="38207" hidden="1"/>
    <cellStyle name="Warnender Text 2 12" xfId="38143" hidden="1"/>
    <cellStyle name="Warnender Text 2 12" xfId="38244" hidden="1"/>
    <cellStyle name="Warnender Text 2 12" xfId="38279" hidden="1"/>
    <cellStyle name="Warnender Text 2 12" xfId="38350" hidden="1"/>
    <cellStyle name="Warnender Text 2 12" xfId="38424" hidden="1"/>
    <cellStyle name="Warnender Text 2 12" xfId="38360" hidden="1"/>
    <cellStyle name="Warnender Text 2 12" xfId="38461" hidden="1"/>
    <cellStyle name="Warnender Text 2 12" xfId="38496" hidden="1"/>
    <cellStyle name="Warnender Text 2 12" xfId="38639" hidden="1"/>
    <cellStyle name="Warnender Text 2 12" xfId="38716" hidden="1"/>
    <cellStyle name="Warnender Text 2 12" xfId="38652" hidden="1"/>
    <cellStyle name="Warnender Text 2 12" xfId="38753" hidden="1"/>
    <cellStyle name="Warnender Text 2 12" xfId="38788" hidden="1"/>
    <cellStyle name="Warnender Text 2 12" xfId="38791" hidden="1"/>
    <cellStyle name="Warnender Text 2 12" xfId="38858" hidden="1"/>
    <cellStyle name="Warnender Text 2 12" xfId="38794" hidden="1"/>
    <cellStyle name="Warnender Text 2 12" xfId="38895" hidden="1"/>
    <cellStyle name="Warnender Text 2 12" xfId="38930" hidden="1"/>
    <cellStyle name="Warnender Text 2 12" xfId="39019" hidden="1"/>
    <cellStyle name="Warnender Text 2 12" xfId="39096" hidden="1"/>
    <cellStyle name="Warnender Text 2 12" xfId="39032" hidden="1"/>
    <cellStyle name="Warnender Text 2 12" xfId="39133" hidden="1"/>
    <cellStyle name="Warnender Text 2 12" xfId="39168" hidden="1"/>
    <cellStyle name="Warnender Text 2 12" xfId="39364" hidden="1"/>
    <cellStyle name="Warnender Text 2 12" xfId="39459" hidden="1"/>
    <cellStyle name="Warnender Text 2 12" xfId="39395" hidden="1"/>
    <cellStyle name="Warnender Text 2 12" xfId="39496" hidden="1"/>
    <cellStyle name="Warnender Text 2 12" xfId="39531" hidden="1"/>
    <cellStyle name="Warnender Text 2 12" xfId="39534" hidden="1"/>
    <cellStyle name="Warnender Text 2 12" xfId="39606" hidden="1"/>
    <cellStyle name="Warnender Text 2 12" xfId="39542" hidden="1"/>
    <cellStyle name="Warnender Text 2 12" xfId="39643" hidden="1"/>
    <cellStyle name="Warnender Text 2 12" xfId="39678" hidden="1"/>
    <cellStyle name="Warnender Text 2 12" xfId="39357" hidden="1"/>
    <cellStyle name="Warnender Text 2 12" xfId="39747" hidden="1"/>
    <cellStyle name="Warnender Text 2 12" xfId="39683" hidden="1"/>
    <cellStyle name="Warnender Text 2 12" xfId="39784" hidden="1"/>
    <cellStyle name="Warnender Text 2 12" xfId="39819" hidden="1"/>
    <cellStyle name="Warnender Text 2 12" xfId="39890" hidden="1"/>
    <cellStyle name="Warnender Text 2 12" xfId="39964" hidden="1"/>
    <cellStyle name="Warnender Text 2 12" xfId="39900" hidden="1"/>
    <cellStyle name="Warnender Text 2 12" xfId="40001" hidden="1"/>
    <cellStyle name="Warnender Text 2 12" xfId="40036" hidden="1"/>
    <cellStyle name="Warnender Text 2 12" xfId="40179" hidden="1"/>
    <cellStyle name="Warnender Text 2 12" xfId="40256" hidden="1"/>
    <cellStyle name="Warnender Text 2 12" xfId="40192" hidden="1"/>
    <cellStyle name="Warnender Text 2 12" xfId="40293" hidden="1"/>
    <cellStyle name="Warnender Text 2 12" xfId="40328" hidden="1"/>
    <cellStyle name="Warnender Text 2 12" xfId="40331" hidden="1"/>
    <cellStyle name="Warnender Text 2 12" xfId="40398" hidden="1"/>
    <cellStyle name="Warnender Text 2 12" xfId="40334" hidden="1"/>
    <cellStyle name="Warnender Text 2 12" xfId="40435" hidden="1"/>
    <cellStyle name="Warnender Text 2 12" xfId="40470" hidden="1"/>
    <cellStyle name="Warnender Text 2 12" xfId="40541" hidden="1"/>
    <cellStyle name="Warnender Text 2 12" xfId="40615" hidden="1"/>
    <cellStyle name="Warnender Text 2 12" xfId="40551" hidden="1"/>
    <cellStyle name="Warnender Text 2 12" xfId="40652" hidden="1"/>
    <cellStyle name="Warnender Text 2 12" xfId="40687" hidden="1"/>
    <cellStyle name="Warnender Text 2 12" xfId="40878" hidden="1"/>
    <cellStyle name="Warnender Text 2 12" xfId="41006" hidden="1"/>
    <cellStyle name="Warnender Text 2 12" xfId="40942" hidden="1"/>
    <cellStyle name="Warnender Text 2 12" xfId="41043" hidden="1"/>
    <cellStyle name="Warnender Text 2 12" xfId="41078" hidden="1"/>
    <cellStyle name="Warnender Text 2 12" xfId="41238" hidden="1"/>
    <cellStyle name="Warnender Text 2 12" xfId="41315" hidden="1"/>
    <cellStyle name="Warnender Text 2 12" xfId="41251" hidden="1"/>
    <cellStyle name="Warnender Text 2 12" xfId="41352" hidden="1"/>
    <cellStyle name="Warnender Text 2 12" xfId="41387" hidden="1"/>
    <cellStyle name="Warnender Text 2 12" xfId="41391" hidden="1"/>
    <cellStyle name="Warnender Text 2 12" xfId="41459" hidden="1"/>
    <cellStyle name="Warnender Text 2 12" xfId="41395" hidden="1"/>
    <cellStyle name="Warnender Text 2 12" xfId="41496" hidden="1"/>
    <cellStyle name="Warnender Text 2 12" xfId="41531" hidden="1"/>
    <cellStyle name="Warnender Text 2 12" xfId="41097" hidden="1"/>
    <cellStyle name="Warnender Text 2 12" xfId="41616" hidden="1"/>
    <cellStyle name="Warnender Text 2 12" xfId="41552" hidden="1"/>
    <cellStyle name="Warnender Text 2 12" xfId="41653" hidden="1"/>
    <cellStyle name="Warnender Text 2 12" xfId="41688" hidden="1"/>
    <cellStyle name="Warnender Text 2 12" xfId="41890" hidden="1"/>
    <cellStyle name="Warnender Text 2 12" xfId="41986" hidden="1"/>
    <cellStyle name="Warnender Text 2 12" xfId="41922" hidden="1"/>
    <cellStyle name="Warnender Text 2 12" xfId="42023" hidden="1"/>
    <cellStyle name="Warnender Text 2 12" xfId="42058" hidden="1"/>
    <cellStyle name="Warnender Text 2 12" xfId="42062" hidden="1"/>
    <cellStyle name="Warnender Text 2 12" xfId="42135" hidden="1"/>
    <cellStyle name="Warnender Text 2 12" xfId="42071" hidden="1"/>
    <cellStyle name="Warnender Text 2 12" xfId="42172" hidden="1"/>
    <cellStyle name="Warnender Text 2 12" xfId="42207" hidden="1"/>
    <cellStyle name="Warnender Text 2 12" xfId="41883" hidden="1"/>
    <cellStyle name="Warnender Text 2 12" xfId="42278" hidden="1"/>
    <cellStyle name="Warnender Text 2 12" xfId="42214" hidden="1"/>
    <cellStyle name="Warnender Text 2 12" xfId="42315" hidden="1"/>
    <cellStyle name="Warnender Text 2 12" xfId="42350" hidden="1"/>
    <cellStyle name="Warnender Text 2 12" xfId="42423" hidden="1"/>
    <cellStyle name="Warnender Text 2 12" xfId="42497" hidden="1"/>
    <cellStyle name="Warnender Text 2 12" xfId="42433" hidden="1"/>
    <cellStyle name="Warnender Text 2 12" xfId="42534" hidden="1"/>
    <cellStyle name="Warnender Text 2 12" xfId="42569" hidden="1"/>
    <cellStyle name="Warnender Text 2 12" xfId="42712" hidden="1"/>
    <cellStyle name="Warnender Text 2 12" xfId="42789" hidden="1"/>
    <cellStyle name="Warnender Text 2 12" xfId="42725" hidden="1"/>
    <cellStyle name="Warnender Text 2 12" xfId="42826" hidden="1"/>
    <cellStyle name="Warnender Text 2 12" xfId="42861" hidden="1"/>
    <cellStyle name="Warnender Text 2 12" xfId="42864" hidden="1"/>
    <cellStyle name="Warnender Text 2 12" xfId="42931" hidden="1"/>
    <cellStyle name="Warnender Text 2 12" xfId="42867" hidden="1"/>
    <cellStyle name="Warnender Text 2 12" xfId="42968" hidden="1"/>
    <cellStyle name="Warnender Text 2 12" xfId="43003" hidden="1"/>
    <cellStyle name="Warnender Text 2 12" xfId="40904" hidden="1"/>
    <cellStyle name="Warnender Text 2 12" xfId="43071" hidden="1"/>
    <cellStyle name="Warnender Text 2 12" xfId="43007" hidden="1"/>
    <cellStyle name="Warnender Text 2 12" xfId="43108" hidden="1"/>
    <cellStyle name="Warnender Text 2 12" xfId="43143" hidden="1"/>
    <cellStyle name="Warnender Text 2 12" xfId="43342" hidden="1"/>
    <cellStyle name="Warnender Text 2 12" xfId="43437" hidden="1"/>
    <cellStyle name="Warnender Text 2 12" xfId="43373" hidden="1"/>
    <cellStyle name="Warnender Text 2 12" xfId="43474" hidden="1"/>
    <cellStyle name="Warnender Text 2 12" xfId="43509" hidden="1"/>
    <cellStyle name="Warnender Text 2 12" xfId="43513" hidden="1"/>
    <cellStyle name="Warnender Text 2 12" xfId="43586" hidden="1"/>
    <cellStyle name="Warnender Text 2 12" xfId="43522" hidden="1"/>
    <cellStyle name="Warnender Text 2 12" xfId="43623" hidden="1"/>
    <cellStyle name="Warnender Text 2 12" xfId="43658" hidden="1"/>
    <cellStyle name="Warnender Text 2 12" xfId="43335" hidden="1"/>
    <cellStyle name="Warnender Text 2 12" xfId="43729" hidden="1"/>
    <cellStyle name="Warnender Text 2 12" xfId="43665" hidden="1"/>
    <cellStyle name="Warnender Text 2 12" xfId="43766" hidden="1"/>
    <cellStyle name="Warnender Text 2 12" xfId="43801" hidden="1"/>
    <cellStyle name="Warnender Text 2 12" xfId="43873" hidden="1"/>
    <cellStyle name="Warnender Text 2 12" xfId="43947" hidden="1"/>
    <cellStyle name="Warnender Text 2 12" xfId="43883" hidden="1"/>
    <cellStyle name="Warnender Text 2 12" xfId="43984" hidden="1"/>
    <cellStyle name="Warnender Text 2 12" xfId="44019" hidden="1"/>
    <cellStyle name="Warnender Text 2 12" xfId="44162" hidden="1"/>
    <cellStyle name="Warnender Text 2 12" xfId="44239" hidden="1"/>
    <cellStyle name="Warnender Text 2 12" xfId="44175" hidden="1"/>
    <cellStyle name="Warnender Text 2 12" xfId="44276" hidden="1"/>
    <cellStyle name="Warnender Text 2 12" xfId="44311" hidden="1"/>
    <cellStyle name="Warnender Text 2 12" xfId="44314" hidden="1"/>
    <cellStyle name="Warnender Text 2 12" xfId="44381" hidden="1"/>
    <cellStyle name="Warnender Text 2 12" xfId="44317" hidden="1"/>
    <cellStyle name="Warnender Text 2 12" xfId="44418" hidden="1"/>
    <cellStyle name="Warnender Text 2 12" xfId="44453" hidden="1"/>
    <cellStyle name="Warnender Text 2 12" xfId="41544" hidden="1"/>
    <cellStyle name="Warnender Text 2 12" xfId="44521" hidden="1"/>
    <cellStyle name="Warnender Text 2 12" xfId="44457" hidden="1"/>
    <cellStyle name="Warnender Text 2 12" xfId="44558" hidden="1"/>
    <cellStyle name="Warnender Text 2 12" xfId="44593" hidden="1"/>
    <cellStyle name="Warnender Text 2 12" xfId="44789" hidden="1"/>
    <cellStyle name="Warnender Text 2 12" xfId="44884" hidden="1"/>
    <cellStyle name="Warnender Text 2 12" xfId="44820" hidden="1"/>
    <cellStyle name="Warnender Text 2 12" xfId="44921" hidden="1"/>
    <cellStyle name="Warnender Text 2 12" xfId="44956" hidden="1"/>
    <cellStyle name="Warnender Text 2 12" xfId="44959" hidden="1"/>
    <cellStyle name="Warnender Text 2 12" xfId="45031" hidden="1"/>
    <cellStyle name="Warnender Text 2 12" xfId="44967" hidden="1"/>
    <cellStyle name="Warnender Text 2 12" xfId="45068" hidden="1"/>
    <cellStyle name="Warnender Text 2 12" xfId="45103" hidden="1"/>
    <cellStyle name="Warnender Text 2 12" xfId="44782" hidden="1"/>
    <cellStyle name="Warnender Text 2 12" xfId="45172" hidden="1"/>
    <cellStyle name="Warnender Text 2 12" xfId="45108" hidden="1"/>
    <cellStyle name="Warnender Text 2 12" xfId="45209" hidden="1"/>
    <cellStyle name="Warnender Text 2 12" xfId="45244" hidden="1"/>
    <cellStyle name="Warnender Text 2 12" xfId="45315" hidden="1"/>
    <cellStyle name="Warnender Text 2 12" xfId="45389" hidden="1"/>
    <cellStyle name="Warnender Text 2 12" xfId="45325" hidden="1"/>
    <cellStyle name="Warnender Text 2 12" xfId="45426" hidden="1"/>
    <cellStyle name="Warnender Text 2 12" xfId="45461" hidden="1"/>
    <cellStyle name="Warnender Text 2 12" xfId="45604" hidden="1"/>
    <cellStyle name="Warnender Text 2 12" xfId="45681" hidden="1"/>
    <cellStyle name="Warnender Text 2 12" xfId="45617" hidden="1"/>
    <cellStyle name="Warnender Text 2 12" xfId="45718" hidden="1"/>
    <cellStyle name="Warnender Text 2 12" xfId="45753" hidden="1"/>
    <cellStyle name="Warnender Text 2 12" xfId="45756" hidden="1"/>
    <cellStyle name="Warnender Text 2 12" xfId="45823" hidden="1"/>
    <cellStyle name="Warnender Text 2 12" xfId="45759" hidden="1"/>
    <cellStyle name="Warnender Text 2 12" xfId="45860" hidden="1"/>
    <cellStyle name="Warnender Text 2 12" xfId="45895" hidden="1"/>
    <cellStyle name="Warnender Text 2 12" xfId="46013" hidden="1"/>
    <cellStyle name="Warnender Text 2 12" xfId="46116" hidden="1"/>
    <cellStyle name="Warnender Text 2 12" xfId="46052" hidden="1"/>
    <cellStyle name="Warnender Text 2 12" xfId="46153" hidden="1"/>
    <cellStyle name="Warnender Text 2 12" xfId="46188" hidden="1"/>
    <cellStyle name="Warnender Text 2 12" xfId="46385" hidden="1"/>
    <cellStyle name="Warnender Text 2 12" xfId="46480" hidden="1"/>
    <cellStyle name="Warnender Text 2 12" xfId="46416" hidden="1"/>
    <cellStyle name="Warnender Text 2 12" xfId="46517" hidden="1"/>
    <cellStyle name="Warnender Text 2 12" xfId="46552" hidden="1"/>
    <cellStyle name="Warnender Text 2 12" xfId="46555" hidden="1"/>
    <cellStyle name="Warnender Text 2 12" xfId="46627" hidden="1"/>
    <cellStyle name="Warnender Text 2 12" xfId="46563" hidden="1"/>
    <cellStyle name="Warnender Text 2 12" xfId="46664" hidden="1"/>
    <cellStyle name="Warnender Text 2 12" xfId="46699" hidden="1"/>
    <cellStyle name="Warnender Text 2 12" xfId="46378" hidden="1"/>
    <cellStyle name="Warnender Text 2 12" xfId="46768" hidden="1"/>
    <cellStyle name="Warnender Text 2 12" xfId="46704" hidden="1"/>
    <cellStyle name="Warnender Text 2 12" xfId="46805" hidden="1"/>
    <cellStyle name="Warnender Text 2 12" xfId="46840" hidden="1"/>
    <cellStyle name="Warnender Text 2 12" xfId="46911" hidden="1"/>
    <cellStyle name="Warnender Text 2 12" xfId="46985" hidden="1"/>
    <cellStyle name="Warnender Text 2 12" xfId="46921" hidden="1"/>
    <cellStyle name="Warnender Text 2 12" xfId="47022" hidden="1"/>
    <cellStyle name="Warnender Text 2 12" xfId="47057" hidden="1"/>
    <cellStyle name="Warnender Text 2 12" xfId="47200" hidden="1"/>
    <cellStyle name="Warnender Text 2 12" xfId="47277" hidden="1"/>
    <cellStyle name="Warnender Text 2 12" xfId="47213" hidden="1"/>
    <cellStyle name="Warnender Text 2 12" xfId="47314" hidden="1"/>
    <cellStyle name="Warnender Text 2 12" xfId="47349" hidden="1"/>
    <cellStyle name="Warnender Text 2 12" xfId="47352" hidden="1"/>
    <cellStyle name="Warnender Text 2 12" xfId="47419" hidden="1"/>
    <cellStyle name="Warnender Text 2 12" xfId="47355" hidden="1"/>
    <cellStyle name="Warnender Text 2 12" xfId="47456" hidden="1"/>
    <cellStyle name="Warnender Text 2 12" xfId="47491" hidden="1"/>
    <cellStyle name="Warnender Text 2 12" xfId="46035" hidden="1"/>
    <cellStyle name="Warnender Text 2 12" xfId="47559" hidden="1"/>
    <cellStyle name="Warnender Text 2 12" xfId="47495" hidden="1"/>
    <cellStyle name="Warnender Text 2 12" xfId="47596" hidden="1"/>
    <cellStyle name="Warnender Text 2 12" xfId="47631" hidden="1"/>
    <cellStyle name="Warnender Text 2 12" xfId="47827" hidden="1"/>
    <cellStyle name="Warnender Text 2 12" xfId="47922" hidden="1"/>
    <cellStyle name="Warnender Text 2 12" xfId="47858" hidden="1"/>
    <cellStyle name="Warnender Text 2 12" xfId="47959" hidden="1"/>
    <cellStyle name="Warnender Text 2 12" xfId="47994" hidden="1"/>
    <cellStyle name="Warnender Text 2 12" xfId="47997" hidden="1"/>
    <cellStyle name="Warnender Text 2 12" xfId="48069" hidden="1"/>
    <cellStyle name="Warnender Text 2 12" xfId="48005" hidden="1"/>
    <cellStyle name="Warnender Text 2 12" xfId="48106" hidden="1"/>
    <cellStyle name="Warnender Text 2 12" xfId="48141" hidden="1"/>
    <cellStyle name="Warnender Text 2 12" xfId="47820" hidden="1"/>
    <cellStyle name="Warnender Text 2 12" xfId="48210" hidden="1"/>
    <cellStyle name="Warnender Text 2 12" xfId="48146" hidden="1"/>
    <cellStyle name="Warnender Text 2 12" xfId="48247" hidden="1"/>
    <cellStyle name="Warnender Text 2 12" xfId="48282" hidden="1"/>
    <cellStyle name="Warnender Text 2 12" xfId="48353" hidden="1"/>
    <cellStyle name="Warnender Text 2 12" xfId="48427" hidden="1"/>
    <cellStyle name="Warnender Text 2 12" xfId="48363" hidden="1"/>
    <cellStyle name="Warnender Text 2 12" xfId="48464" hidden="1"/>
    <cellStyle name="Warnender Text 2 12" xfId="48499" hidden="1"/>
    <cellStyle name="Warnender Text 2 12" xfId="48642" hidden="1"/>
    <cellStyle name="Warnender Text 2 12" xfId="48719" hidden="1"/>
    <cellStyle name="Warnender Text 2 12" xfId="48655" hidden="1"/>
    <cellStyle name="Warnender Text 2 12" xfId="48756" hidden="1"/>
    <cellStyle name="Warnender Text 2 12" xfId="48791" hidden="1"/>
    <cellStyle name="Warnender Text 2 12" xfId="48794" hidden="1"/>
    <cellStyle name="Warnender Text 2 12" xfId="48861" hidden="1"/>
    <cellStyle name="Warnender Text 2 12" xfId="48797" hidden="1"/>
    <cellStyle name="Warnender Text 2 12" xfId="48898" hidden="1"/>
    <cellStyle name="Warnender Text 2 12" xfId="48933" hidden="1"/>
    <cellStyle name="Warnender Text 2 12" xfId="49004" hidden="1"/>
    <cellStyle name="Warnender Text 2 12" xfId="49078" hidden="1"/>
    <cellStyle name="Warnender Text 2 12" xfId="49014" hidden="1"/>
    <cellStyle name="Warnender Text 2 12" xfId="49115" hidden="1"/>
    <cellStyle name="Warnender Text 2 12" xfId="49150" hidden="1"/>
    <cellStyle name="Warnender Text 2 12" xfId="49346" hidden="1"/>
    <cellStyle name="Warnender Text 2 12" xfId="49441" hidden="1"/>
    <cellStyle name="Warnender Text 2 12" xfId="49377" hidden="1"/>
    <cellStyle name="Warnender Text 2 12" xfId="49478" hidden="1"/>
    <cellStyle name="Warnender Text 2 12" xfId="49513" hidden="1"/>
    <cellStyle name="Warnender Text 2 12" xfId="49516" hidden="1"/>
    <cellStyle name="Warnender Text 2 12" xfId="49588" hidden="1"/>
    <cellStyle name="Warnender Text 2 12" xfId="49524" hidden="1"/>
    <cellStyle name="Warnender Text 2 12" xfId="49625" hidden="1"/>
    <cellStyle name="Warnender Text 2 12" xfId="49660" hidden="1"/>
    <cellStyle name="Warnender Text 2 12" xfId="49339" hidden="1"/>
    <cellStyle name="Warnender Text 2 12" xfId="49729" hidden="1"/>
    <cellStyle name="Warnender Text 2 12" xfId="49665" hidden="1"/>
    <cellStyle name="Warnender Text 2 12" xfId="49766" hidden="1"/>
    <cellStyle name="Warnender Text 2 12" xfId="49801" hidden="1"/>
    <cellStyle name="Warnender Text 2 12" xfId="49872" hidden="1"/>
    <cellStyle name="Warnender Text 2 12" xfId="49946" hidden="1"/>
    <cellStyle name="Warnender Text 2 12" xfId="49882" hidden="1"/>
    <cellStyle name="Warnender Text 2 12" xfId="49983" hidden="1"/>
    <cellStyle name="Warnender Text 2 12" xfId="50018" hidden="1"/>
    <cellStyle name="Warnender Text 2 12" xfId="50161" hidden="1"/>
    <cellStyle name="Warnender Text 2 12" xfId="50238" hidden="1"/>
    <cellStyle name="Warnender Text 2 12" xfId="50174" hidden="1"/>
    <cellStyle name="Warnender Text 2 12" xfId="50275" hidden="1"/>
    <cellStyle name="Warnender Text 2 12" xfId="50310" hidden="1"/>
    <cellStyle name="Warnender Text 2 12" xfId="50313" hidden="1"/>
    <cellStyle name="Warnender Text 2 12" xfId="50380" hidden="1"/>
    <cellStyle name="Warnender Text 2 12" xfId="50316" hidden="1"/>
    <cellStyle name="Warnender Text 2 12" xfId="50417" hidden="1"/>
    <cellStyle name="Warnender Text 2 12" xfId="50452" hidden="1"/>
    <cellStyle name="Warnender Text 2 12" xfId="50523" hidden="1"/>
    <cellStyle name="Warnender Text 2 12" xfId="50597" hidden="1"/>
    <cellStyle name="Warnender Text 2 12" xfId="50533" hidden="1"/>
    <cellStyle name="Warnender Text 2 12" xfId="50634" hidden="1"/>
    <cellStyle name="Warnender Text 2 12" xfId="50669" hidden="1"/>
    <cellStyle name="Warnender Text 2 12" xfId="50860" hidden="1"/>
    <cellStyle name="Warnender Text 2 12" xfId="50988" hidden="1"/>
    <cellStyle name="Warnender Text 2 12" xfId="50924" hidden="1"/>
    <cellStyle name="Warnender Text 2 12" xfId="51025" hidden="1"/>
    <cellStyle name="Warnender Text 2 12" xfId="51060" hidden="1"/>
    <cellStyle name="Warnender Text 2 12" xfId="51220" hidden="1"/>
    <cellStyle name="Warnender Text 2 12" xfId="51297" hidden="1"/>
    <cellStyle name="Warnender Text 2 12" xfId="51233" hidden="1"/>
    <cellStyle name="Warnender Text 2 12" xfId="51334" hidden="1"/>
    <cellStyle name="Warnender Text 2 12" xfId="51369" hidden="1"/>
    <cellStyle name="Warnender Text 2 12" xfId="51373" hidden="1"/>
    <cellStyle name="Warnender Text 2 12" xfId="51441" hidden="1"/>
    <cellStyle name="Warnender Text 2 12" xfId="51377" hidden="1"/>
    <cellStyle name="Warnender Text 2 12" xfId="51478" hidden="1"/>
    <cellStyle name="Warnender Text 2 12" xfId="51513" hidden="1"/>
    <cellStyle name="Warnender Text 2 12" xfId="51079" hidden="1"/>
    <cellStyle name="Warnender Text 2 12" xfId="51598" hidden="1"/>
    <cellStyle name="Warnender Text 2 12" xfId="51534" hidden="1"/>
    <cellStyle name="Warnender Text 2 12" xfId="51635" hidden="1"/>
    <cellStyle name="Warnender Text 2 12" xfId="51670" hidden="1"/>
    <cellStyle name="Warnender Text 2 12" xfId="51872" hidden="1"/>
    <cellStyle name="Warnender Text 2 12" xfId="51968" hidden="1"/>
    <cellStyle name="Warnender Text 2 12" xfId="51904" hidden="1"/>
    <cellStyle name="Warnender Text 2 12" xfId="52005" hidden="1"/>
    <cellStyle name="Warnender Text 2 12" xfId="52040" hidden="1"/>
    <cellStyle name="Warnender Text 2 12" xfId="52044" hidden="1"/>
    <cellStyle name="Warnender Text 2 12" xfId="52117" hidden="1"/>
    <cellStyle name="Warnender Text 2 12" xfId="52053" hidden="1"/>
    <cellStyle name="Warnender Text 2 12" xfId="52154" hidden="1"/>
    <cellStyle name="Warnender Text 2 12" xfId="52189" hidden="1"/>
    <cellStyle name="Warnender Text 2 12" xfId="51865" hidden="1"/>
    <cellStyle name="Warnender Text 2 12" xfId="52260" hidden="1"/>
    <cellStyle name="Warnender Text 2 12" xfId="52196" hidden="1"/>
    <cellStyle name="Warnender Text 2 12" xfId="52297" hidden="1"/>
    <cellStyle name="Warnender Text 2 12" xfId="52332" hidden="1"/>
    <cellStyle name="Warnender Text 2 12" xfId="52405" hidden="1"/>
    <cellStyle name="Warnender Text 2 12" xfId="52479" hidden="1"/>
    <cellStyle name="Warnender Text 2 12" xfId="52415" hidden="1"/>
    <cellStyle name="Warnender Text 2 12" xfId="52516" hidden="1"/>
    <cellStyle name="Warnender Text 2 12" xfId="52551" hidden="1"/>
    <cellStyle name="Warnender Text 2 12" xfId="52694" hidden="1"/>
    <cellStyle name="Warnender Text 2 12" xfId="52771" hidden="1"/>
    <cellStyle name="Warnender Text 2 12" xfId="52707" hidden="1"/>
    <cellStyle name="Warnender Text 2 12" xfId="52808" hidden="1"/>
    <cellStyle name="Warnender Text 2 12" xfId="52843" hidden="1"/>
    <cellStyle name="Warnender Text 2 12" xfId="52846" hidden="1"/>
    <cellStyle name="Warnender Text 2 12" xfId="52913" hidden="1"/>
    <cellStyle name="Warnender Text 2 12" xfId="52849" hidden="1"/>
    <cellStyle name="Warnender Text 2 12" xfId="52950" hidden="1"/>
    <cellStyle name="Warnender Text 2 12" xfId="52985" hidden="1"/>
    <cellStyle name="Warnender Text 2 12" xfId="50886" hidden="1"/>
    <cellStyle name="Warnender Text 2 12" xfId="53053" hidden="1"/>
    <cellStyle name="Warnender Text 2 12" xfId="52989" hidden="1"/>
    <cellStyle name="Warnender Text 2 12" xfId="53090" hidden="1"/>
    <cellStyle name="Warnender Text 2 12" xfId="53125" hidden="1"/>
    <cellStyle name="Warnender Text 2 12" xfId="53324" hidden="1"/>
    <cellStyle name="Warnender Text 2 12" xfId="53419" hidden="1"/>
    <cellStyle name="Warnender Text 2 12" xfId="53355" hidden="1"/>
    <cellStyle name="Warnender Text 2 12" xfId="53456" hidden="1"/>
    <cellStyle name="Warnender Text 2 12" xfId="53491" hidden="1"/>
    <cellStyle name="Warnender Text 2 12" xfId="53495" hidden="1"/>
    <cellStyle name="Warnender Text 2 12" xfId="53568" hidden="1"/>
    <cellStyle name="Warnender Text 2 12" xfId="53504" hidden="1"/>
    <cellStyle name="Warnender Text 2 12" xfId="53605" hidden="1"/>
    <cellStyle name="Warnender Text 2 12" xfId="53640" hidden="1"/>
    <cellStyle name="Warnender Text 2 12" xfId="53317" hidden="1"/>
    <cellStyle name="Warnender Text 2 12" xfId="53711" hidden="1"/>
    <cellStyle name="Warnender Text 2 12" xfId="53647" hidden="1"/>
    <cellStyle name="Warnender Text 2 12" xfId="53748" hidden="1"/>
    <cellStyle name="Warnender Text 2 12" xfId="53783" hidden="1"/>
    <cellStyle name="Warnender Text 2 12" xfId="53855" hidden="1"/>
    <cellStyle name="Warnender Text 2 12" xfId="53929" hidden="1"/>
    <cellStyle name="Warnender Text 2 12" xfId="53865" hidden="1"/>
    <cellStyle name="Warnender Text 2 12" xfId="53966" hidden="1"/>
    <cellStyle name="Warnender Text 2 12" xfId="54001" hidden="1"/>
    <cellStyle name="Warnender Text 2 12" xfId="54144" hidden="1"/>
    <cellStyle name="Warnender Text 2 12" xfId="54221" hidden="1"/>
    <cellStyle name="Warnender Text 2 12" xfId="54157" hidden="1"/>
    <cellStyle name="Warnender Text 2 12" xfId="54258" hidden="1"/>
    <cellStyle name="Warnender Text 2 12" xfId="54293" hidden="1"/>
    <cellStyle name="Warnender Text 2 12" xfId="54296" hidden="1"/>
    <cellStyle name="Warnender Text 2 12" xfId="54363" hidden="1"/>
    <cellStyle name="Warnender Text 2 12" xfId="54299" hidden="1"/>
    <cellStyle name="Warnender Text 2 12" xfId="54400" hidden="1"/>
    <cellStyle name="Warnender Text 2 12" xfId="54435" hidden="1"/>
    <cellStyle name="Warnender Text 2 12" xfId="51526" hidden="1"/>
    <cellStyle name="Warnender Text 2 12" xfId="54503" hidden="1"/>
    <cellStyle name="Warnender Text 2 12" xfId="54439" hidden="1"/>
    <cellStyle name="Warnender Text 2 12" xfId="54540" hidden="1"/>
    <cellStyle name="Warnender Text 2 12" xfId="54575" hidden="1"/>
    <cellStyle name="Warnender Text 2 12" xfId="54771" hidden="1"/>
    <cellStyle name="Warnender Text 2 12" xfId="54866" hidden="1"/>
    <cellStyle name="Warnender Text 2 12" xfId="54802" hidden="1"/>
    <cellStyle name="Warnender Text 2 12" xfId="54903" hidden="1"/>
    <cellStyle name="Warnender Text 2 12" xfId="54938" hidden="1"/>
    <cellStyle name="Warnender Text 2 12" xfId="54941" hidden="1"/>
    <cellStyle name="Warnender Text 2 12" xfId="55013" hidden="1"/>
    <cellStyle name="Warnender Text 2 12" xfId="54949" hidden="1"/>
    <cellStyle name="Warnender Text 2 12" xfId="55050" hidden="1"/>
    <cellStyle name="Warnender Text 2 12" xfId="55085" hidden="1"/>
    <cellStyle name="Warnender Text 2 12" xfId="54764" hidden="1"/>
    <cellStyle name="Warnender Text 2 12" xfId="55154" hidden="1"/>
    <cellStyle name="Warnender Text 2 12" xfId="55090" hidden="1"/>
    <cellStyle name="Warnender Text 2 12" xfId="55191" hidden="1"/>
    <cellStyle name="Warnender Text 2 12" xfId="55226" hidden="1"/>
    <cellStyle name="Warnender Text 2 12" xfId="55297" hidden="1"/>
    <cellStyle name="Warnender Text 2 12" xfId="55371" hidden="1"/>
    <cellStyle name="Warnender Text 2 12" xfId="55307" hidden="1"/>
    <cellStyle name="Warnender Text 2 12" xfId="55408" hidden="1"/>
    <cellStyle name="Warnender Text 2 12" xfId="55443" hidden="1"/>
    <cellStyle name="Warnender Text 2 12" xfId="55586" hidden="1"/>
    <cellStyle name="Warnender Text 2 12" xfId="55663" hidden="1"/>
    <cellStyle name="Warnender Text 2 12" xfId="55599" hidden="1"/>
    <cellStyle name="Warnender Text 2 12" xfId="55700" hidden="1"/>
    <cellStyle name="Warnender Text 2 12" xfId="55735" hidden="1"/>
    <cellStyle name="Warnender Text 2 12" xfId="55738" hidden="1"/>
    <cellStyle name="Warnender Text 2 12" xfId="55805" hidden="1"/>
    <cellStyle name="Warnender Text 2 12" xfId="55741" hidden="1"/>
    <cellStyle name="Warnender Text 2 12" xfId="55842" hidden="1"/>
    <cellStyle name="Warnender Text 2 12" xfId="55877" hidden="1"/>
    <cellStyle name="Warnender Text 2 12" xfId="55995" hidden="1"/>
    <cellStyle name="Warnender Text 2 12" xfId="56098" hidden="1"/>
    <cellStyle name="Warnender Text 2 12" xfId="56034" hidden="1"/>
    <cellStyle name="Warnender Text 2 12" xfId="56135" hidden="1"/>
    <cellStyle name="Warnender Text 2 12" xfId="56170" hidden="1"/>
    <cellStyle name="Warnender Text 2 12" xfId="56367" hidden="1"/>
    <cellStyle name="Warnender Text 2 12" xfId="56462" hidden="1"/>
    <cellStyle name="Warnender Text 2 12" xfId="56398" hidden="1"/>
    <cellStyle name="Warnender Text 2 12" xfId="56499" hidden="1"/>
    <cellStyle name="Warnender Text 2 12" xfId="56534" hidden="1"/>
    <cellStyle name="Warnender Text 2 12" xfId="56537" hidden="1"/>
    <cellStyle name="Warnender Text 2 12" xfId="56609" hidden="1"/>
    <cellStyle name="Warnender Text 2 12" xfId="56545" hidden="1"/>
    <cellStyle name="Warnender Text 2 12" xfId="56646" hidden="1"/>
    <cellStyle name="Warnender Text 2 12" xfId="56681" hidden="1"/>
    <cellStyle name="Warnender Text 2 12" xfId="56360" hidden="1"/>
    <cellStyle name="Warnender Text 2 12" xfId="56750" hidden="1"/>
    <cellStyle name="Warnender Text 2 12" xfId="56686" hidden="1"/>
    <cellStyle name="Warnender Text 2 12" xfId="56787" hidden="1"/>
    <cellStyle name="Warnender Text 2 12" xfId="56822" hidden="1"/>
    <cellStyle name="Warnender Text 2 12" xfId="56893" hidden="1"/>
    <cellStyle name="Warnender Text 2 12" xfId="56967" hidden="1"/>
    <cellStyle name="Warnender Text 2 12" xfId="56903" hidden="1"/>
    <cellStyle name="Warnender Text 2 12" xfId="57004" hidden="1"/>
    <cellStyle name="Warnender Text 2 12" xfId="57039" hidden="1"/>
    <cellStyle name="Warnender Text 2 12" xfId="57182" hidden="1"/>
    <cellStyle name="Warnender Text 2 12" xfId="57259" hidden="1"/>
    <cellStyle name="Warnender Text 2 12" xfId="57195" hidden="1"/>
    <cellStyle name="Warnender Text 2 12" xfId="57296" hidden="1"/>
    <cellStyle name="Warnender Text 2 12" xfId="57331" hidden="1"/>
    <cellStyle name="Warnender Text 2 12" xfId="57334" hidden="1"/>
    <cellStyle name="Warnender Text 2 12" xfId="57401" hidden="1"/>
    <cellStyle name="Warnender Text 2 12" xfId="57337" hidden="1"/>
    <cellStyle name="Warnender Text 2 12" xfId="57438" hidden="1"/>
    <cellStyle name="Warnender Text 2 12" xfId="57473" hidden="1"/>
    <cellStyle name="Warnender Text 2 12" xfId="56017" hidden="1"/>
    <cellStyle name="Warnender Text 2 12" xfId="57541" hidden="1"/>
    <cellStyle name="Warnender Text 2 12" xfId="57477" hidden="1"/>
    <cellStyle name="Warnender Text 2 12" xfId="57578" hidden="1"/>
    <cellStyle name="Warnender Text 2 12" xfId="57613" hidden="1"/>
    <cellStyle name="Warnender Text 2 12" xfId="57809" hidden="1"/>
    <cellStyle name="Warnender Text 2 12" xfId="57904" hidden="1"/>
    <cellStyle name="Warnender Text 2 12" xfId="57840" hidden="1"/>
    <cellStyle name="Warnender Text 2 12" xfId="57941" hidden="1"/>
    <cellStyle name="Warnender Text 2 12" xfId="57976" hidden="1"/>
    <cellStyle name="Warnender Text 2 12" xfId="57979" hidden="1"/>
    <cellStyle name="Warnender Text 2 12" xfId="58051" hidden="1"/>
    <cellStyle name="Warnender Text 2 12" xfId="57987" hidden="1"/>
    <cellStyle name="Warnender Text 2 12" xfId="58088" hidden="1"/>
    <cellStyle name="Warnender Text 2 12" xfId="58123" hidden="1"/>
    <cellStyle name="Warnender Text 2 12" xfId="57802" hidden="1"/>
    <cellStyle name="Warnender Text 2 12" xfId="58192" hidden="1"/>
    <cellStyle name="Warnender Text 2 12" xfId="58128" hidden="1"/>
    <cellStyle name="Warnender Text 2 12" xfId="58229" hidden="1"/>
    <cellStyle name="Warnender Text 2 12" xfId="58264" hidden="1"/>
    <cellStyle name="Warnender Text 2 12" xfId="58335" hidden="1"/>
    <cellStyle name="Warnender Text 2 12" xfId="58409" hidden="1"/>
    <cellStyle name="Warnender Text 2 12" xfId="58345" hidden="1"/>
    <cellStyle name="Warnender Text 2 12" xfId="58446" hidden="1"/>
    <cellStyle name="Warnender Text 2 12" xfId="58481" hidden="1"/>
    <cellStyle name="Warnender Text 2 12" xfId="58624" hidden="1"/>
    <cellStyle name="Warnender Text 2 12" xfId="58701" hidden="1"/>
    <cellStyle name="Warnender Text 2 12" xfId="58637" hidden="1"/>
    <cellStyle name="Warnender Text 2 12" xfId="58738" hidden="1"/>
    <cellStyle name="Warnender Text 2 12" xfId="58773" hidden="1"/>
    <cellStyle name="Warnender Text 2 12" xfId="58776" hidden="1"/>
    <cellStyle name="Warnender Text 2 12" xfId="58843" hidden="1"/>
    <cellStyle name="Warnender Text 2 12" xfId="58779" hidden="1"/>
    <cellStyle name="Warnender Text 2 12" xfId="58880" hidden="1"/>
    <cellStyle name="Warnender Text 2 12" xfId="58915" hidden="1"/>
    <cellStyle name="Warnender Text 2 13" xfId="385" hidden="1"/>
    <cellStyle name="Warnender Text 2 13" xfId="590" hidden="1"/>
    <cellStyle name="Warnender Text 2 13" xfId="529" hidden="1"/>
    <cellStyle name="Warnender Text 2 13" xfId="627" hidden="1"/>
    <cellStyle name="Warnender Text 2 13" xfId="662" hidden="1"/>
    <cellStyle name="Warnender Text 2 13" xfId="903" hidden="1"/>
    <cellStyle name="Warnender Text 2 13" xfId="998" hidden="1"/>
    <cellStyle name="Warnender Text 2 13" xfId="937" hidden="1"/>
    <cellStyle name="Warnender Text 2 13" xfId="1035" hidden="1"/>
    <cellStyle name="Warnender Text 2 13" xfId="1070" hidden="1"/>
    <cellStyle name="Warnender Text 2 13" xfId="740" hidden="1"/>
    <cellStyle name="Warnender Text 2 13" xfId="1145" hidden="1"/>
    <cellStyle name="Warnender Text 2 13" xfId="1084" hidden="1"/>
    <cellStyle name="Warnender Text 2 13" xfId="1182" hidden="1"/>
    <cellStyle name="Warnender Text 2 13" xfId="1217" hidden="1"/>
    <cellStyle name="Warnender Text 2 13" xfId="896" hidden="1"/>
    <cellStyle name="Warnender Text 2 13" xfId="1286" hidden="1"/>
    <cellStyle name="Warnender Text 2 13" xfId="1225" hidden="1"/>
    <cellStyle name="Warnender Text 2 13" xfId="1323" hidden="1"/>
    <cellStyle name="Warnender Text 2 13" xfId="1358" hidden="1"/>
    <cellStyle name="Warnender Text 2 13" xfId="1429" hidden="1"/>
    <cellStyle name="Warnender Text 2 13" xfId="1503" hidden="1"/>
    <cellStyle name="Warnender Text 2 13" xfId="1442" hidden="1"/>
    <cellStyle name="Warnender Text 2 13" xfId="1540" hidden="1"/>
    <cellStyle name="Warnender Text 2 13" xfId="1575" hidden="1"/>
    <cellStyle name="Warnender Text 2 13" xfId="1718" hidden="1"/>
    <cellStyle name="Warnender Text 2 13" xfId="1795" hidden="1"/>
    <cellStyle name="Warnender Text 2 13" xfId="1734" hidden="1"/>
    <cellStyle name="Warnender Text 2 13" xfId="1832" hidden="1"/>
    <cellStyle name="Warnender Text 2 13" xfId="1867" hidden="1"/>
    <cellStyle name="Warnender Text 2 13" xfId="1591" hidden="1"/>
    <cellStyle name="Warnender Text 2 13" xfId="1937" hidden="1"/>
    <cellStyle name="Warnender Text 2 13" xfId="1876" hidden="1"/>
    <cellStyle name="Warnender Text 2 13" xfId="1974" hidden="1"/>
    <cellStyle name="Warnender Text 2 13" xfId="2009" hidden="1"/>
    <cellStyle name="Warnender Text 2 13" xfId="2274" hidden="1"/>
    <cellStyle name="Warnender Text 2 13" xfId="2468" hidden="1"/>
    <cellStyle name="Warnender Text 2 13" xfId="2407" hidden="1"/>
    <cellStyle name="Warnender Text 2 13" xfId="2505" hidden="1"/>
    <cellStyle name="Warnender Text 2 13" xfId="2540" hidden="1"/>
    <cellStyle name="Warnender Text 2 13" xfId="2773" hidden="1"/>
    <cellStyle name="Warnender Text 2 13" xfId="2868" hidden="1"/>
    <cellStyle name="Warnender Text 2 13" xfId="2807" hidden="1"/>
    <cellStyle name="Warnender Text 2 13" xfId="2905" hidden="1"/>
    <cellStyle name="Warnender Text 2 13" xfId="2940" hidden="1"/>
    <cellStyle name="Warnender Text 2 13" xfId="2610" hidden="1"/>
    <cellStyle name="Warnender Text 2 13" xfId="3015" hidden="1"/>
    <cellStyle name="Warnender Text 2 13" xfId="2954" hidden="1"/>
    <cellStyle name="Warnender Text 2 13" xfId="3052" hidden="1"/>
    <cellStyle name="Warnender Text 2 13" xfId="3087" hidden="1"/>
    <cellStyle name="Warnender Text 2 13" xfId="2766" hidden="1"/>
    <cellStyle name="Warnender Text 2 13" xfId="3156" hidden="1"/>
    <cellStyle name="Warnender Text 2 13" xfId="3095" hidden="1"/>
    <cellStyle name="Warnender Text 2 13" xfId="3193" hidden="1"/>
    <cellStyle name="Warnender Text 2 13" xfId="3228" hidden="1"/>
    <cellStyle name="Warnender Text 2 13" xfId="3299" hidden="1"/>
    <cellStyle name="Warnender Text 2 13" xfId="3373" hidden="1"/>
    <cellStyle name="Warnender Text 2 13" xfId="3312" hidden="1"/>
    <cellStyle name="Warnender Text 2 13" xfId="3410" hidden="1"/>
    <cellStyle name="Warnender Text 2 13" xfId="3445" hidden="1"/>
    <cellStyle name="Warnender Text 2 13" xfId="3588" hidden="1"/>
    <cellStyle name="Warnender Text 2 13" xfId="3665" hidden="1"/>
    <cellStyle name="Warnender Text 2 13" xfId="3604" hidden="1"/>
    <cellStyle name="Warnender Text 2 13" xfId="3702" hidden="1"/>
    <cellStyle name="Warnender Text 2 13" xfId="3737" hidden="1"/>
    <cellStyle name="Warnender Text 2 13" xfId="3461" hidden="1"/>
    <cellStyle name="Warnender Text 2 13" xfId="3807" hidden="1"/>
    <cellStyle name="Warnender Text 2 13" xfId="3746" hidden="1"/>
    <cellStyle name="Warnender Text 2 13" xfId="3844" hidden="1"/>
    <cellStyle name="Warnender Text 2 13" xfId="3879" hidden="1"/>
    <cellStyle name="Warnender Text 2 13" xfId="2306" hidden="1"/>
    <cellStyle name="Warnender Text 2 13" xfId="3974" hidden="1"/>
    <cellStyle name="Warnender Text 2 13" xfId="3913" hidden="1"/>
    <cellStyle name="Warnender Text 2 13" xfId="4011" hidden="1"/>
    <cellStyle name="Warnender Text 2 13" xfId="4046" hidden="1"/>
    <cellStyle name="Warnender Text 2 13" xfId="4279" hidden="1"/>
    <cellStyle name="Warnender Text 2 13" xfId="4374" hidden="1"/>
    <cellStyle name="Warnender Text 2 13" xfId="4313" hidden="1"/>
    <cellStyle name="Warnender Text 2 13" xfId="4411" hidden="1"/>
    <cellStyle name="Warnender Text 2 13" xfId="4446" hidden="1"/>
    <cellStyle name="Warnender Text 2 13" xfId="4116" hidden="1"/>
    <cellStyle name="Warnender Text 2 13" xfId="4521" hidden="1"/>
    <cellStyle name="Warnender Text 2 13" xfId="4460" hidden="1"/>
    <cellStyle name="Warnender Text 2 13" xfId="4558" hidden="1"/>
    <cellStyle name="Warnender Text 2 13" xfId="4593" hidden="1"/>
    <cellStyle name="Warnender Text 2 13" xfId="4272" hidden="1"/>
    <cellStyle name="Warnender Text 2 13" xfId="4662" hidden="1"/>
    <cellStyle name="Warnender Text 2 13" xfId="4601" hidden="1"/>
    <cellStyle name="Warnender Text 2 13" xfId="4699" hidden="1"/>
    <cellStyle name="Warnender Text 2 13" xfId="4734" hidden="1"/>
    <cellStyle name="Warnender Text 2 13" xfId="4805" hidden="1"/>
    <cellStyle name="Warnender Text 2 13" xfId="4879" hidden="1"/>
    <cellStyle name="Warnender Text 2 13" xfId="4818" hidden="1"/>
    <cellStyle name="Warnender Text 2 13" xfId="4916" hidden="1"/>
    <cellStyle name="Warnender Text 2 13" xfId="4951" hidden="1"/>
    <cellStyle name="Warnender Text 2 13" xfId="5094" hidden="1"/>
    <cellStyle name="Warnender Text 2 13" xfId="5171" hidden="1"/>
    <cellStyle name="Warnender Text 2 13" xfId="5110" hidden="1"/>
    <cellStyle name="Warnender Text 2 13" xfId="5208" hidden="1"/>
    <cellStyle name="Warnender Text 2 13" xfId="5243" hidden="1"/>
    <cellStyle name="Warnender Text 2 13" xfId="4967" hidden="1"/>
    <cellStyle name="Warnender Text 2 13" xfId="5313" hidden="1"/>
    <cellStyle name="Warnender Text 2 13" xfId="5252" hidden="1"/>
    <cellStyle name="Warnender Text 2 13" xfId="5350" hidden="1"/>
    <cellStyle name="Warnender Text 2 13" xfId="5385" hidden="1"/>
    <cellStyle name="Warnender Text 2 13" xfId="2040" hidden="1"/>
    <cellStyle name="Warnender Text 2 13" xfId="5479" hidden="1"/>
    <cellStyle name="Warnender Text 2 13" xfId="5418" hidden="1"/>
    <cellStyle name="Warnender Text 2 13" xfId="5516" hidden="1"/>
    <cellStyle name="Warnender Text 2 13" xfId="5551" hidden="1"/>
    <cellStyle name="Warnender Text 2 13" xfId="5783" hidden="1"/>
    <cellStyle name="Warnender Text 2 13" xfId="5878" hidden="1"/>
    <cellStyle name="Warnender Text 2 13" xfId="5817" hidden="1"/>
    <cellStyle name="Warnender Text 2 13" xfId="5915" hidden="1"/>
    <cellStyle name="Warnender Text 2 13" xfId="5950" hidden="1"/>
    <cellStyle name="Warnender Text 2 13" xfId="5620" hidden="1"/>
    <cellStyle name="Warnender Text 2 13" xfId="6025" hidden="1"/>
    <cellStyle name="Warnender Text 2 13" xfId="5964" hidden="1"/>
    <cellStyle name="Warnender Text 2 13" xfId="6062" hidden="1"/>
    <cellStyle name="Warnender Text 2 13" xfId="6097" hidden="1"/>
    <cellStyle name="Warnender Text 2 13" xfId="5776" hidden="1"/>
    <cellStyle name="Warnender Text 2 13" xfId="6166" hidden="1"/>
    <cellStyle name="Warnender Text 2 13" xfId="6105" hidden="1"/>
    <cellStyle name="Warnender Text 2 13" xfId="6203" hidden="1"/>
    <cellStyle name="Warnender Text 2 13" xfId="6238" hidden="1"/>
    <cellStyle name="Warnender Text 2 13" xfId="6309" hidden="1"/>
    <cellStyle name="Warnender Text 2 13" xfId="6383" hidden="1"/>
    <cellStyle name="Warnender Text 2 13" xfId="6322" hidden="1"/>
    <cellStyle name="Warnender Text 2 13" xfId="6420" hidden="1"/>
    <cellStyle name="Warnender Text 2 13" xfId="6455" hidden="1"/>
    <cellStyle name="Warnender Text 2 13" xfId="6598" hidden="1"/>
    <cellStyle name="Warnender Text 2 13" xfId="6675" hidden="1"/>
    <cellStyle name="Warnender Text 2 13" xfId="6614" hidden="1"/>
    <cellStyle name="Warnender Text 2 13" xfId="6712" hidden="1"/>
    <cellStyle name="Warnender Text 2 13" xfId="6747" hidden="1"/>
    <cellStyle name="Warnender Text 2 13" xfId="6471" hidden="1"/>
    <cellStyle name="Warnender Text 2 13" xfId="6817" hidden="1"/>
    <cellStyle name="Warnender Text 2 13" xfId="6756" hidden="1"/>
    <cellStyle name="Warnender Text 2 13" xfId="6854" hidden="1"/>
    <cellStyle name="Warnender Text 2 13" xfId="6889" hidden="1"/>
    <cellStyle name="Warnender Text 2 13" xfId="2393" hidden="1"/>
    <cellStyle name="Warnender Text 2 13" xfId="6981" hidden="1"/>
    <cellStyle name="Warnender Text 2 13" xfId="6920" hidden="1"/>
    <cellStyle name="Warnender Text 2 13" xfId="7018" hidden="1"/>
    <cellStyle name="Warnender Text 2 13" xfId="7053" hidden="1"/>
    <cellStyle name="Warnender Text 2 13" xfId="7281" hidden="1"/>
    <cellStyle name="Warnender Text 2 13" xfId="7376" hidden="1"/>
    <cellStyle name="Warnender Text 2 13" xfId="7315" hidden="1"/>
    <cellStyle name="Warnender Text 2 13" xfId="7413" hidden="1"/>
    <cellStyle name="Warnender Text 2 13" xfId="7448" hidden="1"/>
    <cellStyle name="Warnender Text 2 13" xfId="7118" hidden="1"/>
    <cellStyle name="Warnender Text 2 13" xfId="7523" hidden="1"/>
    <cellStyle name="Warnender Text 2 13" xfId="7462" hidden="1"/>
    <cellStyle name="Warnender Text 2 13" xfId="7560" hidden="1"/>
    <cellStyle name="Warnender Text 2 13" xfId="7595" hidden="1"/>
    <cellStyle name="Warnender Text 2 13" xfId="7274" hidden="1"/>
    <cellStyle name="Warnender Text 2 13" xfId="7664" hidden="1"/>
    <cellStyle name="Warnender Text 2 13" xfId="7603" hidden="1"/>
    <cellStyle name="Warnender Text 2 13" xfId="7701" hidden="1"/>
    <cellStyle name="Warnender Text 2 13" xfId="7736" hidden="1"/>
    <cellStyle name="Warnender Text 2 13" xfId="7807" hidden="1"/>
    <cellStyle name="Warnender Text 2 13" xfId="7881" hidden="1"/>
    <cellStyle name="Warnender Text 2 13" xfId="7820" hidden="1"/>
    <cellStyle name="Warnender Text 2 13" xfId="7918" hidden="1"/>
    <cellStyle name="Warnender Text 2 13" xfId="7953" hidden="1"/>
    <cellStyle name="Warnender Text 2 13" xfId="8096" hidden="1"/>
    <cellStyle name="Warnender Text 2 13" xfId="8173" hidden="1"/>
    <cellStyle name="Warnender Text 2 13" xfId="8112" hidden="1"/>
    <cellStyle name="Warnender Text 2 13" xfId="8210" hidden="1"/>
    <cellStyle name="Warnender Text 2 13" xfId="8245" hidden="1"/>
    <cellStyle name="Warnender Text 2 13" xfId="7969" hidden="1"/>
    <cellStyle name="Warnender Text 2 13" xfId="8315" hidden="1"/>
    <cellStyle name="Warnender Text 2 13" xfId="8254" hidden="1"/>
    <cellStyle name="Warnender Text 2 13" xfId="8352" hidden="1"/>
    <cellStyle name="Warnender Text 2 13" xfId="8387" hidden="1"/>
    <cellStyle name="Warnender Text 2 13" xfId="3899" hidden="1"/>
    <cellStyle name="Warnender Text 2 13" xfId="8476" hidden="1"/>
    <cellStyle name="Warnender Text 2 13" xfId="8415" hidden="1"/>
    <cellStyle name="Warnender Text 2 13" xfId="8513" hidden="1"/>
    <cellStyle name="Warnender Text 2 13" xfId="8548" hidden="1"/>
    <cellStyle name="Warnender Text 2 13" xfId="8774" hidden="1"/>
    <cellStyle name="Warnender Text 2 13" xfId="8869" hidden="1"/>
    <cellStyle name="Warnender Text 2 13" xfId="8808" hidden="1"/>
    <cellStyle name="Warnender Text 2 13" xfId="8906" hidden="1"/>
    <cellStyle name="Warnender Text 2 13" xfId="8941" hidden="1"/>
    <cellStyle name="Warnender Text 2 13" xfId="8611" hidden="1"/>
    <cellStyle name="Warnender Text 2 13" xfId="9016" hidden="1"/>
    <cellStyle name="Warnender Text 2 13" xfId="8955" hidden="1"/>
    <cellStyle name="Warnender Text 2 13" xfId="9053" hidden="1"/>
    <cellStyle name="Warnender Text 2 13" xfId="9088" hidden="1"/>
    <cellStyle name="Warnender Text 2 13" xfId="8767" hidden="1"/>
    <cellStyle name="Warnender Text 2 13" xfId="9157" hidden="1"/>
    <cellStyle name="Warnender Text 2 13" xfId="9096" hidden="1"/>
    <cellStyle name="Warnender Text 2 13" xfId="9194" hidden="1"/>
    <cellStyle name="Warnender Text 2 13" xfId="9229" hidden="1"/>
    <cellStyle name="Warnender Text 2 13" xfId="9300" hidden="1"/>
    <cellStyle name="Warnender Text 2 13" xfId="9374" hidden="1"/>
    <cellStyle name="Warnender Text 2 13" xfId="9313" hidden="1"/>
    <cellStyle name="Warnender Text 2 13" xfId="9411" hidden="1"/>
    <cellStyle name="Warnender Text 2 13" xfId="9446" hidden="1"/>
    <cellStyle name="Warnender Text 2 13" xfId="9589" hidden="1"/>
    <cellStyle name="Warnender Text 2 13" xfId="9666" hidden="1"/>
    <cellStyle name="Warnender Text 2 13" xfId="9605" hidden="1"/>
    <cellStyle name="Warnender Text 2 13" xfId="9703" hidden="1"/>
    <cellStyle name="Warnender Text 2 13" xfId="9738" hidden="1"/>
    <cellStyle name="Warnender Text 2 13" xfId="9462" hidden="1"/>
    <cellStyle name="Warnender Text 2 13" xfId="9808" hidden="1"/>
    <cellStyle name="Warnender Text 2 13" xfId="9747" hidden="1"/>
    <cellStyle name="Warnender Text 2 13" xfId="9845" hidden="1"/>
    <cellStyle name="Warnender Text 2 13" xfId="9880" hidden="1"/>
    <cellStyle name="Warnender Text 2 13" xfId="5404" hidden="1"/>
    <cellStyle name="Warnender Text 2 13" xfId="9967" hidden="1"/>
    <cellStyle name="Warnender Text 2 13" xfId="9906" hidden="1"/>
    <cellStyle name="Warnender Text 2 13" xfId="10004" hidden="1"/>
    <cellStyle name="Warnender Text 2 13" xfId="10039" hidden="1"/>
    <cellStyle name="Warnender Text 2 13" xfId="10260" hidden="1"/>
    <cellStyle name="Warnender Text 2 13" xfId="10355" hidden="1"/>
    <cellStyle name="Warnender Text 2 13" xfId="10294" hidden="1"/>
    <cellStyle name="Warnender Text 2 13" xfId="10392" hidden="1"/>
    <cellStyle name="Warnender Text 2 13" xfId="10427" hidden="1"/>
    <cellStyle name="Warnender Text 2 13" xfId="10097" hidden="1"/>
    <cellStyle name="Warnender Text 2 13" xfId="10502" hidden="1"/>
    <cellStyle name="Warnender Text 2 13" xfId="10441" hidden="1"/>
    <cellStyle name="Warnender Text 2 13" xfId="10539" hidden="1"/>
    <cellStyle name="Warnender Text 2 13" xfId="10574" hidden="1"/>
    <cellStyle name="Warnender Text 2 13" xfId="10253" hidden="1"/>
    <cellStyle name="Warnender Text 2 13" xfId="10643" hidden="1"/>
    <cellStyle name="Warnender Text 2 13" xfId="10582" hidden="1"/>
    <cellStyle name="Warnender Text 2 13" xfId="10680" hidden="1"/>
    <cellStyle name="Warnender Text 2 13" xfId="10715" hidden="1"/>
    <cellStyle name="Warnender Text 2 13" xfId="10786" hidden="1"/>
    <cellStyle name="Warnender Text 2 13" xfId="10860" hidden="1"/>
    <cellStyle name="Warnender Text 2 13" xfId="10799" hidden="1"/>
    <cellStyle name="Warnender Text 2 13" xfId="10897" hidden="1"/>
    <cellStyle name="Warnender Text 2 13" xfId="10932" hidden="1"/>
    <cellStyle name="Warnender Text 2 13" xfId="11075" hidden="1"/>
    <cellStyle name="Warnender Text 2 13" xfId="11152" hidden="1"/>
    <cellStyle name="Warnender Text 2 13" xfId="11091" hidden="1"/>
    <cellStyle name="Warnender Text 2 13" xfId="11189" hidden="1"/>
    <cellStyle name="Warnender Text 2 13" xfId="11224" hidden="1"/>
    <cellStyle name="Warnender Text 2 13" xfId="10948" hidden="1"/>
    <cellStyle name="Warnender Text 2 13" xfId="11294" hidden="1"/>
    <cellStyle name="Warnender Text 2 13" xfId="11233" hidden="1"/>
    <cellStyle name="Warnender Text 2 13" xfId="11331" hidden="1"/>
    <cellStyle name="Warnender Text 2 13" xfId="11366" hidden="1"/>
    <cellStyle name="Warnender Text 2 13" xfId="6907" hidden="1"/>
    <cellStyle name="Warnender Text 2 13" xfId="11450" hidden="1"/>
    <cellStyle name="Warnender Text 2 13" xfId="11389" hidden="1"/>
    <cellStyle name="Warnender Text 2 13" xfId="11487" hidden="1"/>
    <cellStyle name="Warnender Text 2 13" xfId="11522" hidden="1"/>
    <cellStyle name="Warnender Text 2 13" xfId="11740" hidden="1"/>
    <cellStyle name="Warnender Text 2 13" xfId="11835" hidden="1"/>
    <cellStyle name="Warnender Text 2 13" xfId="11774" hidden="1"/>
    <cellStyle name="Warnender Text 2 13" xfId="11872" hidden="1"/>
    <cellStyle name="Warnender Text 2 13" xfId="11907" hidden="1"/>
    <cellStyle name="Warnender Text 2 13" xfId="11577" hidden="1"/>
    <cellStyle name="Warnender Text 2 13" xfId="11982" hidden="1"/>
    <cellStyle name="Warnender Text 2 13" xfId="11921" hidden="1"/>
    <cellStyle name="Warnender Text 2 13" xfId="12019" hidden="1"/>
    <cellStyle name="Warnender Text 2 13" xfId="12054" hidden="1"/>
    <cellStyle name="Warnender Text 2 13" xfId="11733" hidden="1"/>
    <cellStyle name="Warnender Text 2 13" xfId="12123" hidden="1"/>
    <cellStyle name="Warnender Text 2 13" xfId="12062" hidden="1"/>
    <cellStyle name="Warnender Text 2 13" xfId="12160" hidden="1"/>
    <cellStyle name="Warnender Text 2 13" xfId="12195" hidden="1"/>
    <cellStyle name="Warnender Text 2 13" xfId="12266" hidden="1"/>
    <cellStyle name="Warnender Text 2 13" xfId="12340" hidden="1"/>
    <cellStyle name="Warnender Text 2 13" xfId="12279" hidden="1"/>
    <cellStyle name="Warnender Text 2 13" xfId="12377" hidden="1"/>
    <cellStyle name="Warnender Text 2 13" xfId="12412" hidden="1"/>
    <cellStyle name="Warnender Text 2 13" xfId="12555" hidden="1"/>
    <cellStyle name="Warnender Text 2 13" xfId="12632" hidden="1"/>
    <cellStyle name="Warnender Text 2 13" xfId="12571" hidden="1"/>
    <cellStyle name="Warnender Text 2 13" xfId="12669" hidden="1"/>
    <cellStyle name="Warnender Text 2 13" xfId="12704" hidden="1"/>
    <cellStyle name="Warnender Text 2 13" xfId="12428" hidden="1"/>
    <cellStyle name="Warnender Text 2 13" xfId="12774" hidden="1"/>
    <cellStyle name="Warnender Text 2 13" xfId="12713" hidden="1"/>
    <cellStyle name="Warnender Text 2 13" xfId="12811" hidden="1"/>
    <cellStyle name="Warnender Text 2 13" xfId="12846" hidden="1"/>
    <cellStyle name="Warnender Text 2 13" xfId="8405" hidden="1"/>
    <cellStyle name="Warnender Text 2 13" xfId="12929" hidden="1"/>
    <cellStyle name="Warnender Text 2 13" xfId="12868" hidden="1"/>
    <cellStyle name="Warnender Text 2 13" xfId="12966" hidden="1"/>
    <cellStyle name="Warnender Text 2 13" xfId="13001" hidden="1"/>
    <cellStyle name="Warnender Text 2 13" xfId="13211" hidden="1"/>
    <cellStyle name="Warnender Text 2 13" xfId="13306" hidden="1"/>
    <cellStyle name="Warnender Text 2 13" xfId="13245" hidden="1"/>
    <cellStyle name="Warnender Text 2 13" xfId="13343" hidden="1"/>
    <cellStyle name="Warnender Text 2 13" xfId="13378" hidden="1"/>
    <cellStyle name="Warnender Text 2 13" xfId="13048" hidden="1"/>
    <cellStyle name="Warnender Text 2 13" xfId="13453" hidden="1"/>
    <cellStyle name="Warnender Text 2 13" xfId="13392" hidden="1"/>
    <cellStyle name="Warnender Text 2 13" xfId="13490" hidden="1"/>
    <cellStyle name="Warnender Text 2 13" xfId="13525" hidden="1"/>
    <cellStyle name="Warnender Text 2 13" xfId="13204" hidden="1"/>
    <cellStyle name="Warnender Text 2 13" xfId="13594" hidden="1"/>
    <cellStyle name="Warnender Text 2 13" xfId="13533" hidden="1"/>
    <cellStyle name="Warnender Text 2 13" xfId="13631" hidden="1"/>
    <cellStyle name="Warnender Text 2 13" xfId="13666" hidden="1"/>
    <cellStyle name="Warnender Text 2 13" xfId="13737" hidden="1"/>
    <cellStyle name="Warnender Text 2 13" xfId="13811" hidden="1"/>
    <cellStyle name="Warnender Text 2 13" xfId="13750" hidden="1"/>
    <cellStyle name="Warnender Text 2 13" xfId="13848" hidden="1"/>
    <cellStyle name="Warnender Text 2 13" xfId="13883" hidden="1"/>
    <cellStyle name="Warnender Text 2 13" xfId="14026" hidden="1"/>
    <cellStyle name="Warnender Text 2 13" xfId="14103" hidden="1"/>
    <cellStyle name="Warnender Text 2 13" xfId="14042" hidden="1"/>
    <cellStyle name="Warnender Text 2 13" xfId="14140" hidden="1"/>
    <cellStyle name="Warnender Text 2 13" xfId="14175" hidden="1"/>
    <cellStyle name="Warnender Text 2 13" xfId="13899" hidden="1"/>
    <cellStyle name="Warnender Text 2 13" xfId="14245" hidden="1"/>
    <cellStyle name="Warnender Text 2 13" xfId="14184" hidden="1"/>
    <cellStyle name="Warnender Text 2 13" xfId="14282" hidden="1"/>
    <cellStyle name="Warnender Text 2 13" xfId="14317" hidden="1"/>
    <cellStyle name="Warnender Text 2 13" xfId="9897" hidden="1"/>
    <cellStyle name="Warnender Text 2 13" xfId="14396" hidden="1"/>
    <cellStyle name="Warnender Text 2 13" xfId="14335" hidden="1"/>
    <cellStyle name="Warnender Text 2 13" xfId="14433" hidden="1"/>
    <cellStyle name="Warnender Text 2 13" xfId="14468" hidden="1"/>
    <cellStyle name="Warnender Text 2 13" xfId="14673" hidden="1"/>
    <cellStyle name="Warnender Text 2 13" xfId="14768" hidden="1"/>
    <cellStyle name="Warnender Text 2 13" xfId="14707" hidden="1"/>
    <cellStyle name="Warnender Text 2 13" xfId="14805" hidden="1"/>
    <cellStyle name="Warnender Text 2 13" xfId="14840" hidden="1"/>
    <cellStyle name="Warnender Text 2 13" xfId="14510" hidden="1"/>
    <cellStyle name="Warnender Text 2 13" xfId="14915" hidden="1"/>
    <cellStyle name="Warnender Text 2 13" xfId="14854" hidden="1"/>
    <cellStyle name="Warnender Text 2 13" xfId="14952" hidden="1"/>
    <cellStyle name="Warnender Text 2 13" xfId="14987" hidden="1"/>
    <cellStyle name="Warnender Text 2 13" xfId="14666" hidden="1"/>
    <cellStyle name="Warnender Text 2 13" xfId="15056" hidden="1"/>
    <cellStyle name="Warnender Text 2 13" xfId="14995" hidden="1"/>
    <cellStyle name="Warnender Text 2 13" xfId="15093" hidden="1"/>
    <cellStyle name="Warnender Text 2 13" xfId="15128" hidden="1"/>
    <cellStyle name="Warnender Text 2 13" xfId="15199" hidden="1"/>
    <cellStyle name="Warnender Text 2 13" xfId="15273" hidden="1"/>
    <cellStyle name="Warnender Text 2 13" xfId="15212" hidden="1"/>
    <cellStyle name="Warnender Text 2 13" xfId="15310" hidden="1"/>
    <cellStyle name="Warnender Text 2 13" xfId="15345" hidden="1"/>
    <cellStyle name="Warnender Text 2 13" xfId="15488" hidden="1"/>
    <cellStyle name="Warnender Text 2 13" xfId="15565" hidden="1"/>
    <cellStyle name="Warnender Text 2 13" xfId="15504" hidden="1"/>
    <cellStyle name="Warnender Text 2 13" xfId="15602" hidden="1"/>
    <cellStyle name="Warnender Text 2 13" xfId="15637" hidden="1"/>
    <cellStyle name="Warnender Text 2 13" xfId="15361" hidden="1"/>
    <cellStyle name="Warnender Text 2 13" xfId="15707" hidden="1"/>
    <cellStyle name="Warnender Text 2 13" xfId="15646" hidden="1"/>
    <cellStyle name="Warnender Text 2 13" xfId="15744" hidden="1"/>
    <cellStyle name="Warnender Text 2 13" xfId="15779" hidden="1"/>
    <cellStyle name="Warnender Text 2 13" xfId="11382" hidden="1"/>
    <cellStyle name="Warnender Text 2 13" xfId="15858" hidden="1"/>
    <cellStyle name="Warnender Text 2 13" xfId="15797" hidden="1"/>
    <cellStyle name="Warnender Text 2 13" xfId="15895" hidden="1"/>
    <cellStyle name="Warnender Text 2 13" xfId="15930" hidden="1"/>
    <cellStyle name="Warnender Text 2 13" xfId="16129" hidden="1"/>
    <cellStyle name="Warnender Text 2 13" xfId="16224" hidden="1"/>
    <cellStyle name="Warnender Text 2 13" xfId="16163" hidden="1"/>
    <cellStyle name="Warnender Text 2 13" xfId="16261" hidden="1"/>
    <cellStyle name="Warnender Text 2 13" xfId="16296" hidden="1"/>
    <cellStyle name="Warnender Text 2 13" xfId="15966" hidden="1"/>
    <cellStyle name="Warnender Text 2 13" xfId="16371" hidden="1"/>
    <cellStyle name="Warnender Text 2 13" xfId="16310" hidden="1"/>
    <cellStyle name="Warnender Text 2 13" xfId="16408" hidden="1"/>
    <cellStyle name="Warnender Text 2 13" xfId="16443" hidden="1"/>
    <cellStyle name="Warnender Text 2 13" xfId="16122" hidden="1"/>
    <cellStyle name="Warnender Text 2 13" xfId="16512" hidden="1"/>
    <cellStyle name="Warnender Text 2 13" xfId="16451" hidden="1"/>
    <cellStyle name="Warnender Text 2 13" xfId="16549" hidden="1"/>
    <cellStyle name="Warnender Text 2 13" xfId="16584" hidden="1"/>
    <cellStyle name="Warnender Text 2 13" xfId="16655" hidden="1"/>
    <cellStyle name="Warnender Text 2 13" xfId="16729" hidden="1"/>
    <cellStyle name="Warnender Text 2 13" xfId="16668" hidden="1"/>
    <cellStyle name="Warnender Text 2 13" xfId="16766" hidden="1"/>
    <cellStyle name="Warnender Text 2 13" xfId="16801" hidden="1"/>
    <cellStyle name="Warnender Text 2 13" xfId="16944" hidden="1"/>
    <cellStyle name="Warnender Text 2 13" xfId="17021" hidden="1"/>
    <cellStyle name="Warnender Text 2 13" xfId="16960" hidden="1"/>
    <cellStyle name="Warnender Text 2 13" xfId="17058" hidden="1"/>
    <cellStyle name="Warnender Text 2 13" xfId="17093" hidden="1"/>
    <cellStyle name="Warnender Text 2 13" xfId="16817" hidden="1"/>
    <cellStyle name="Warnender Text 2 13" xfId="17163" hidden="1"/>
    <cellStyle name="Warnender Text 2 13" xfId="17102" hidden="1"/>
    <cellStyle name="Warnender Text 2 13" xfId="17200" hidden="1"/>
    <cellStyle name="Warnender Text 2 13" xfId="17235" hidden="1"/>
    <cellStyle name="Warnender Text 2 13" xfId="12861" hidden="1"/>
    <cellStyle name="Warnender Text 2 13" xfId="17303" hidden="1"/>
    <cellStyle name="Warnender Text 2 13" xfId="17242" hidden="1"/>
    <cellStyle name="Warnender Text 2 13" xfId="17340" hidden="1"/>
    <cellStyle name="Warnender Text 2 13" xfId="17375" hidden="1"/>
    <cellStyle name="Warnender Text 2 13" xfId="17571" hidden="1"/>
    <cellStyle name="Warnender Text 2 13" xfId="17666" hidden="1"/>
    <cellStyle name="Warnender Text 2 13" xfId="17605" hidden="1"/>
    <cellStyle name="Warnender Text 2 13" xfId="17703" hidden="1"/>
    <cellStyle name="Warnender Text 2 13" xfId="17738" hidden="1"/>
    <cellStyle name="Warnender Text 2 13" xfId="17408" hidden="1"/>
    <cellStyle name="Warnender Text 2 13" xfId="17813" hidden="1"/>
    <cellStyle name="Warnender Text 2 13" xfId="17752" hidden="1"/>
    <cellStyle name="Warnender Text 2 13" xfId="17850" hidden="1"/>
    <cellStyle name="Warnender Text 2 13" xfId="17885" hidden="1"/>
    <cellStyle name="Warnender Text 2 13" xfId="17564" hidden="1"/>
    <cellStyle name="Warnender Text 2 13" xfId="17954" hidden="1"/>
    <cellStyle name="Warnender Text 2 13" xfId="17893" hidden="1"/>
    <cellStyle name="Warnender Text 2 13" xfId="17991" hidden="1"/>
    <cellStyle name="Warnender Text 2 13" xfId="18026" hidden="1"/>
    <cellStyle name="Warnender Text 2 13" xfId="18097" hidden="1"/>
    <cellStyle name="Warnender Text 2 13" xfId="18171" hidden="1"/>
    <cellStyle name="Warnender Text 2 13" xfId="18110" hidden="1"/>
    <cellStyle name="Warnender Text 2 13" xfId="18208" hidden="1"/>
    <cellStyle name="Warnender Text 2 13" xfId="18243" hidden="1"/>
    <cellStyle name="Warnender Text 2 13" xfId="18386" hidden="1"/>
    <cellStyle name="Warnender Text 2 13" xfId="18463" hidden="1"/>
    <cellStyle name="Warnender Text 2 13" xfId="18402" hidden="1"/>
    <cellStyle name="Warnender Text 2 13" xfId="18500" hidden="1"/>
    <cellStyle name="Warnender Text 2 13" xfId="18535" hidden="1"/>
    <cellStyle name="Warnender Text 2 13" xfId="18259" hidden="1"/>
    <cellStyle name="Warnender Text 2 13" xfId="18605" hidden="1"/>
    <cellStyle name="Warnender Text 2 13" xfId="18544" hidden="1"/>
    <cellStyle name="Warnender Text 2 13" xfId="18642" hidden="1"/>
    <cellStyle name="Warnender Text 2 13" xfId="18677" hidden="1"/>
    <cellStyle name="Warnender Text 2 13" xfId="19017" hidden="1"/>
    <cellStyle name="Warnender Text 2 13" xfId="19103" hidden="1"/>
    <cellStyle name="Warnender Text 2 13" xfId="19042" hidden="1"/>
    <cellStyle name="Warnender Text 2 13" xfId="19140" hidden="1"/>
    <cellStyle name="Warnender Text 2 13" xfId="19175" hidden="1"/>
    <cellStyle name="Warnender Text 2 13" xfId="19378" hidden="1"/>
    <cellStyle name="Warnender Text 2 13" xfId="19473" hidden="1"/>
    <cellStyle name="Warnender Text 2 13" xfId="19412" hidden="1"/>
    <cellStyle name="Warnender Text 2 13" xfId="19510" hidden="1"/>
    <cellStyle name="Warnender Text 2 13" xfId="19545" hidden="1"/>
    <cellStyle name="Warnender Text 2 13" xfId="19215" hidden="1"/>
    <cellStyle name="Warnender Text 2 13" xfId="19620" hidden="1"/>
    <cellStyle name="Warnender Text 2 13" xfId="19559" hidden="1"/>
    <cellStyle name="Warnender Text 2 13" xfId="19657" hidden="1"/>
    <cellStyle name="Warnender Text 2 13" xfId="19692" hidden="1"/>
    <cellStyle name="Warnender Text 2 13" xfId="19371" hidden="1"/>
    <cellStyle name="Warnender Text 2 13" xfId="19761" hidden="1"/>
    <cellStyle name="Warnender Text 2 13" xfId="19700" hidden="1"/>
    <cellStyle name="Warnender Text 2 13" xfId="19798" hidden="1"/>
    <cellStyle name="Warnender Text 2 13" xfId="19833" hidden="1"/>
    <cellStyle name="Warnender Text 2 13" xfId="19904" hidden="1"/>
    <cellStyle name="Warnender Text 2 13" xfId="19978" hidden="1"/>
    <cellStyle name="Warnender Text 2 13" xfId="19917" hidden="1"/>
    <cellStyle name="Warnender Text 2 13" xfId="20015" hidden="1"/>
    <cellStyle name="Warnender Text 2 13" xfId="20050" hidden="1"/>
    <cellStyle name="Warnender Text 2 13" xfId="20193" hidden="1"/>
    <cellStyle name="Warnender Text 2 13" xfId="20270" hidden="1"/>
    <cellStyle name="Warnender Text 2 13" xfId="20209" hidden="1"/>
    <cellStyle name="Warnender Text 2 13" xfId="20307" hidden="1"/>
    <cellStyle name="Warnender Text 2 13" xfId="20342" hidden="1"/>
    <cellStyle name="Warnender Text 2 13" xfId="20066" hidden="1"/>
    <cellStyle name="Warnender Text 2 13" xfId="20412" hidden="1"/>
    <cellStyle name="Warnender Text 2 13" xfId="20351" hidden="1"/>
    <cellStyle name="Warnender Text 2 13" xfId="20449" hidden="1"/>
    <cellStyle name="Warnender Text 2 13" xfId="20484" hidden="1"/>
    <cellStyle name="Warnender Text 2 13" xfId="20555" hidden="1"/>
    <cellStyle name="Warnender Text 2 13" xfId="20629" hidden="1"/>
    <cellStyle name="Warnender Text 2 13" xfId="20568" hidden="1"/>
    <cellStyle name="Warnender Text 2 13" xfId="20666" hidden="1"/>
    <cellStyle name="Warnender Text 2 13" xfId="20701" hidden="1"/>
    <cellStyle name="Warnender Text 2 13" xfId="20892" hidden="1"/>
    <cellStyle name="Warnender Text 2 13" xfId="21020" hidden="1"/>
    <cellStyle name="Warnender Text 2 13" xfId="20959" hidden="1"/>
    <cellStyle name="Warnender Text 2 13" xfId="21057" hidden="1"/>
    <cellStyle name="Warnender Text 2 13" xfId="21092" hidden="1"/>
    <cellStyle name="Warnender Text 2 13" xfId="21252" hidden="1"/>
    <cellStyle name="Warnender Text 2 13" xfId="21329" hidden="1"/>
    <cellStyle name="Warnender Text 2 13" xfId="21268" hidden="1"/>
    <cellStyle name="Warnender Text 2 13" xfId="21366" hidden="1"/>
    <cellStyle name="Warnender Text 2 13" xfId="21401" hidden="1"/>
    <cellStyle name="Warnender Text 2 13" xfId="21125" hidden="1"/>
    <cellStyle name="Warnender Text 2 13" xfId="21473" hidden="1"/>
    <cellStyle name="Warnender Text 2 13" xfId="21412" hidden="1"/>
    <cellStyle name="Warnender Text 2 13" xfId="21510" hidden="1"/>
    <cellStyle name="Warnender Text 2 13" xfId="21545" hidden="1"/>
    <cellStyle name="Warnender Text 2 13" xfId="20708" hidden="1"/>
    <cellStyle name="Warnender Text 2 13" xfId="21630" hidden="1"/>
    <cellStyle name="Warnender Text 2 13" xfId="21569" hidden="1"/>
    <cellStyle name="Warnender Text 2 13" xfId="21667" hidden="1"/>
    <cellStyle name="Warnender Text 2 13" xfId="21702" hidden="1"/>
    <cellStyle name="Warnender Text 2 13" xfId="21904" hidden="1"/>
    <cellStyle name="Warnender Text 2 13" xfId="22000" hidden="1"/>
    <cellStyle name="Warnender Text 2 13" xfId="21939" hidden="1"/>
    <cellStyle name="Warnender Text 2 13" xfId="22037" hidden="1"/>
    <cellStyle name="Warnender Text 2 13" xfId="22072" hidden="1"/>
    <cellStyle name="Warnender Text 2 13" xfId="21741" hidden="1"/>
    <cellStyle name="Warnender Text 2 13" xfId="22149" hidden="1"/>
    <cellStyle name="Warnender Text 2 13" xfId="22088" hidden="1"/>
    <cellStyle name="Warnender Text 2 13" xfId="22186" hidden="1"/>
    <cellStyle name="Warnender Text 2 13" xfId="22221" hidden="1"/>
    <cellStyle name="Warnender Text 2 13" xfId="21897" hidden="1"/>
    <cellStyle name="Warnender Text 2 13" xfId="22292" hidden="1"/>
    <cellStyle name="Warnender Text 2 13" xfId="22231" hidden="1"/>
    <cellStyle name="Warnender Text 2 13" xfId="22329" hidden="1"/>
    <cellStyle name="Warnender Text 2 13" xfId="22364" hidden="1"/>
    <cellStyle name="Warnender Text 2 13" xfId="22437" hidden="1"/>
    <cellStyle name="Warnender Text 2 13" xfId="22511" hidden="1"/>
    <cellStyle name="Warnender Text 2 13" xfId="22450" hidden="1"/>
    <cellStyle name="Warnender Text 2 13" xfId="22548" hidden="1"/>
    <cellStyle name="Warnender Text 2 13" xfId="22583" hidden="1"/>
    <cellStyle name="Warnender Text 2 13" xfId="22726" hidden="1"/>
    <cellStyle name="Warnender Text 2 13" xfId="22803" hidden="1"/>
    <cellStyle name="Warnender Text 2 13" xfId="22742" hidden="1"/>
    <cellStyle name="Warnender Text 2 13" xfId="22840" hidden="1"/>
    <cellStyle name="Warnender Text 2 13" xfId="22875" hidden="1"/>
    <cellStyle name="Warnender Text 2 13" xfId="22599" hidden="1"/>
    <cellStyle name="Warnender Text 2 13" xfId="22945" hidden="1"/>
    <cellStyle name="Warnender Text 2 13" xfId="22884" hidden="1"/>
    <cellStyle name="Warnender Text 2 13" xfId="22982" hidden="1"/>
    <cellStyle name="Warnender Text 2 13" xfId="23017" hidden="1"/>
    <cellStyle name="Warnender Text 2 13" xfId="21709" hidden="1"/>
    <cellStyle name="Warnender Text 2 13" xfId="23085" hidden="1"/>
    <cellStyle name="Warnender Text 2 13" xfId="23024" hidden="1"/>
    <cellStyle name="Warnender Text 2 13" xfId="23122" hidden="1"/>
    <cellStyle name="Warnender Text 2 13" xfId="23157" hidden="1"/>
    <cellStyle name="Warnender Text 2 13" xfId="23357" hidden="1"/>
    <cellStyle name="Warnender Text 2 13" xfId="23452" hidden="1"/>
    <cellStyle name="Warnender Text 2 13" xfId="23391" hidden="1"/>
    <cellStyle name="Warnender Text 2 13" xfId="23489" hidden="1"/>
    <cellStyle name="Warnender Text 2 13" xfId="23524" hidden="1"/>
    <cellStyle name="Warnender Text 2 13" xfId="23194" hidden="1"/>
    <cellStyle name="Warnender Text 2 13" xfId="23601" hidden="1"/>
    <cellStyle name="Warnender Text 2 13" xfId="23540" hidden="1"/>
    <cellStyle name="Warnender Text 2 13" xfId="23638" hidden="1"/>
    <cellStyle name="Warnender Text 2 13" xfId="23673" hidden="1"/>
    <cellStyle name="Warnender Text 2 13" xfId="23350" hidden="1"/>
    <cellStyle name="Warnender Text 2 13" xfId="23744" hidden="1"/>
    <cellStyle name="Warnender Text 2 13" xfId="23683" hidden="1"/>
    <cellStyle name="Warnender Text 2 13" xfId="23781" hidden="1"/>
    <cellStyle name="Warnender Text 2 13" xfId="23816" hidden="1"/>
    <cellStyle name="Warnender Text 2 13" xfId="23888" hidden="1"/>
    <cellStyle name="Warnender Text 2 13" xfId="23962" hidden="1"/>
    <cellStyle name="Warnender Text 2 13" xfId="23901" hidden="1"/>
    <cellStyle name="Warnender Text 2 13" xfId="23999" hidden="1"/>
    <cellStyle name="Warnender Text 2 13" xfId="24034" hidden="1"/>
    <cellStyle name="Warnender Text 2 13" xfId="24177" hidden="1"/>
    <cellStyle name="Warnender Text 2 13" xfId="24254" hidden="1"/>
    <cellStyle name="Warnender Text 2 13" xfId="24193" hidden="1"/>
    <cellStyle name="Warnender Text 2 13" xfId="24291" hidden="1"/>
    <cellStyle name="Warnender Text 2 13" xfId="24326" hidden="1"/>
    <cellStyle name="Warnender Text 2 13" xfId="24050" hidden="1"/>
    <cellStyle name="Warnender Text 2 13" xfId="24396" hidden="1"/>
    <cellStyle name="Warnender Text 2 13" xfId="24335" hidden="1"/>
    <cellStyle name="Warnender Text 2 13" xfId="24433" hidden="1"/>
    <cellStyle name="Warnender Text 2 13" xfId="24468" hidden="1"/>
    <cellStyle name="Warnender Text 2 13" xfId="21558" hidden="1"/>
    <cellStyle name="Warnender Text 2 13" xfId="24536" hidden="1"/>
    <cellStyle name="Warnender Text 2 13" xfId="24475" hidden="1"/>
    <cellStyle name="Warnender Text 2 13" xfId="24573" hidden="1"/>
    <cellStyle name="Warnender Text 2 13" xfId="24608" hidden="1"/>
    <cellStyle name="Warnender Text 2 13" xfId="24804" hidden="1"/>
    <cellStyle name="Warnender Text 2 13" xfId="24899" hidden="1"/>
    <cellStyle name="Warnender Text 2 13" xfId="24838" hidden="1"/>
    <cellStyle name="Warnender Text 2 13" xfId="24936" hidden="1"/>
    <cellStyle name="Warnender Text 2 13" xfId="24971" hidden="1"/>
    <cellStyle name="Warnender Text 2 13" xfId="24641" hidden="1"/>
    <cellStyle name="Warnender Text 2 13" xfId="25046" hidden="1"/>
    <cellStyle name="Warnender Text 2 13" xfId="24985" hidden="1"/>
    <cellStyle name="Warnender Text 2 13" xfId="25083" hidden="1"/>
    <cellStyle name="Warnender Text 2 13" xfId="25118" hidden="1"/>
    <cellStyle name="Warnender Text 2 13" xfId="24797" hidden="1"/>
    <cellStyle name="Warnender Text 2 13" xfId="25187" hidden="1"/>
    <cellStyle name="Warnender Text 2 13" xfId="25126" hidden="1"/>
    <cellStyle name="Warnender Text 2 13" xfId="25224" hidden="1"/>
    <cellStyle name="Warnender Text 2 13" xfId="25259" hidden="1"/>
    <cellStyle name="Warnender Text 2 13" xfId="25330" hidden="1"/>
    <cellStyle name="Warnender Text 2 13" xfId="25404" hidden="1"/>
    <cellStyle name="Warnender Text 2 13" xfId="25343" hidden="1"/>
    <cellStyle name="Warnender Text 2 13" xfId="25441" hidden="1"/>
    <cellStyle name="Warnender Text 2 13" xfId="25476" hidden="1"/>
    <cellStyle name="Warnender Text 2 13" xfId="25619" hidden="1"/>
    <cellStyle name="Warnender Text 2 13" xfId="25696" hidden="1"/>
    <cellStyle name="Warnender Text 2 13" xfId="25635" hidden="1"/>
    <cellStyle name="Warnender Text 2 13" xfId="25733" hidden="1"/>
    <cellStyle name="Warnender Text 2 13" xfId="25768" hidden="1"/>
    <cellStyle name="Warnender Text 2 13" xfId="25492" hidden="1"/>
    <cellStyle name="Warnender Text 2 13" xfId="25838" hidden="1"/>
    <cellStyle name="Warnender Text 2 13" xfId="25777" hidden="1"/>
    <cellStyle name="Warnender Text 2 13" xfId="25875" hidden="1"/>
    <cellStyle name="Warnender Text 2 13" xfId="25910" hidden="1"/>
    <cellStyle name="Warnender Text 2 13" xfId="26028" hidden="1"/>
    <cellStyle name="Warnender Text 2 13" xfId="26131" hidden="1"/>
    <cellStyle name="Warnender Text 2 13" xfId="26070" hidden="1"/>
    <cellStyle name="Warnender Text 2 13" xfId="26168" hidden="1"/>
    <cellStyle name="Warnender Text 2 13" xfId="26203" hidden="1"/>
    <cellStyle name="Warnender Text 2 13" xfId="26400" hidden="1"/>
    <cellStyle name="Warnender Text 2 13" xfId="26495" hidden="1"/>
    <cellStyle name="Warnender Text 2 13" xfId="26434" hidden="1"/>
    <cellStyle name="Warnender Text 2 13" xfId="26532" hidden="1"/>
    <cellStyle name="Warnender Text 2 13" xfId="26567" hidden="1"/>
    <cellStyle name="Warnender Text 2 13" xfId="26237" hidden="1"/>
    <cellStyle name="Warnender Text 2 13" xfId="26642" hidden="1"/>
    <cellStyle name="Warnender Text 2 13" xfId="26581" hidden="1"/>
    <cellStyle name="Warnender Text 2 13" xfId="26679" hidden="1"/>
    <cellStyle name="Warnender Text 2 13" xfId="26714" hidden="1"/>
    <cellStyle name="Warnender Text 2 13" xfId="26393" hidden="1"/>
    <cellStyle name="Warnender Text 2 13" xfId="26783" hidden="1"/>
    <cellStyle name="Warnender Text 2 13" xfId="26722" hidden="1"/>
    <cellStyle name="Warnender Text 2 13" xfId="26820" hidden="1"/>
    <cellStyle name="Warnender Text 2 13" xfId="26855" hidden="1"/>
    <cellStyle name="Warnender Text 2 13" xfId="26926" hidden="1"/>
    <cellStyle name="Warnender Text 2 13" xfId="27000" hidden="1"/>
    <cellStyle name="Warnender Text 2 13" xfId="26939" hidden="1"/>
    <cellStyle name="Warnender Text 2 13" xfId="27037" hidden="1"/>
    <cellStyle name="Warnender Text 2 13" xfId="27072" hidden="1"/>
    <cellStyle name="Warnender Text 2 13" xfId="27215" hidden="1"/>
    <cellStyle name="Warnender Text 2 13" xfId="27292" hidden="1"/>
    <cellStyle name="Warnender Text 2 13" xfId="27231" hidden="1"/>
    <cellStyle name="Warnender Text 2 13" xfId="27329" hidden="1"/>
    <cellStyle name="Warnender Text 2 13" xfId="27364" hidden="1"/>
    <cellStyle name="Warnender Text 2 13" xfId="27088" hidden="1"/>
    <cellStyle name="Warnender Text 2 13" xfId="27434" hidden="1"/>
    <cellStyle name="Warnender Text 2 13" xfId="27373" hidden="1"/>
    <cellStyle name="Warnender Text 2 13" xfId="27471" hidden="1"/>
    <cellStyle name="Warnender Text 2 13" xfId="27506" hidden="1"/>
    <cellStyle name="Warnender Text 2 13" xfId="26048" hidden="1"/>
    <cellStyle name="Warnender Text 2 13" xfId="27574" hidden="1"/>
    <cellStyle name="Warnender Text 2 13" xfId="27513" hidden="1"/>
    <cellStyle name="Warnender Text 2 13" xfId="27611" hidden="1"/>
    <cellStyle name="Warnender Text 2 13" xfId="27646" hidden="1"/>
    <cellStyle name="Warnender Text 2 13" xfId="27842" hidden="1"/>
    <cellStyle name="Warnender Text 2 13" xfId="27937" hidden="1"/>
    <cellStyle name="Warnender Text 2 13" xfId="27876" hidden="1"/>
    <cellStyle name="Warnender Text 2 13" xfId="27974" hidden="1"/>
    <cellStyle name="Warnender Text 2 13" xfId="28009" hidden="1"/>
    <cellStyle name="Warnender Text 2 13" xfId="27679" hidden="1"/>
    <cellStyle name="Warnender Text 2 13" xfId="28084" hidden="1"/>
    <cellStyle name="Warnender Text 2 13" xfId="28023" hidden="1"/>
    <cellStyle name="Warnender Text 2 13" xfId="28121" hidden="1"/>
    <cellStyle name="Warnender Text 2 13" xfId="28156" hidden="1"/>
    <cellStyle name="Warnender Text 2 13" xfId="27835" hidden="1"/>
    <cellStyle name="Warnender Text 2 13" xfId="28225" hidden="1"/>
    <cellStyle name="Warnender Text 2 13" xfId="28164" hidden="1"/>
    <cellStyle name="Warnender Text 2 13" xfId="28262" hidden="1"/>
    <cellStyle name="Warnender Text 2 13" xfId="28297" hidden="1"/>
    <cellStyle name="Warnender Text 2 13" xfId="28368" hidden="1"/>
    <cellStyle name="Warnender Text 2 13" xfId="28442" hidden="1"/>
    <cellStyle name="Warnender Text 2 13" xfId="28381" hidden="1"/>
    <cellStyle name="Warnender Text 2 13" xfId="28479" hidden="1"/>
    <cellStyle name="Warnender Text 2 13" xfId="28514" hidden="1"/>
    <cellStyle name="Warnender Text 2 13" xfId="28657" hidden="1"/>
    <cellStyle name="Warnender Text 2 13" xfId="28734" hidden="1"/>
    <cellStyle name="Warnender Text 2 13" xfId="28673" hidden="1"/>
    <cellStyle name="Warnender Text 2 13" xfId="28771" hidden="1"/>
    <cellStyle name="Warnender Text 2 13" xfId="28806" hidden="1"/>
    <cellStyle name="Warnender Text 2 13" xfId="28530" hidden="1"/>
    <cellStyle name="Warnender Text 2 13" xfId="28876" hidden="1"/>
    <cellStyle name="Warnender Text 2 13" xfId="28815" hidden="1"/>
    <cellStyle name="Warnender Text 2 13" xfId="28913" hidden="1"/>
    <cellStyle name="Warnender Text 2 13" xfId="28948" hidden="1"/>
    <cellStyle name="Warnender Text 2 13" xfId="29020" hidden="1"/>
    <cellStyle name="Warnender Text 2 13" xfId="29094" hidden="1"/>
    <cellStyle name="Warnender Text 2 13" xfId="29033" hidden="1"/>
    <cellStyle name="Warnender Text 2 13" xfId="29131" hidden="1"/>
    <cellStyle name="Warnender Text 2 13" xfId="29166" hidden="1"/>
    <cellStyle name="Warnender Text 2 13" xfId="29362" hidden="1"/>
    <cellStyle name="Warnender Text 2 13" xfId="29457" hidden="1"/>
    <cellStyle name="Warnender Text 2 13" xfId="29396" hidden="1"/>
    <cellStyle name="Warnender Text 2 13" xfId="29494" hidden="1"/>
    <cellStyle name="Warnender Text 2 13" xfId="29529" hidden="1"/>
    <cellStyle name="Warnender Text 2 13" xfId="29199" hidden="1"/>
    <cellStyle name="Warnender Text 2 13" xfId="29604" hidden="1"/>
    <cellStyle name="Warnender Text 2 13" xfId="29543" hidden="1"/>
    <cellStyle name="Warnender Text 2 13" xfId="29641" hidden="1"/>
    <cellStyle name="Warnender Text 2 13" xfId="29676" hidden="1"/>
    <cellStyle name="Warnender Text 2 13" xfId="29355" hidden="1"/>
    <cellStyle name="Warnender Text 2 13" xfId="29745" hidden="1"/>
    <cellStyle name="Warnender Text 2 13" xfId="29684" hidden="1"/>
    <cellStyle name="Warnender Text 2 13" xfId="29782" hidden="1"/>
    <cellStyle name="Warnender Text 2 13" xfId="29817" hidden="1"/>
    <cellStyle name="Warnender Text 2 13" xfId="29888" hidden="1"/>
    <cellStyle name="Warnender Text 2 13" xfId="29962" hidden="1"/>
    <cellStyle name="Warnender Text 2 13" xfId="29901" hidden="1"/>
    <cellStyle name="Warnender Text 2 13" xfId="29999" hidden="1"/>
    <cellStyle name="Warnender Text 2 13" xfId="30034" hidden="1"/>
    <cellStyle name="Warnender Text 2 13" xfId="30177" hidden="1"/>
    <cellStyle name="Warnender Text 2 13" xfId="30254" hidden="1"/>
    <cellStyle name="Warnender Text 2 13" xfId="30193" hidden="1"/>
    <cellStyle name="Warnender Text 2 13" xfId="30291" hidden="1"/>
    <cellStyle name="Warnender Text 2 13" xfId="30326" hidden="1"/>
    <cellStyle name="Warnender Text 2 13" xfId="30050" hidden="1"/>
    <cellStyle name="Warnender Text 2 13" xfId="30396" hidden="1"/>
    <cellStyle name="Warnender Text 2 13" xfId="30335" hidden="1"/>
    <cellStyle name="Warnender Text 2 13" xfId="30433" hidden="1"/>
    <cellStyle name="Warnender Text 2 13" xfId="30468" hidden="1"/>
    <cellStyle name="Warnender Text 2 13" xfId="30539" hidden="1"/>
    <cellStyle name="Warnender Text 2 13" xfId="30613" hidden="1"/>
    <cellStyle name="Warnender Text 2 13" xfId="30552" hidden="1"/>
    <cellStyle name="Warnender Text 2 13" xfId="30650" hidden="1"/>
    <cellStyle name="Warnender Text 2 13" xfId="30685" hidden="1"/>
    <cellStyle name="Warnender Text 2 13" xfId="30876" hidden="1"/>
    <cellStyle name="Warnender Text 2 13" xfId="31004" hidden="1"/>
    <cellStyle name="Warnender Text 2 13" xfId="30943" hidden="1"/>
    <cellStyle name="Warnender Text 2 13" xfId="31041" hidden="1"/>
    <cellStyle name="Warnender Text 2 13" xfId="31076" hidden="1"/>
    <cellStyle name="Warnender Text 2 13" xfId="31236" hidden="1"/>
    <cellStyle name="Warnender Text 2 13" xfId="31313" hidden="1"/>
    <cellStyle name="Warnender Text 2 13" xfId="31252" hidden="1"/>
    <cellStyle name="Warnender Text 2 13" xfId="31350" hidden="1"/>
    <cellStyle name="Warnender Text 2 13" xfId="31385" hidden="1"/>
    <cellStyle name="Warnender Text 2 13" xfId="31109" hidden="1"/>
    <cellStyle name="Warnender Text 2 13" xfId="31457" hidden="1"/>
    <cellStyle name="Warnender Text 2 13" xfId="31396" hidden="1"/>
    <cellStyle name="Warnender Text 2 13" xfId="31494" hidden="1"/>
    <cellStyle name="Warnender Text 2 13" xfId="31529" hidden="1"/>
    <cellStyle name="Warnender Text 2 13" xfId="30692" hidden="1"/>
    <cellStyle name="Warnender Text 2 13" xfId="31614" hidden="1"/>
    <cellStyle name="Warnender Text 2 13" xfId="31553" hidden="1"/>
    <cellStyle name="Warnender Text 2 13" xfId="31651" hidden="1"/>
    <cellStyle name="Warnender Text 2 13" xfId="31686" hidden="1"/>
    <cellStyle name="Warnender Text 2 13" xfId="31888" hidden="1"/>
    <cellStyle name="Warnender Text 2 13" xfId="31984" hidden="1"/>
    <cellStyle name="Warnender Text 2 13" xfId="31923" hidden="1"/>
    <cellStyle name="Warnender Text 2 13" xfId="32021" hidden="1"/>
    <cellStyle name="Warnender Text 2 13" xfId="32056" hidden="1"/>
    <cellStyle name="Warnender Text 2 13" xfId="31725" hidden="1"/>
    <cellStyle name="Warnender Text 2 13" xfId="32133" hidden="1"/>
    <cellStyle name="Warnender Text 2 13" xfId="32072" hidden="1"/>
    <cellStyle name="Warnender Text 2 13" xfId="32170" hidden="1"/>
    <cellStyle name="Warnender Text 2 13" xfId="32205" hidden="1"/>
    <cellStyle name="Warnender Text 2 13" xfId="31881" hidden="1"/>
    <cellStyle name="Warnender Text 2 13" xfId="32276" hidden="1"/>
    <cellStyle name="Warnender Text 2 13" xfId="32215" hidden="1"/>
    <cellStyle name="Warnender Text 2 13" xfId="32313" hidden="1"/>
    <cellStyle name="Warnender Text 2 13" xfId="32348" hidden="1"/>
    <cellStyle name="Warnender Text 2 13" xfId="32421" hidden="1"/>
    <cellStyle name="Warnender Text 2 13" xfId="32495" hidden="1"/>
    <cellStyle name="Warnender Text 2 13" xfId="32434" hidden="1"/>
    <cellStyle name="Warnender Text 2 13" xfId="32532" hidden="1"/>
    <cellStyle name="Warnender Text 2 13" xfId="32567" hidden="1"/>
    <cellStyle name="Warnender Text 2 13" xfId="32710" hidden="1"/>
    <cellStyle name="Warnender Text 2 13" xfId="32787" hidden="1"/>
    <cellStyle name="Warnender Text 2 13" xfId="32726" hidden="1"/>
    <cellStyle name="Warnender Text 2 13" xfId="32824" hidden="1"/>
    <cellStyle name="Warnender Text 2 13" xfId="32859" hidden="1"/>
    <cellStyle name="Warnender Text 2 13" xfId="32583" hidden="1"/>
    <cellStyle name="Warnender Text 2 13" xfId="32929" hidden="1"/>
    <cellStyle name="Warnender Text 2 13" xfId="32868" hidden="1"/>
    <cellStyle name="Warnender Text 2 13" xfId="32966" hidden="1"/>
    <cellStyle name="Warnender Text 2 13" xfId="33001" hidden="1"/>
    <cellStyle name="Warnender Text 2 13" xfId="31693" hidden="1"/>
    <cellStyle name="Warnender Text 2 13" xfId="33069" hidden="1"/>
    <cellStyle name="Warnender Text 2 13" xfId="33008" hidden="1"/>
    <cellStyle name="Warnender Text 2 13" xfId="33106" hidden="1"/>
    <cellStyle name="Warnender Text 2 13" xfId="33141" hidden="1"/>
    <cellStyle name="Warnender Text 2 13" xfId="33340" hidden="1"/>
    <cellStyle name="Warnender Text 2 13" xfId="33435" hidden="1"/>
    <cellStyle name="Warnender Text 2 13" xfId="33374" hidden="1"/>
    <cellStyle name="Warnender Text 2 13" xfId="33472" hidden="1"/>
    <cellStyle name="Warnender Text 2 13" xfId="33507" hidden="1"/>
    <cellStyle name="Warnender Text 2 13" xfId="33177" hidden="1"/>
    <cellStyle name="Warnender Text 2 13" xfId="33584" hidden="1"/>
    <cellStyle name="Warnender Text 2 13" xfId="33523" hidden="1"/>
    <cellStyle name="Warnender Text 2 13" xfId="33621" hidden="1"/>
    <cellStyle name="Warnender Text 2 13" xfId="33656" hidden="1"/>
    <cellStyle name="Warnender Text 2 13" xfId="33333" hidden="1"/>
    <cellStyle name="Warnender Text 2 13" xfId="33727" hidden="1"/>
    <cellStyle name="Warnender Text 2 13" xfId="33666" hidden="1"/>
    <cellStyle name="Warnender Text 2 13" xfId="33764" hidden="1"/>
    <cellStyle name="Warnender Text 2 13" xfId="33799" hidden="1"/>
    <cellStyle name="Warnender Text 2 13" xfId="33871" hidden="1"/>
    <cellStyle name="Warnender Text 2 13" xfId="33945" hidden="1"/>
    <cellStyle name="Warnender Text 2 13" xfId="33884" hidden="1"/>
    <cellStyle name="Warnender Text 2 13" xfId="33982" hidden="1"/>
    <cellStyle name="Warnender Text 2 13" xfId="34017" hidden="1"/>
    <cellStyle name="Warnender Text 2 13" xfId="34160" hidden="1"/>
    <cellStyle name="Warnender Text 2 13" xfId="34237" hidden="1"/>
    <cellStyle name="Warnender Text 2 13" xfId="34176" hidden="1"/>
    <cellStyle name="Warnender Text 2 13" xfId="34274" hidden="1"/>
    <cellStyle name="Warnender Text 2 13" xfId="34309" hidden="1"/>
    <cellStyle name="Warnender Text 2 13" xfId="34033" hidden="1"/>
    <cellStyle name="Warnender Text 2 13" xfId="34379" hidden="1"/>
    <cellStyle name="Warnender Text 2 13" xfId="34318" hidden="1"/>
    <cellStyle name="Warnender Text 2 13" xfId="34416" hidden="1"/>
    <cellStyle name="Warnender Text 2 13" xfId="34451" hidden="1"/>
    <cellStyle name="Warnender Text 2 13" xfId="31542" hidden="1"/>
    <cellStyle name="Warnender Text 2 13" xfId="34519" hidden="1"/>
    <cellStyle name="Warnender Text 2 13" xfId="34458" hidden="1"/>
    <cellStyle name="Warnender Text 2 13" xfId="34556" hidden="1"/>
    <cellStyle name="Warnender Text 2 13" xfId="34591" hidden="1"/>
    <cellStyle name="Warnender Text 2 13" xfId="34787" hidden="1"/>
    <cellStyle name="Warnender Text 2 13" xfId="34882" hidden="1"/>
    <cellStyle name="Warnender Text 2 13" xfId="34821" hidden="1"/>
    <cellStyle name="Warnender Text 2 13" xfId="34919" hidden="1"/>
    <cellStyle name="Warnender Text 2 13" xfId="34954" hidden="1"/>
    <cellStyle name="Warnender Text 2 13" xfId="34624" hidden="1"/>
    <cellStyle name="Warnender Text 2 13" xfId="35029" hidden="1"/>
    <cellStyle name="Warnender Text 2 13" xfId="34968" hidden="1"/>
    <cellStyle name="Warnender Text 2 13" xfId="35066" hidden="1"/>
    <cellStyle name="Warnender Text 2 13" xfId="35101" hidden="1"/>
    <cellStyle name="Warnender Text 2 13" xfId="34780" hidden="1"/>
    <cellStyle name="Warnender Text 2 13" xfId="35170" hidden="1"/>
    <cellStyle name="Warnender Text 2 13" xfId="35109" hidden="1"/>
    <cellStyle name="Warnender Text 2 13" xfId="35207" hidden="1"/>
    <cellStyle name="Warnender Text 2 13" xfId="35242" hidden="1"/>
    <cellStyle name="Warnender Text 2 13" xfId="35313" hidden="1"/>
    <cellStyle name="Warnender Text 2 13" xfId="35387" hidden="1"/>
    <cellStyle name="Warnender Text 2 13" xfId="35326" hidden="1"/>
    <cellStyle name="Warnender Text 2 13" xfId="35424" hidden="1"/>
    <cellStyle name="Warnender Text 2 13" xfId="35459" hidden="1"/>
    <cellStyle name="Warnender Text 2 13" xfId="35602" hidden="1"/>
    <cellStyle name="Warnender Text 2 13" xfId="35679" hidden="1"/>
    <cellStyle name="Warnender Text 2 13" xfId="35618" hidden="1"/>
    <cellStyle name="Warnender Text 2 13" xfId="35716" hidden="1"/>
    <cellStyle name="Warnender Text 2 13" xfId="35751" hidden="1"/>
    <cellStyle name="Warnender Text 2 13" xfId="35475" hidden="1"/>
    <cellStyle name="Warnender Text 2 13" xfId="35821" hidden="1"/>
    <cellStyle name="Warnender Text 2 13" xfId="35760" hidden="1"/>
    <cellStyle name="Warnender Text 2 13" xfId="35858" hidden="1"/>
    <cellStyle name="Warnender Text 2 13" xfId="35893" hidden="1"/>
    <cellStyle name="Warnender Text 2 13" xfId="36011" hidden="1"/>
    <cellStyle name="Warnender Text 2 13" xfId="36114" hidden="1"/>
    <cellStyle name="Warnender Text 2 13" xfId="36053" hidden="1"/>
    <cellStyle name="Warnender Text 2 13" xfId="36151" hidden="1"/>
    <cellStyle name="Warnender Text 2 13" xfId="36186" hidden="1"/>
    <cellStyle name="Warnender Text 2 13" xfId="36383" hidden="1"/>
    <cellStyle name="Warnender Text 2 13" xfId="36478" hidden="1"/>
    <cellStyle name="Warnender Text 2 13" xfId="36417" hidden="1"/>
    <cellStyle name="Warnender Text 2 13" xfId="36515" hidden="1"/>
    <cellStyle name="Warnender Text 2 13" xfId="36550" hidden="1"/>
    <cellStyle name="Warnender Text 2 13" xfId="36220" hidden="1"/>
    <cellStyle name="Warnender Text 2 13" xfId="36625" hidden="1"/>
    <cellStyle name="Warnender Text 2 13" xfId="36564" hidden="1"/>
    <cellStyle name="Warnender Text 2 13" xfId="36662" hidden="1"/>
    <cellStyle name="Warnender Text 2 13" xfId="36697" hidden="1"/>
    <cellStyle name="Warnender Text 2 13" xfId="36376" hidden="1"/>
    <cellStyle name="Warnender Text 2 13" xfId="36766" hidden="1"/>
    <cellStyle name="Warnender Text 2 13" xfId="36705" hidden="1"/>
    <cellStyle name="Warnender Text 2 13" xfId="36803" hidden="1"/>
    <cellStyle name="Warnender Text 2 13" xfId="36838" hidden="1"/>
    <cellStyle name="Warnender Text 2 13" xfId="36909" hidden="1"/>
    <cellStyle name="Warnender Text 2 13" xfId="36983" hidden="1"/>
    <cellStyle name="Warnender Text 2 13" xfId="36922" hidden="1"/>
    <cellStyle name="Warnender Text 2 13" xfId="37020" hidden="1"/>
    <cellStyle name="Warnender Text 2 13" xfId="37055" hidden="1"/>
    <cellStyle name="Warnender Text 2 13" xfId="37198" hidden="1"/>
    <cellStyle name="Warnender Text 2 13" xfId="37275" hidden="1"/>
    <cellStyle name="Warnender Text 2 13" xfId="37214" hidden="1"/>
    <cellStyle name="Warnender Text 2 13" xfId="37312" hidden="1"/>
    <cellStyle name="Warnender Text 2 13" xfId="37347" hidden="1"/>
    <cellStyle name="Warnender Text 2 13" xfId="37071" hidden="1"/>
    <cellStyle name="Warnender Text 2 13" xfId="37417" hidden="1"/>
    <cellStyle name="Warnender Text 2 13" xfId="37356" hidden="1"/>
    <cellStyle name="Warnender Text 2 13" xfId="37454" hidden="1"/>
    <cellStyle name="Warnender Text 2 13" xfId="37489" hidden="1"/>
    <cellStyle name="Warnender Text 2 13" xfId="36031" hidden="1"/>
    <cellStyle name="Warnender Text 2 13" xfId="37557" hidden="1"/>
    <cellStyle name="Warnender Text 2 13" xfId="37496" hidden="1"/>
    <cellStyle name="Warnender Text 2 13" xfId="37594" hidden="1"/>
    <cellStyle name="Warnender Text 2 13" xfId="37629" hidden="1"/>
    <cellStyle name="Warnender Text 2 13" xfId="37825" hidden="1"/>
    <cellStyle name="Warnender Text 2 13" xfId="37920" hidden="1"/>
    <cellStyle name="Warnender Text 2 13" xfId="37859" hidden="1"/>
    <cellStyle name="Warnender Text 2 13" xfId="37957" hidden="1"/>
    <cellStyle name="Warnender Text 2 13" xfId="37992" hidden="1"/>
    <cellStyle name="Warnender Text 2 13" xfId="37662" hidden="1"/>
    <cellStyle name="Warnender Text 2 13" xfId="38067" hidden="1"/>
    <cellStyle name="Warnender Text 2 13" xfId="38006" hidden="1"/>
    <cellStyle name="Warnender Text 2 13" xfId="38104" hidden="1"/>
    <cellStyle name="Warnender Text 2 13" xfId="38139" hidden="1"/>
    <cellStyle name="Warnender Text 2 13" xfId="37818" hidden="1"/>
    <cellStyle name="Warnender Text 2 13" xfId="38208" hidden="1"/>
    <cellStyle name="Warnender Text 2 13" xfId="38147" hidden="1"/>
    <cellStyle name="Warnender Text 2 13" xfId="38245" hidden="1"/>
    <cellStyle name="Warnender Text 2 13" xfId="38280" hidden="1"/>
    <cellStyle name="Warnender Text 2 13" xfId="38351" hidden="1"/>
    <cellStyle name="Warnender Text 2 13" xfId="38425" hidden="1"/>
    <cellStyle name="Warnender Text 2 13" xfId="38364" hidden="1"/>
    <cellStyle name="Warnender Text 2 13" xfId="38462" hidden="1"/>
    <cellStyle name="Warnender Text 2 13" xfId="38497" hidden="1"/>
    <cellStyle name="Warnender Text 2 13" xfId="38640" hidden="1"/>
    <cellStyle name="Warnender Text 2 13" xfId="38717" hidden="1"/>
    <cellStyle name="Warnender Text 2 13" xfId="38656" hidden="1"/>
    <cellStyle name="Warnender Text 2 13" xfId="38754" hidden="1"/>
    <cellStyle name="Warnender Text 2 13" xfId="38789" hidden="1"/>
    <cellStyle name="Warnender Text 2 13" xfId="38513" hidden="1"/>
    <cellStyle name="Warnender Text 2 13" xfId="38859" hidden="1"/>
    <cellStyle name="Warnender Text 2 13" xfId="38798" hidden="1"/>
    <cellStyle name="Warnender Text 2 13" xfId="38896" hidden="1"/>
    <cellStyle name="Warnender Text 2 13" xfId="38931" hidden="1"/>
    <cellStyle name="Warnender Text 2 13" xfId="39020" hidden="1"/>
    <cellStyle name="Warnender Text 2 13" xfId="39097" hidden="1"/>
    <cellStyle name="Warnender Text 2 13" xfId="39036" hidden="1"/>
    <cellStyle name="Warnender Text 2 13" xfId="39134" hidden="1"/>
    <cellStyle name="Warnender Text 2 13" xfId="39169" hidden="1"/>
    <cellStyle name="Warnender Text 2 13" xfId="39365" hidden="1"/>
    <cellStyle name="Warnender Text 2 13" xfId="39460" hidden="1"/>
    <cellStyle name="Warnender Text 2 13" xfId="39399" hidden="1"/>
    <cellStyle name="Warnender Text 2 13" xfId="39497" hidden="1"/>
    <cellStyle name="Warnender Text 2 13" xfId="39532" hidden="1"/>
    <cellStyle name="Warnender Text 2 13" xfId="39202" hidden="1"/>
    <cellStyle name="Warnender Text 2 13" xfId="39607" hidden="1"/>
    <cellStyle name="Warnender Text 2 13" xfId="39546" hidden="1"/>
    <cellStyle name="Warnender Text 2 13" xfId="39644" hidden="1"/>
    <cellStyle name="Warnender Text 2 13" xfId="39679" hidden="1"/>
    <cellStyle name="Warnender Text 2 13" xfId="39358" hidden="1"/>
    <cellStyle name="Warnender Text 2 13" xfId="39748" hidden="1"/>
    <cellStyle name="Warnender Text 2 13" xfId="39687" hidden="1"/>
    <cellStyle name="Warnender Text 2 13" xfId="39785" hidden="1"/>
    <cellStyle name="Warnender Text 2 13" xfId="39820" hidden="1"/>
    <cellStyle name="Warnender Text 2 13" xfId="39891" hidden="1"/>
    <cellStyle name="Warnender Text 2 13" xfId="39965" hidden="1"/>
    <cellStyle name="Warnender Text 2 13" xfId="39904" hidden="1"/>
    <cellStyle name="Warnender Text 2 13" xfId="40002" hidden="1"/>
    <cellStyle name="Warnender Text 2 13" xfId="40037" hidden="1"/>
    <cellStyle name="Warnender Text 2 13" xfId="40180" hidden="1"/>
    <cellStyle name="Warnender Text 2 13" xfId="40257" hidden="1"/>
    <cellStyle name="Warnender Text 2 13" xfId="40196" hidden="1"/>
    <cellStyle name="Warnender Text 2 13" xfId="40294" hidden="1"/>
    <cellStyle name="Warnender Text 2 13" xfId="40329" hidden="1"/>
    <cellStyle name="Warnender Text 2 13" xfId="40053" hidden="1"/>
    <cellStyle name="Warnender Text 2 13" xfId="40399" hidden="1"/>
    <cellStyle name="Warnender Text 2 13" xfId="40338" hidden="1"/>
    <cellStyle name="Warnender Text 2 13" xfId="40436" hidden="1"/>
    <cellStyle name="Warnender Text 2 13" xfId="40471" hidden="1"/>
    <cellStyle name="Warnender Text 2 13" xfId="40542" hidden="1"/>
    <cellStyle name="Warnender Text 2 13" xfId="40616" hidden="1"/>
    <cellStyle name="Warnender Text 2 13" xfId="40555" hidden="1"/>
    <cellStyle name="Warnender Text 2 13" xfId="40653" hidden="1"/>
    <cellStyle name="Warnender Text 2 13" xfId="40688" hidden="1"/>
    <cellStyle name="Warnender Text 2 13" xfId="40879" hidden="1"/>
    <cellStyle name="Warnender Text 2 13" xfId="41007" hidden="1"/>
    <cellStyle name="Warnender Text 2 13" xfId="40946" hidden="1"/>
    <cellStyle name="Warnender Text 2 13" xfId="41044" hidden="1"/>
    <cellStyle name="Warnender Text 2 13" xfId="41079" hidden="1"/>
    <cellStyle name="Warnender Text 2 13" xfId="41239" hidden="1"/>
    <cellStyle name="Warnender Text 2 13" xfId="41316" hidden="1"/>
    <cellStyle name="Warnender Text 2 13" xfId="41255" hidden="1"/>
    <cellStyle name="Warnender Text 2 13" xfId="41353" hidden="1"/>
    <cellStyle name="Warnender Text 2 13" xfId="41388" hidden="1"/>
    <cellStyle name="Warnender Text 2 13" xfId="41112" hidden="1"/>
    <cellStyle name="Warnender Text 2 13" xfId="41460" hidden="1"/>
    <cellStyle name="Warnender Text 2 13" xfId="41399" hidden="1"/>
    <cellStyle name="Warnender Text 2 13" xfId="41497" hidden="1"/>
    <cellStyle name="Warnender Text 2 13" xfId="41532" hidden="1"/>
    <cellStyle name="Warnender Text 2 13" xfId="40695" hidden="1"/>
    <cellStyle name="Warnender Text 2 13" xfId="41617" hidden="1"/>
    <cellStyle name="Warnender Text 2 13" xfId="41556" hidden="1"/>
    <cellStyle name="Warnender Text 2 13" xfId="41654" hidden="1"/>
    <cellStyle name="Warnender Text 2 13" xfId="41689" hidden="1"/>
    <cellStyle name="Warnender Text 2 13" xfId="41891" hidden="1"/>
    <cellStyle name="Warnender Text 2 13" xfId="41987" hidden="1"/>
    <cellStyle name="Warnender Text 2 13" xfId="41926" hidden="1"/>
    <cellStyle name="Warnender Text 2 13" xfId="42024" hidden="1"/>
    <cellStyle name="Warnender Text 2 13" xfId="42059" hidden="1"/>
    <cellStyle name="Warnender Text 2 13" xfId="41728" hidden="1"/>
    <cellStyle name="Warnender Text 2 13" xfId="42136" hidden="1"/>
    <cellStyle name="Warnender Text 2 13" xfId="42075" hidden="1"/>
    <cellStyle name="Warnender Text 2 13" xfId="42173" hidden="1"/>
    <cellStyle name="Warnender Text 2 13" xfId="42208" hidden="1"/>
    <cellStyle name="Warnender Text 2 13" xfId="41884" hidden="1"/>
    <cellStyle name="Warnender Text 2 13" xfId="42279" hidden="1"/>
    <cellStyle name="Warnender Text 2 13" xfId="42218" hidden="1"/>
    <cellStyle name="Warnender Text 2 13" xfId="42316" hidden="1"/>
    <cellStyle name="Warnender Text 2 13" xfId="42351" hidden="1"/>
    <cellStyle name="Warnender Text 2 13" xfId="42424" hidden="1"/>
    <cellStyle name="Warnender Text 2 13" xfId="42498" hidden="1"/>
    <cellStyle name="Warnender Text 2 13" xfId="42437" hidden="1"/>
    <cellStyle name="Warnender Text 2 13" xfId="42535" hidden="1"/>
    <cellStyle name="Warnender Text 2 13" xfId="42570" hidden="1"/>
    <cellStyle name="Warnender Text 2 13" xfId="42713" hidden="1"/>
    <cellStyle name="Warnender Text 2 13" xfId="42790" hidden="1"/>
    <cellStyle name="Warnender Text 2 13" xfId="42729" hidden="1"/>
    <cellStyle name="Warnender Text 2 13" xfId="42827" hidden="1"/>
    <cellStyle name="Warnender Text 2 13" xfId="42862" hidden="1"/>
    <cellStyle name="Warnender Text 2 13" xfId="42586" hidden="1"/>
    <cellStyle name="Warnender Text 2 13" xfId="42932" hidden="1"/>
    <cellStyle name="Warnender Text 2 13" xfId="42871" hidden="1"/>
    <cellStyle name="Warnender Text 2 13" xfId="42969" hidden="1"/>
    <cellStyle name="Warnender Text 2 13" xfId="43004" hidden="1"/>
    <cellStyle name="Warnender Text 2 13" xfId="41696" hidden="1"/>
    <cellStyle name="Warnender Text 2 13" xfId="43072" hidden="1"/>
    <cellStyle name="Warnender Text 2 13" xfId="43011" hidden="1"/>
    <cellStyle name="Warnender Text 2 13" xfId="43109" hidden="1"/>
    <cellStyle name="Warnender Text 2 13" xfId="43144" hidden="1"/>
    <cellStyle name="Warnender Text 2 13" xfId="43343" hidden="1"/>
    <cellStyle name="Warnender Text 2 13" xfId="43438" hidden="1"/>
    <cellStyle name="Warnender Text 2 13" xfId="43377" hidden="1"/>
    <cellStyle name="Warnender Text 2 13" xfId="43475" hidden="1"/>
    <cellStyle name="Warnender Text 2 13" xfId="43510" hidden="1"/>
    <cellStyle name="Warnender Text 2 13" xfId="43180" hidden="1"/>
    <cellStyle name="Warnender Text 2 13" xfId="43587" hidden="1"/>
    <cellStyle name="Warnender Text 2 13" xfId="43526" hidden="1"/>
    <cellStyle name="Warnender Text 2 13" xfId="43624" hidden="1"/>
    <cellStyle name="Warnender Text 2 13" xfId="43659" hidden="1"/>
    <cellStyle name="Warnender Text 2 13" xfId="43336" hidden="1"/>
    <cellStyle name="Warnender Text 2 13" xfId="43730" hidden="1"/>
    <cellStyle name="Warnender Text 2 13" xfId="43669" hidden="1"/>
    <cellStyle name="Warnender Text 2 13" xfId="43767" hidden="1"/>
    <cellStyle name="Warnender Text 2 13" xfId="43802" hidden="1"/>
    <cellStyle name="Warnender Text 2 13" xfId="43874" hidden="1"/>
    <cellStyle name="Warnender Text 2 13" xfId="43948" hidden="1"/>
    <cellStyle name="Warnender Text 2 13" xfId="43887" hidden="1"/>
    <cellStyle name="Warnender Text 2 13" xfId="43985" hidden="1"/>
    <cellStyle name="Warnender Text 2 13" xfId="44020" hidden="1"/>
    <cellStyle name="Warnender Text 2 13" xfId="44163" hidden="1"/>
    <cellStyle name="Warnender Text 2 13" xfId="44240" hidden="1"/>
    <cellStyle name="Warnender Text 2 13" xfId="44179" hidden="1"/>
    <cellStyle name="Warnender Text 2 13" xfId="44277" hidden="1"/>
    <cellStyle name="Warnender Text 2 13" xfId="44312" hidden="1"/>
    <cellStyle name="Warnender Text 2 13" xfId="44036" hidden="1"/>
    <cellStyle name="Warnender Text 2 13" xfId="44382" hidden="1"/>
    <cellStyle name="Warnender Text 2 13" xfId="44321" hidden="1"/>
    <cellStyle name="Warnender Text 2 13" xfId="44419" hidden="1"/>
    <cellStyle name="Warnender Text 2 13" xfId="44454" hidden="1"/>
    <cellStyle name="Warnender Text 2 13" xfId="41545" hidden="1"/>
    <cellStyle name="Warnender Text 2 13" xfId="44522" hidden="1"/>
    <cellStyle name="Warnender Text 2 13" xfId="44461" hidden="1"/>
    <cellStyle name="Warnender Text 2 13" xfId="44559" hidden="1"/>
    <cellStyle name="Warnender Text 2 13" xfId="44594" hidden="1"/>
    <cellStyle name="Warnender Text 2 13" xfId="44790" hidden="1"/>
    <cellStyle name="Warnender Text 2 13" xfId="44885" hidden="1"/>
    <cellStyle name="Warnender Text 2 13" xfId="44824" hidden="1"/>
    <cellStyle name="Warnender Text 2 13" xfId="44922" hidden="1"/>
    <cellStyle name="Warnender Text 2 13" xfId="44957" hidden="1"/>
    <cellStyle name="Warnender Text 2 13" xfId="44627" hidden="1"/>
    <cellStyle name="Warnender Text 2 13" xfId="45032" hidden="1"/>
    <cellStyle name="Warnender Text 2 13" xfId="44971" hidden="1"/>
    <cellStyle name="Warnender Text 2 13" xfId="45069" hidden="1"/>
    <cellStyle name="Warnender Text 2 13" xfId="45104" hidden="1"/>
    <cellStyle name="Warnender Text 2 13" xfId="44783" hidden="1"/>
    <cellStyle name="Warnender Text 2 13" xfId="45173" hidden="1"/>
    <cellStyle name="Warnender Text 2 13" xfId="45112" hidden="1"/>
    <cellStyle name="Warnender Text 2 13" xfId="45210" hidden="1"/>
    <cellStyle name="Warnender Text 2 13" xfId="45245" hidden="1"/>
    <cellStyle name="Warnender Text 2 13" xfId="45316" hidden="1"/>
    <cellStyle name="Warnender Text 2 13" xfId="45390" hidden="1"/>
    <cellStyle name="Warnender Text 2 13" xfId="45329" hidden="1"/>
    <cellStyle name="Warnender Text 2 13" xfId="45427" hidden="1"/>
    <cellStyle name="Warnender Text 2 13" xfId="45462" hidden="1"/>
    <cellStyle name="Warnender Text 2 13" xfId="45605" hidden="1"/>
    <cellStyle name="Warnender Text 2 13" xfId="45682" hidden="1"/>
    <cellStyle name="Warnender Text 2 13" xfId="45621" hidden="1"/>
    <cellStyle name="Warnender Text 2 13" xfId="45719" hidden="1"/>
    <cellStyle name="Warnender Text 2 13" xfId="45754" hidden="1"/>
    <cellStyle name="Warnender Text 2 13" xfId="45478" hidden="1"/>
    <cellStyle name="Warnender Text 2 13" xfId="45824" hidden="1"/>
    <cellStyle name="Warnender Text 2 13" xfId="45763" hidden="1"/>
    <cellStyle name="Warnender Text 2 13" xfId="45861" hidden="1"/>
    <cellStyle name="Warnender Text 2 13" xfId="45896" hidden="1"/>
    <cellStyle name="Warnender Text 2 13" xfId="46014" hidden="1"/>
    <cellStyle name="Warnender Text 2 13" xfId="46117" hidden="1"/>
    <cellStyle name="Warnender Text 2 13" xfId="46056" hidden="1"/>
    <cellStyle name="Warnender Text 2 13" xfId="46154" hidden="1"/>
    <cellStyle name="Warnender Text 2 13" xfId="46189" hidden="1"/>
    <cellStyle name="Warnender Text 2 13" xfId="46386" hidden="1"/>
    <cellStyle name="Warnender Text 2 13" xfId="46481" hidden="1"/>
    <cellStyle name="Warnender Text 2 13" xfId="46420" hidden="1"/>
    <cellStyle name="Warnender Text 2 13" xfId="46518" hidden="1"/>
    <cellStyle name="Warnender Text 2 13" xfId="46553" hidden="1"/>
    <cellStyle name="Warnender Text 2 13" xfId="46223" hidden="1"/>
    <cellStyle name="Warnender Text 2 13" xfId="46628" hidden="1"/>
    <cellStyle name="Warnender Text 2 13" xfId="46567" hidden="1"/>
    <cellStyle name="Warnender Text 2 13" xfId="46665" hidden="1"/>
    <cellStyle name="Warnender Text 2 13" xfId="46700" hidden="1"/>
    <cellStyle name="Warnender Text 2 13" xfId="46379" hidden="1"/>
    <cellStyle name="Warnender Text 2 13" xfId="46769" hidden="1"/>
    <cellStyle name="Warnender Text 2 13" xfId="46708" hidden="1"/>
    <cellStyle name="Warnender Text 2 13" xfId="46806" hidden="1"/>
    <cellStyle name="Warnender Text 2 13" xfId="46841" hidden="1"/>
    <cellStyle name="Warnender Text 2 13" xfId="46912" hidden="1"/>
    <cellStyle name="Warnender Text 2 13" xfId="46986" hidden="1"/>
    <cellStyle name="Warnender Text 2 13" xfId="46925" hidden="1"/>
    <cellStyle name="Warnender Text 2 13" xfId="47023" hidden="1"/>
    <cellStyle name="Warnender Text 2 13" xfId="47058" hidden="1"/>
    <cellStyle name="Warnender Text 2 13" xfId="47201" hidden="1"/>
    <cellStyle name="Warnender Text 2 13" xfId="47278" hidden="1"/>
    <cellStyle name="Warnender Text 2 13" xfId="47217" hidden="1"/>
    <cellStyle name="Warnender Text 2 13" xfId="47315" hidden="1"/>
    <cellStyle name="Warnender Text 2 13" xfId="47350" hidden="1"/>
    <cellStyle name="Warnender Text 2 13" xfId="47074" hidden="1"/>
    <cellStyle name="Warnender Text 2 13" xfId="47420" hidden="1"/>
    <cellStyle name="Warnender Text 2 13" xfId="47359" hidden="1"/>
    <cellStyle name="Warnender Text 2 13" xfId="47457" hidden="1"/>
    <cellStyle name="Warnender Text 2 13" xfId="47492" hidden="1"/>
    <cellStyle name="Warnender Text 2 13" xfId="46034" hidden="1"/>
    <cellStyle name="Warnender Text 2 13" xfId="47560" hidden="1"/>
    <cellStyle name="Warnender Text 2 13" xfId="47499" hidden="1"/>
    <cellStyle name="Warnender Text 2 13" xfId="47597" hidden="1"/>
    <cellStyle name="Warnender Text 2 13" xfId="47632" hidden="1"/>
    <cellStyle name="Warnender Text 2 13" xfId="47828" hidden="1"/>
    <cellStyle name="Warnender Text 2 13" xfId="47923" hidden="1"/>
    <cellStyle name="Warnender Text 2 13" xfId="47862" hidden="1"/>
    <cellStyle name="Warnender Text 2 13" xfId="47960" hidden="1"/>
    <cellStyle name="Warnender Text 2 13" xfId="47995" hidden="1"/>
    <cellStyle name="Warnender Text 2 13" xfId="47665" hidden="1"/>
    <cellStyle name="Warnender Text 2 13" xfId="48070" hidden="1"/>
    <cellStyle name="Warnender Text 2 13" xfId="48009" hidden="1"/>
    <cellStyle name="Warnender Text 2 13" xfId="48107" hidden="1"/>
    <cellStyle name="Warnender Text 2 13" xfId="48142" hidden="1"/>
    <cellStyle name="Warnender Text 2 13" xfId="47821" hidden="1"/>
    <cellStyle name="Warnender Text 2 13" xfId="48211" hidden="1"/>
    <cellStyle name="Warnender Text 2 13" xfId="48150" hidden="1"/>
    <cellStyle name="Warnender Text 2 13" xfId="48248" hidden="1"/>
    <cellStyle name="Warnender Text 2 13" xfId="48283" hidden="1"/>
    <cellStyle name="Warnender Text 2 13" xfId="48354" hidden="1"/>
    <cellStyle name="Warnender Text 2 13" xfId="48428" hidden="1"/>
    <cellStyle name="Warnender Text 2 13" xfId="48367" hidden="1"/>
    <cellStyle name="Warnender Text 2 13" xfId="48465" hidden="1"/>
    <cellStyle name="Warnender Text 2 13" xfId="48500" hidden="1"/>
    <cellStyle name="Warnender Text 2 13" xfId="48643" hidden="1"/>
    <cellStyle name="Warnender Text 2 13" xfId="48720" hidden="1"/>
    <cellStyle name="Warnender Text 2 13" xfId="48659" hidden="1"/>
    <cellStyle name="Warnender Text 2 13" xfId="48757" hidden="1"/>
    <cellStyle name="Warnender Text 2 13" xfId="48792" hidden="1"/>
    <cellStyle name="Warnender Text 2 13" xfId="48516" hidden="1"/>
    <cellStyle name="Warnender Text 2 13" xfId="48862" hidden="1"/>
    <cellStyle name="Warnender Text 2 13" xfId="48801" hidden="1"/>
    <cellStyle name="Warnender Text 2 13" xfId="48899" hidden="1"/>
    <cellStyle name="Warnender Text 2 13" xfId="48934" hidden="1"/>
    <cellStyle name="Warnender Text 2 13" xfId="49005" hidden="1"/>
    <cellStyle name="Warnender Text 2 13" xfId="49079" hidden="1"/>
    <cellStyle name="Warnender Text 2 13" xfId="49018" hidden="1"/>
    <cellStyle name="Warnender Text 2 13" xfId="49116" hidden="1"/>
    <cellStyle name="Warnender Text 2 13" xfId="49151" hidden="1"/>
    <cellStyle name="Warnender Text 2 13" xfId="49347" hidden="1"/>
    <cellStyle name="Warnender Text 2 13" xfId="49442" hidden="1"/>
    <cellStyle name="Warnender Text 2 13" xfId="49381" hidden="1"/>
    <cellStyle name="Warnender Text 2 13" xfId="49479" hidden="1"/>
    <cellStyle name="Warnender Text 2 13" xfId="49514" hidden="1"/>
    <cellStyle name="Warnender Text 2 13" xfId="49184" hidden="1"/>
    <cellStyle name="Warnender Text 2 13" xfId="49589" hidden="1"/>
    <cellStyle name="Warnender Text 2 13" xfId="49528" hidden="1"/>
    <cellStyle name="Warnender Text 2 13" xfId="49626" hidden="1"/>
    <cellStyle name="Warnender Text 2 13" xfId="49661" hidden="1"/>
    <cellStyle name="Warnender Text 2 13" xfId="49340" hidden="1"/>
    <cellStyle name="Warnender Text 2 13" xfId="49730" hidden="1"/>
    <cellStyle name="Warnender Text 2 13" xfId="49669" hidden="1"/>
    <cellStyle name="Warnender Text 2 13" xfId="49767" hidden="1"/>
    <cellStyle name="Warnender Text 2 13" xfId="49802" hidden="1"/>
    <cellStyle name="Warnender Text 2 13" xfId="49873" hidden="1"/>
    <cellStyle name="Warnender Text 2 13" xfId="49947" hidden="1"/>
    <cellStyle name="Warnender Text 2 13" xfId="49886" hidden="1"/>
    <cellStyle name="Warnender Text 2 13" xfId="49984" hidden="1"/>
    <cellStyle name="Warnender Text 2 13" xfId="50019" hidden="1"/>
    <cellStyle name="Warnender Text 2 13" xfId="50162" hidden="1"/>
    <cellStyle name="Warnender Text 2 13" xfId="50239" hidden="1"/>
    <cellStyle name="Warnender Text 2 13" xfId="50178" hidden="1"/>
    <cellStyle name="Warnender Text 2 13" xfId="50276" hidden="1"/>
    <cellStyle name="Warnender Text 2 13" xfId="50311" hidden="1"/>
    <cellStyle name="Warnender Text 2 13" xfId="50035" hidden="1"/>
    <cellStyle name="Warnender Text 2 13" xfId="50381" hidden="1"/>
    <cellStyle name="Warnender Text 2 13" xfId="50320" hidden="1"/>
    <cellStyle name="Warnender Text 2 13" xfId="50418" hidden="1"/>
    <cellStyle name="Warnender Text 2 13" xfId="50453" hidden="1"/>
    <cellStyle name="Warnender Text 2 13" xfId="50524" hidden="1"/>
    <cellStyle name="Warnender Text 2 13" xfId="50598" hidden="1"/>
    <cellStyle name="Warnender Text 2 13" xfId="50537" hidden="1"/>
    <cellStyle name="Warnender Text 2 13" xfId="50635" hidden="1"/>
    <cellStyle name="Warnender Text 2 13" xfId="50670" hidden="1"/>
    <cellStyle name="Warnender Text 2 13" xfId="50861" hidden="1"/>
    <cellStyle name="Warnender Text 2 13" xfId="50989" hidden="1"/>
    <cellStyle name="Warnender Text 2 13" xfId="50928" hidden="1"/>
    <cellStyle name="Warnender Text 2 13" xfId="51026" hidden="1"/>
    <cellStyle name="Warnender Text 2 13" xfId="51061" hidden="1"/>
    <cellStyle name="Warnender Text 2 13" xfId="51221" hidden="1"/>
    <cellStyle name="Warnender Text 2 13" xfId="51298" hidden="1"/>
    <cellStyle name="Warnender Text 2 13" xfId="51237" hidden="1"/>
    <cellStyle name="Warnender Text 2 13" xfId="51335" hidden="1"/>
    <cellStyle name="Warnender Text 2 13" xfId="51370" hidden="1"/>
    <cellStyle name="Warnender Text 2 13" xfId="51094" hidden="1"/>
    <cellStyle name="Warnender Text 2 13" xfId="51442" hidden="1"/>
    <cellStyle name="Warnender Text 2 13" xfId="51381" hidden="1"/>
    <cellStyle name="Warnender Text 2 13" xfId="51479" hidden="1"/>
    <cellStyle name="Warnender Text 2 13" xfId="51514" hidden="1"/>
    <cellStyle name="Warnender Text 2 13" xfId="50677" hidden="1"/>
    <cellStyle name="Warnender Text 2 13" xfId="51599" hidden="1"/>
    <cellStyle name="Warnender Text 2 13" xfId="51538" hidden="1"/>
    <cellStyle name="Warnender Text 2 13" xfId="51636" hidden="1"/>
    <cellStyle name="Warnender Text 2 13" xfId="51671" hidden="1"/>
    <cellStyle name="Warnender Text 2 13" xfId="51873" hidden="1"/>
    <cellStyle name="Warnender Text 2 13" xfId="51969" hidden="1"/>
    <cellStyle name="Warnender Text 2 13" xfId="51908" hidden="1"/>
    <cellStyle name="Warnender Text 2 13" xfId="52006" hidden="1"/>
    <cellStyle name="Warnender Text 2 13" xfId="52041" hidden="1"/>
    <cellStyle name="Warnender Text 2 13" xfId="51710" hidden="1"/>
    <cellStyle name="Warnender Text 2 13" xfId="52118" hidden="1"/>
    <cellStyle name="Warnender Text 2 13" xfId="52057" hidden="1"/>
    <cellStyle name="Warnender Text 2 13" xfId="52155" hidden="1"/>
    <cellStyle name="Warnender Text 2 13" xfId="52190" hidden="1"/>
    <cellStyle name="Warnender Text 2 13" xfId="51866" hidden="1"/>
    <cellStyle name="Warnender Text 2 13" xfId="52261" hidden="1"/>
    <cellStyle name="Warnender Text 2 13" xfId="52200" hidden="1"/>
    <cellStyle name="Warnender Text 2 13" xfId="52298" hidden="1"/>
    <cellStyle name="Warnender Text 2 13" xfId="52333" hidden="1"/>
    <cellStyle name="Warnender Text 2 13" xfId="52406" hidden="1"/>
    <cellStyle name="Warnender Text 2 13" xfId="52480" hidden="1"/>
    <cellStyle name="Warnender Text 2 13" xfId="52419" hidden="1"/>
    <cellStyle name="Warnender Text 2 13" xfId="52517" hidden="1"/>
    <cellStyle name="Warnender Text 2 13" xfId="52552" hidden="1"/>
    <cellStyle name="Warnender Text 2 13" xfId="52695" hidden="1"/>
    <cellStyle name="Warnender Text 2 13" xfId="52772" hidden="1"/>
    <cellStyle name="Warnender Text 2 13" xfId="52711" hidden="1"/>
    <cellStyle name="Warnender Text 2 13" xfId="52809" hidden="1"/>
    <cellStyle name="Warnender Text 2 13" xfId="52844" hidden="1"/>
    <cellStyle name="Warnender Text 2 13" xfId="52568" hidden="1"/>
    <cellStyle name="Warnender Text 2 13" xfId="52914" hidden="1"/>
    <cellStyle name="Warnender Text 2 13" xfId="52853" hidden="1"/>
    <cellStyle name="Warnender Text 2 13" xfId="52951" hidden="1"/>
    <cellStyle name="Warnender Text 2 13" xfId="52986" hidden="1"/>
    <cellStyle name="Warnender Text 2 13" xfId="51678" hidden="1"/>
    <cellStyle name="Warnender Text 2 13" xfId="53054" hidden="1"/>
    <cellStyle name="Warnender Text 2 13" xfId="52993" hidden="1"/>
    <cellStyle name="Warnender Text 2 13" xfId="53091" hidden="1"/>
    <cellStyle name="Warnender Text 2 13" xfId="53126" hidden="1"/>
    <cellStyle name="Warnender Text 2 13" xfId="53325" hidden="1"/>
    <cellStyle name="Warnender Text 2 13" xfId="53420" hidden="1"/>
    <cellStyle name="Warnender Text 2 13" xfId="53359" hidden="1"/>
    <cellStyle name="Warnender Text 2 13" xfId="53457" hidden="1"/>
    <cellStyle name="Warnender Text 2 13" xfId="53492" hidden="1"/>
    <cellStyle name="Warnender Text 2 13" xfId="53162" hidden="1"/>
    <cellStyle name="Warnender Text 2 13" xfId="53569" hidden="1"/>
    <cellStyle name="Warnender Text 2 13" xfId="53508" hidden="1"/>
    <cellStyle name="Warnender Text 2 13" xfId="53606" hidden="1"/>
    <cellStyle name="Warnender Text 2 13" xfId="53641" hidden="1"/>
    <cellStyle name="Warnender Text 2 13" xfId="53318" hidden="1"/>
    <cellStyle name="Warnender Text 2 13" xfId="53712" hidden="1"/>
    <cellStyle name="Warnender Text 2 13" xfId="53651" hidden="1"/>
    <cellStyle name="Warnender Text 2 13" xfId="53749" hidden="1"/>
    <cellStyle name="Warnender Text 2 13" xfId="53784" hidden="1"/>
    <cellStyle name="Warnender Text 2 13" xfId="53856" hidden="1"/>
    <cellStyle name="Warnender Text 2 13" xfId="53930" hidden="1"/>
    <cellStyle name="Warnender Text 2 13" xfId="53869" hidden="1"/>
    <cellStyle name="Warnender Text 2 13" xfId="53967" hidden="1"/>
    <cellStyle name="Warnender Text 2 13" xfId="54002" hidden="1"/>
    <cellStyle name="Warnender Text 2 13" xfId="54145" hidden="1"/>
    <cellStyle name="Warnender Text 2 13" xfId="54222" hidden="1"/>
    <cellStyle name="Warnender Text 2 13" xfId="54161" hidden="1"/>
    <cellStyle name="Warnender Text 2 13" xfId="54259" hidden="1"/>
    <cellStyle name="Warnender Text 2 13" xfId="54294" hidden="1"/>
    <cellStyle name="Warnender Text 2 13" xfId="54018" hidden="1"/>
    <cellStyle name="Warnender Text 2 13" xfId="54364" hidden="1"/>
    <cellStyle name="Warnender Text 2 13" xfId="54303" hidden="1"/>
    <cellStyle name="Warnender Text 2 13" xfId="54401" hidden="1"/>
    <cellStyle name="Warnender Text 2 13" xfId="54436" hidden="1"/>
    <cellStyle name="Warnender Text 2 13" xfId="51527" hidden="1"/>
    <cellStyle name="Warnender Text 2 13" xfId="54504" hidden="1"/>
    <cellStyle name="Warnender Text 2 13" xfId="54443" hidden="1"/>
    <cellStyle name="Warnender Text 2 13" xfId="54541" hidden="1"/>
    <cellStyle name="Warnender Text 2 13" xfId="54576" hidden="1"/>
    <cellStyle name="Warnender Text 2 13" xfId="54772" hidden="1"/>
    <cellStyle name="Warnender Text 2 13" xfId="54867" hidden="1"/>
    <cellStyle name="Warnender Text 2 13" xfId="54806" hidden="1"/>
    <cellStyle name="Warnender Text 2 13" xfId="54904" hidden="1"/>
    <cellStyle name="Warnender Text 2 13" xfId="54939" hidden="1"/>
    <cellStyle name="Warnender Text 2 13" xfId="54609" hidden="1"/>
    <cellStyle name="Warnender Text 2 13" xfId="55014" hidden="1"/>
    <cellStyle name="Warnender Text 2 13" xfId="54953" hidden="1"/>
    <cellStyle name="Warnender Text 2 13" xfId="55051" hidden="1"/>
    <cellStyle name="Warnender Text 2 13" xfId="55086" hidden="1"/>
    <cellStyle name="Warnender Text 2 13" xfId="54765" hidden="1"/>
    <cellStyle name="Warnender Text 2 13" xfId="55155" hidden="1"/>
    <cellStyle name="Warnender Text 2 13" xfId="55094" hidden="1"/>
    <cellStyle name="Warnender Text 2 13" xfId="55192" hidden="1"/>
    <cellStyle name="Warnender Text 2 13" xfId="55227" hidden="1"/>
    <cellStyle name="Warnender Text 2 13" xfId="55298" hidden="1"/>
    <cellStyle name="Warnender Text 2 13" xfId="55372" hidden="1"/>
    <cellStyle name="Warnender Text 2 13" xfId="55311" hidden="1"/>
    <cellStyle name="Warnender Text 2 13" xfId="55409" hidden="1"/>
    <cellStyle name="Warnender Text 2 13" xfId="55444" hidden="1"/>
    <cellStyle name="Warnender Text 2 13" xfId="55587" hidden="1"/>
    <cellStyle name="Warnender Text 2 13" xfId="55664" hidden="1"/>
    <cellStyle name="Warnender Text 2 13" xfId="55603" hidden="1"/>
    <cellStyle name="Warnender Text 2 13" xfId="55701" hidden="1"/>
    <cellStyle name="Warnender Text 2 13" xfId="55736" hidden="1"/>
    <cellStyle name="Warnender Text 2 13" xfId="55460" hidden="1"/>
    <cellStyle name="Warnender Text 2 13" xfId="55806" hidden="1"/>
    <cellStyle name="Warnender Text 2 13" xfId="55745" hidden="1"/>
    <cellStyle name="Warnender Text 2 13" xfId="55843" hidden="1"/>
    <cellStyle name="Warnender Text 2 13" xfId="55878" hidden="1"/>
    <cellStyle name="Warnender Text 2 13" xfId="55996" hidden="1"/>
    <cellStyle name="Warnender Text 2 13" xfId="56099" hidden="1"/>
    <cellStyle name="Warnender Text 2 13" xfId="56038" hidden="1"/>
    <cellStyle name="Warnender Text 2 13" xfId="56136" hidden="1"/>
    <cellStyle name="Warnender Text 2 13" xfId="56171" hidden="1"/>
    <cellStyle name="Warnender Text 2 13" xfId="56368" hidden="1"/>
    <cellStyle name="Warnender Text 2 13" xfId="56463" hidden="1"/>
    <cellStyle name="Warnender Text 2 13" xfId="56402" hidden="1"/>
    <cellStyle name="Warnender Text 2 13" xfId="56500" hidden="1"/>
    <cellStyle name="Warnender Text 2 13" xfId="56535" hidden="1"/>
    <cellStyle name="Warnender Text 2 13" xfId="56205" hidden="1"/>
    <cellStyle name="Warnender Text 2 13" xfId="56610" hidden="1"/>
    <cellStyle name="Warnender Text 2 13" xfId="56549" hidden="1"/>
    <cellStyle name="Warnender Text 2 13" xfId="56647" hidden="1"/>
    <cellStyle name="Warnender Text 2 13" xfId="56682" hidden="1"/>
    <cellStyle name="Warnender Text 2 13" xfId="56361" hidden="1"/>
    <cellStyle name="Warnender Text 2 13" xfId="56751" hidden="1"/>
    <cellStyle name="Warnender Text 2 13" xfId="56690" hidden="1"/>
    <cellStyle name="Warnender Text 2 13" xfId="56788" hidden="1"/>
    <cellStyle name="Warnender Text 2 13" xfId="56823" hidden="1"/>
    <cellStyle name="Warnender Text 2 13" xfId="56894" hidden="1"/>
    <cellStyle name="Warnender Text 2 13" xfId="56968" hidden="1"/>
    <cellStyle name="Warnender Text 2 13" xfId="56907" hidden="1"/>
    <cellStyle name="Warnender Text 2 13" xfId="57005" hidden="1"/>
    <cellStyle name="Warnender Text 2 13" xfId="57040" hidden="1"/>
    <cellStyle name="Warnender Text 2 13" xfId="57183" hidden="1"/>
    <cellStyle name="Warnender Text 2 13" xfId="57260" hidden="1"/>
    <cellStyle name="Warnender Text 2 13" xfId="57199" hidden="1"/>
    <cellStyle name="Warnender Text 2 13" xfId="57297" hidden="1"/>
    <cellStyle name="Warnender Text 2 13" xfId="57332" hidden="1"/>
    <cellStyle name="Warnender Text 2 13" xfId="57056" hidden="1"/>
    <cellStyle name="Warnender Text 2 13" xfId="57402" hidden="1"/>
    <cellStyle name="Warnender Text 2 13" xfId="57341" hidden="1"/>
    <cellStyle name="Warnender Text 2 13" xfId="57439" hidden="1"/>
    <cellStyle name="Warnender Text 2 13" xfId="57474" hidden="1"/>
    <cellStyle name="Warnender Text 2 13" xfId="56016" hidden="1"/>
    <cellStyle name="Warnender Text 2 13" xfId="57542" hidden="1"/>
    <cellStyle name="Warnender Text 2 13" xfId="57481" hidden="1"/>
    <cellStyle name="Warnender Text 2 13" xfId="57579" hidden="1"/>
    <cellStyle name="Warnender Text 2 13" xfId="57614" hidden="1"/>
    <cellStyle name="Warnender Text 2 13" xfId="57810" hidden="1"/>
    <cellStyle name="Warnender Text 2 13" xfId="57905" hidden="1"/>
    <cellStyle name="Warnender Text 2 13" xfId="57844" hidden="1"/>
    <cellStyle name="Warnender Text 2 13" xfId="57942" hidden="1"/>
    <cellStyle name="Warnender Text 2 13" xfId="57977" hidden="1"/>
    <cellStyle name="Warnender Text 2 13" xfId="57647" hidden="1"/>
    <cellStyle name="Warnender Text 2 13" xfId="58052" hidden="1"/>
    <cellStyle name="Warnender Text 2 13" xfId="57991" hidden="1"/>
    <cellStyle name="Warnender Text 2 13" xfId="58089" hidden="1"/>
    <cellStyle name="Warnender Text 2 13" xfId="58124" hidden="1"/>
    <cellStyle name="Warnender Text 2 13" xfId="57803" hidden="1"/>
    <cellStyle name="Warnender Text 2 13" xfId="58193" hidden="1"/>
    <cellStyle name="Warnender Text 2 13" xfId="58132" hidden="1"/>
    <cellStyle name="Warnender Text 2 13" xfId="58230" hidden="1"/>
    <cellStyle name="Warnender Text 2 13" xfId="58265" hidden="1"/>
    <cellStyle name="Warnender Text 2 13" xfId="58336" hidden="1"/>
    <cellStyle name="Warnender Text 2 13" xfId="58410" hidden="1"/>
    <cellStyle name="Warnender Text 2 13" xfId="58349" hidden="1"/>
    <cellStyle name="Warnender Text 2 13" xfId="58447" hidden="1"/>
    <cellStyle name="Warnender Text 2 13" xfId="58482" hidden="1"/>
    <cellStyle name="Warnender Text 2 13" xfId="58625" hidden="1"/>
    <cellStyle name="Warnender Text 2 13" xfId="58702" hidden="1"/>
    <cellStyle name="Warnender Text 2 13" xfId="58641" hidden="1"/>
    <cellStyle name="Warnender Text 2 13" xfId="58739" hidden="1"/>
    <cellStyle name="Warnender Text 2 13" xfId="58774" hidden="1"/>
    <cellStyle name="Warnender Text 2 13" xfId="58498" hidden="1"/>
    <cellStyle name="Warnender Text 2 13" xfId="58844" hidden="1"/>
    <cellStyle name="Warnender Text 2 13" xfId="58783" hidden="1"/>
    <cellStyle name="Warnender Text 2 13" xfId="58881" hidden="1"/>
    <cellStyle name="Warnender Text 2 13" xfId="58916" hidden="1"/>
    <cellStyle name="Warnender Text 2 14" xfId="386" hidden="1"/>
    <cellStyle name="Warnender Text 2 14" xfId="591" hidden="1"/>
    <cellStyle name="Warnender Text 2 14" xfId="528" hidden="1"/>
    <cellStyle name="Warnender Text 2 14" xfId="628" hidden="1"/>
    <cellStyle name="Warnender Text 2 14" xfId="663" hidden="1"/>
    <cellStyle name="Warnender Text 2 14" xfId="904" hidden="1"/>
    <cellStyle name="Warnender Text 2 14" xfId="999" hidden="1"/>
    <cellStyle name="Warnender Text 2 14" xfId="936" hidden="1"/>
    <cellStyle name="Warnender Text 2 14" xfId="1036" hidden="1"/>
    <cellStyle name="Warnender Text 2 14" xfId="1071" hidden="1"/>
    <cellStyle name="Warnender Text 2 14" xfId="721" hidden="1"/>
    <cellStyle name="Warnender Text 2 14" xfId="1146" hidden="1"/>
    <cellStyle name="Warnender Text 2 14" xfId="1083" hidden="1"/>
    <cellStyle name="Warnender Text 2 14" xfId="1183" hidden="1"/>
    <cellStyle name="Warnender Text 2 14" xfId="1218" hidden="1"/>
    <cellStyle name="Warnender Text 2 14" xfId="897" hidden="1"/>
    <cellStyle name="Warnender Text 2 14" xfId="1287" hidden="1"/>
    <cellStyle name="Warnender Text 2 14" xfId="1224" hidden="1"/>
    <cellStyle name="Warnender Text 2 14" xfId="1324" hidden="1"/>
    <cellStyle name="Warnender Text 2 14" xfId="1359" hidden="1"/>
    <cellStyle name="Warnender Text 2 14" xfId="1430" hidden="1"/>
    <cellStyle name="Warnender Text 2 14" xfId="1504" hidden="1"/>
    <cellStyle name="Warnender Text 2 14" xfId="1441" hidden="1"/>
    <cellStyle name="Warnender Text 2 14" xfId="1541" hidden="1"/>
    <cellStyle name="Warnender Text 2 14" xfId="1576" hidden="1"/>
    <cellStyle name="Warnender Text 2 14" xfId="1719" hidden="1"/>
    <cellStyle name="Warnender Text 2 14" xfId="1796" hidden="1"/>
    <cellStyle name="Warnender Text 2 14" xfId="1733" hidden="1"/>
    <cellStyle name="Warnender Text 2 14" xfId="1833" hidden="1"/>
    <cellStyle name="Warnender Text 2 14" xfId="1868" hidden="1"/>
    <cellStyle name="Warnender Text 2 14" xfId="1581" hidden="1"/>
    <cellStyle name="Warnender Text 2 14" xfId="1938" hidden="1"/>
    <cellStyle name="Warnender Text 2 14" xfId="1875" hidden="1"/>
    <cellStyle name="Warnender Text 2 14" xfId="1975" hidden="1"/>
    <cellStyle name="Warnender Text 2 14" xfId="2010" hidden="1"/>
    <cellStyle name="Warnender Text 2 14" xfId="2275" hidden="1"/>
    <cellStyle name="Warnender Text 2 14" xfId="2469" hidden="1"/>
    <cellStyle name="Warnender Text 2 14" xfId="2406" hidden="1"/>
    <cellStyle name="Warnender Text 2 14" xfId="2506" hidden="1"/>
    <cellStyle name="Warnender Text 2 14" xfId="2541" hidden="1"/>
    <cellStyle name="Warnender Text 2 14" xfId="2774" hidden="1"/>
    <cellStyle name="Warnender Text 2 14" xfId="2869" hidden="1"/>
    <cellStyle name="Warnender Text 2 14" xfId="2806" hidden="1"/>
    <cellStyle name="Warnender Text 2 14" xfId="2906" hidden="1"/>
    <cellStyle name="Warnender Text 2 14" xfId="2941" hidden="1"/>
    <cellStyle name="Warnender Text 2 14" xfId="2591" hidden="1"/>
    <cellStyle name="Warnender Text 2 14" xfId="3016" hidden="1"/>
    <cellStyle name="Warnender Text 2 14" xfId="2953" hidden="1"/>
    <cellStyle name="Warnender Text 2 14" xfId="3053" hidden="1"/>
    <cellStyle name="Warnender Text 2 14" xfId="3088" hidden="1"/>
    <cellStyle name="Warnender Text 2 14" xfId="2767" hidden="1"/>
    <cellStyle name="Warnender Text 2 14" xfId="3157" hidden="1"/>
    <cellStyle name="Warnender Text 2 14" xfId="3094" hidden="1"/>
    <cellStyle name="Warnender Text 2 14" xfId="3194" hidden="1"/>
    <cellStyle name="Warnender Text 2 14" xfId="3229" hidden="1"/>
    <cellStyle name="Warnender Text 2 14" xfId="3300" hidden="1"/>
    <cellStyle name="Warnender Text 2 14" xfId="3374" hidden="1"/>
    <cellStyle name="Warnender Text 2 14" xfId="3311" hidden="1"/>
    <cellStyle name="Warnender Text 2 14" xfId="3411" hidden="1"/>
    <cellStyle name="Warnender Text 2 14" xfId="3446" hidden="1"/>
    <cellStyle name="Warnender Text 2 14" xfId="3589" hidden="1"/>
    <cellStyle name="Warnender Text 2 14" xfId="3666" hidden="1"/>
    <cellStyle name="Warnender Text 2 14" xfId="3603" hidden="1"/>
    <cellStyle name="Warnender Text 2 14" xfId="3703" hidden="1"/>
    <cellStyle name="Warnender Text 2 14" xfId="3738" hidden="1"/>
    <cellStyle name="Warnender Text 2 14" xfId="3451" hidden="1"/>
    <cellStyle name="Warnender Text 2 14" xfId="3808" hidden="1"/>
    <cellStyle name="Warnender Text 2 14" xfId="3745" hidden="1"/>
    <cellStyle name="Warnender Text 2 14" xfId="3845" hidden="1"/>
    <cellStyle name="Warnender Text 2 14" xfId="3880" hidden="1"/>
    <cellStyle name="Warnender Text 2 14" xfId="2356" hidden="1"/>
    <cellStyle name="Warnender Text 2 14" xfId="3975" hidden="1"/>
    <cellStyle name="Warnender Text 2 14" xfId="3912" hidden="1"/>
    <cellStyle name="Warnender Text 2 14" xfId="4012" hidden="1"/>
    <cellStyle name="Warnender Text 2 14" xfId="4047" hidden="1"/>
    <cellStyle name="Warnender Text 2 14" xfId="4280" hidden="1"/>
    <cellStyle name="Warnender Text 2 14" xfId="4375" hidden="1"/>
    <cellStyle name="Warnender Text 2 14" xfId="4312" hidden="1"/>
    <cellStyle name="Warnender Text 2 14" xfId="4412" hidden="1"/>
    <cellStyle name="Warnender Text 2 14" xfId="4447" hidden="1"/>
    <cellStyle name="Warnender Text 2 14" xfId="4097" hidden="1"/>
    <cellStyle name="Warnender Text 2 14" xfId="4522" hidden="1"/>
    <cellStyle name="Warnender Text 2 14" xfId="4459" hidden="1"/>
    <cellStyle name="Warnender Text 2 14" xfId="4559" hidden="1"/>
    <cellStyle name="Warnender Text 2 14" xfId="4594" hidden="1"/>
    <cellStyle name="Warnender Text 2 14" xfId="4273" hidden="1"/>
    <cellStyle name="Warnender Text 2 14" xfId="4663" hidden="1"/>
    <cellStyle name="Warnender Text 2 14" xfId="4600" hidden="1"/>
    <cellStyle name="Warnender Text 2 14" xfId="4700" hidden="1"/>
    <cellStyle name="Warnender Text 2 14" xfId="4735" hidden="1"/>
    <cellStyle name="Warnender Text 2 14" xfId="4806" hidden="1"/>
    <cellStyle name="Warnender Text 2 14" xfId="4880" hidden="1"/>
    <cellStyle name="Warnender Text 2 14" xfId="4817" hidden="1"/>
    <cellStyle name="Warnender Text 2 14" xfId="4917" hidden="1"/>
    <cellStyle name="Warnender Text 2 14" xfId="4952" hidden="1"/>
    <cellStyle name="Warnender Text 2 14" xfId="5095" hidden="1"/>
    <cellStyle name="Warnender Text 2 14" xfId="5172" hidden="1"/>
    <cellStyle name="Warnender Text 2 14" xfId="5109" hidden="1"/>
    <cellStyle name="Warnender Text 2 14" xfId="5209" hidden="1"/>
    <cellStyle name="Warnender Text 2 14" xfId="5244" hidden="1"/>
    <cellStyle name="Warnender Text 2 14" xfId="4957" hidden="1"/>
    <cellStyle name="Warnender Text 2 14" xfId="5314" hidden="1"/>
    <cellStyle name="Warnender Text 2 14" xfId="5251" hidden="1"/>
    <cellStyle name="Warnender Text 2 14" xfId="5351" hidden="1"/>
    <cellStyle name="Warnender Text 2 14" xfId="5386" hidden="1"/>
    <cellStyle name="Warnender Text 2 14" xfId="2019" hidden="1"/>
    <cellStyle name="Warnender Text 2 14" xfId="5480" hidden="1"/>
    <cellStyle name="Warnender Text 2 14" xfId="5417" hidden="1"/>
    <cellStyle name="Warnender Text 2 14" xfId="5517" hidden="1"/>
    <cellStyle name="Warnender Text 2 14" xfId="5552" hidden="1"/>
    <cellStyle name="Warnender Text 2 14" xfId="5784" hidden="1"/>
    <cellStyle name="Warnender Text 2 14" xfId="5879" hidden="1"/>
    <cellStyle name="Warnender Text 2 14" xfId="5816" hidden="1"/>
    <cellStyle name="Warnender Text 2 14" xfId="5916" hidden="1"/>
    <cellStyle name="Warnender Text 2 14" xfId="5951" hidden="1"/>
    <cellStyle name="Warnender Text 2 14" xfId="5601" hidden="1"/>
    <cellStyle name="Warnender Text 2 14" xfId="6026" hidden="1"/>
    <cellStyle name="Warnender Text 2 14" xfId="5963" hidden="1"/>
    <cellStyle name="Warnender Text 2 14" xfId="6063" hidden="1"/>
    <cellStyle name="Warnender Text 2 14" xfId="6098" hidden="1"/>
    <cellStyle name="Warnender Text 2 14" xfId="5777" hidden="1"/>
    <cellStyle name="Warnender Text 2 14" xfId="6167" hidden="1"/>
    <cellStyle name="Warnender Text 2 14" xfId="6104" hidden="1"/>
    <cellStyle name="Warnender Text 2 14" xfId="6204" hidden="1"/>
    <cellStyle name="Warnender Text 2 14" xfId="6239" hidden="1"/>
    <cellStyle name="Warnender Text 2 14" xfId="6310" hidden="1"/>
    <cellStyle name="Warnender Text 2 14" xfId="6384" hidden="1"/>
    <cellStyle name="Warnender Text 2 14" xfId="6321" hidden="1"/>
    <cellStyle name="Warnender Text 2 14" xfId="6421" hidden="1"/>
    <cellStyle name="Warnender Text 2 14" xfId="6456" hidden="1"/>
    <cellStyle name="Warnender Text 2 14" xfId="6599" hidden="1"/>
    <cellStyle name="Warnender Text 2 14" xfId="6676" hidden="1"/>
    <cellStyle name="Warnender Text 2 14" xfId="6613" hidden="1"/>
    <cellStyle name="Warnender Text 2 14" xfId="6713" hidden="1"/>
    <cellStyle name="Warnender Text 2 14" xfId="6748" hidden="1"/>
    <cellStyle name="Warnender Text 2 14" xfId="6461" hidden="1"/>
    <cellStyle name="Warnender Text 2 14" xfId="6818" hidden="1"/>
    <cellStyle name="Warnender Text 2 14" xfId="6755" hidden="1"/>
    <cellStyle name="Warnender Text 2 14" xfId="6855" hidden="1"/>
    <cellStyle name="Warnender Text 2 14" xfId="6890" hidden="1"/>
    <cellStyle name="Warnender Text 2 14" xfId="2257" hidden="1"/>
    <cellStyle name="Warnender Text 2 14" xfId="6982" hidden="1"/>
    <cellStyle name="Warnender Text 2 14" xfId="6919" hidden="1"/>
    <cellStyle name="Warnender Text 2 14" xfId="7019" hidden="1"/>
    <cellStyle name="Warnender Text 2 14" xfId="7054" hidden="1"/>
    <cellStyle name="Warnender Text 2 14" xfId="7282" hidden="1"/>
    <cellStyle name="Warnender Text 2 14" xfId="7377" hidden="1"/>
    <cellStyle name="Warnender Text 2 14" xfId="7314" hidden="1"/>
    <cellStyle name="Warnender Text 2 14" xfId="7414" hidden="1"/>
    <cellStyle name="Warnender Text 2 14" xfId="7449" hidden="1"/>
    <cellStyle name="Warnender Text 2 14" xfId="7099" hidden="1"/>
    <cellStyle name="Warnender Text 2 14" xfId="7524" hidden="1"/>
    <cellStyle name="Warnender Text 2 14" xfId="7461" hidden="1"/>
    <cellStyle name="Warnender Text 2 14" xfId="7561" hidden="1"/>
    <cellStyle name="Warnender Text 2 14" xfId="7596" hidden="1"/>
    <cellStyle name="Warnender Text 2 14" xfId="7275" hidden="1"/>
    <cellStyle name="Warnender Text 2 14" xfId="7665" hidden="1"/>
    <cellStyle name="Warnender Text 2 14" xfId="7602" hidden="1"/>
    <cellStyle name="Warnender Text 2 14" xfId="7702" hidden="1"/>
    <cellStyle name="Warnender Text 2 14" xfId="7737" hidden="1"/>
    <cellStyle name="Warnender Text 2 14" xfId="7808" hidden="1"/>
    <cellStyle name="Warnender Text 2 14" xfId="7882" hidden="1"/>
    <cellStyle name="Warnender Text 2 14" xfId="7819" hidden="1"/>
    <cellStyle name="Warnender Text 2 14" xfId="7919" hidden="1"/>
    <cellStyle name="Warnender Text 2 14" xfId="7954" hidden="1"/>
    <cellStyle name="Warnender Text 2 14" xfId="8097" hidden="1"/>
    <cellStyle name="Warnender Text 2 14" xfId="8174" hidden="1"/>
    <cellStyle name="Warnender Text 2 14" xfId="8111" hidden="1"/>
    <cellStyle name="Warnender Text 2 14" xfId="8211" hidden="1"/>
    <cellStyle name="Warnender Text 2 14" xfId="8246" hidden="1"/>
    <cellStyle name="Warnender Text 2 14" xfId="7959" hidden="1"/>
    <cellStyle name="Warnender Text 2 14" xfId="8316" hidden="1"/>
    <cellStyle name="Warnender Text 2 14" xfId="8253" hidden="1"/>
    <cellStyle name="Warnender Text 2 14" xfId="8353" hidden="1"/>
    <cellStyle name="Warnender Text 2 14" xfId="8388" hidden="1"/>
    <cellStyle name="Warnender Text 2 14" xfId="417" hidden="1"/>
    <cellStyle name="Warnender Text 2 14" xfId="8477" hidden="1"/>
    <cellStyle name="Warnender Text 2 14" xfId="8414" hidden="1"/>
    <cellStyle name="Warnender Text 2 14" xfId="8514" hidden="1"/>
    <cellStyle name="Warnender Text 2 14" xfId="8549" hidden="1"/>
    <cellStyle name="Warnender Text 2 14" xfId="8775" hidden="1"/>
    <cellStyle name="Warnender Text 2 14" xfId="8870" hidden="1"/>
    <cellStyle name="Warnender Text 2 14" xfId="8807" hidden="1"/>
    <cellStyle name="Warnender Text 2 14" xfId="8907" hidden="1"/>
    <cellStyle name="Warnender Text 2 14" xfId="8942" hidden="1"/>
    <cellStyle name="Warnender Text 2 14" xfId="8592" hidden="1"/>
    <cellStyle name="Warnender Text 2 14" xfId="9017" hidden="1"/>
    <cellStyle name="Warnender Text 2 14" xfId="8954" hidden="1"/>
    <cellStyle name="Warnender Text 2 14" xfId="9054" hidden="1"/>
    <cellStyle name="Warnender Text 2 14" xfId="9089" hidden="1"/>
    <cellStyle name="Warnender Text 2 14" xfId="8768" hidden="1"/>
    <cellStyle name="Warnender Text 2 14" xfId="9158" hidden="1"/>
    <cellStyle name="Warnender Text 2 14" xfId="9095" hidden="1"/>
    <cellStyle name="Warnender Text 2 14" xfId="9195" hidden="1"/>
    <cellStyle name="Warnender Text 2 14" xfId="9230" hidden="1"/>
    <cellStyle name="Warnender Text 2 14" xfId="9301" hidden="1"/>
    <cellStyle name="Warnender Text 2 14" xfId="9375" hidden="1"/>
    <cellStyle name="Warnender Text 2 14" xfId="9312" hidden="1"/>
    <cellStyle name="Warnender Text 2 14" xfId="9412" hidden="1"/>
    <cellStyle name="Warnender Text 2 14" xfId="9447" hidden="1"/>
    <cellStyle name="Warnender Text 2 14" xfId="9590" hidden="1"/>
    <cellStyle name="Warnender Text 2 14" xfId="9667" hidden="1"/>
    <cellStyle name="Warnender Text 2 14" xfId="9604" hidden="1"/>
    <cellStyle name="Warnender Text 2 14" xfId="9704" hidden="1"/>
    <cellStyle name="Warnender Text 2 14" xfId="9739" hidden="1"/>
    <cellStyle name="Warnender Text 2 14" xfId="9452" hidden="1"/>
    <cellStyle name="Warnender Text 2 14" xfId="9809" hidden="1"/>
    <cellStyle name="Warnender Text 2 14" xfId="9746" hidden="1"/>
    <cellStyle name="Warnender Text 2 14" xfId="9846" hidden="1"/>
    <cellStyle name="Warnender Text 2 14" xfId="9881" hidden="1"/>
    <cellStyle name="Warnender Text 2 14" xfId="426" hidden="1"/>
    <cellStyle name="Warnender Text 2 14" xfId="9968" hidden="1"/>
    <cellStyle name="Warnender Text 2 14" xfId="9905" hidden="1"/>
    <cellStyle name="Warnender Text 2 14" xfId="10005" hidden="1"/>
    <cellStyle name="Warnender Text 2 14" xfId="10040" hidden="1"/>
    <cellStyle name="Warnender Text 2 14" xfId="10261" hidden="1"/>
    <cellStyle name="Warnender Text 2 14" xfId="10356" hidden="1"/>
    <cellStyle name="Warnender Text 2 14" xfId="10293" hidden="1"/>
    <cellStyle name="Warnender Text 2 14" xfId="10393" hidden="1"/>
    <cellStyle name="Warnender Text 2 14" xfId="10428" hidden="1"/>
    <cellStyle name="Warnender Text 2 14" xfId="10078" hidden="1"/>
    <cellStyle name="Warnender Text 2 14" xfId="10503" hidden="1"/>
    <cellStyle name="Warnender Text 2 14" xfId="10440" hidden="1"/>
    <cellStyle name="Warnender Text 2 14" xfId="10540" hidden="1"/>
    <cellStyle name="Warnender Text 2 14" xfId="10575" hidden="1"/>
    <cellStyle name="Warnender Text 2 14" xfId="10254" hidden="1"/>
    <cellStyle name="Warnender Text 2 14" xfId="10644" hidden="1"/>
    <cellStyle name="Warnender Text 2 14" xfId="10581" hidden="1"/>
    <cellStyle name="Warnender Text 2 14" xfId="10681" hidden="1"/>
    <cellStyle name="Warnender Text 2 14" xfId="10716" hidden="1"/>
    <cellStyle name="Warnender Text 2 14" xfId="10787" hidden="1"/>
    <cellStyle name="Warnender Text 2 14" xfId="10861" hidden="1"/>
    <cellStyle name="Warnender Text 2 14" xfId="10798" hidden="1"/>
    <cellStyle name="Warnender Text 2 14" xfId="10898" hidden="1"/>
    <cellStyle name="Warnender Text 2 14" xfId="10933" hidden="1"/>
    <cellStyle name="Warnender Text 2 14" xfId="11076" hidden="1"/>
    <cellStyle name="Warnender Text 2 14" xfId="11153" hidden="1"/>
    <cellStyle name="Warnender Text 2 14" xfId="11090" hidden="1"/>
    <cellStyle name="Warnender Text 2 14" xfId="11190" hidden="1"/>
    <cellStyle name="Warnender Text 2 14" xfId="11225" hidden="1"/>
    <cellStyle name="Warnender Text 2 14" xfId="10938" hidden="1"/>
    <cellStyle name="Warnender Text 2 14" xfId="11295" hidden="1"/>
    <cellStyle name="Warnender Text 2 14" xfId="11232" hidden="1"/>
    <cellStyle name="Warnender Text 2 14" xfId="11332" hidden="1"/>
    <cellStyle name="Warnender Text 2 14" xfId="11367" hidden="1"/>
    <cellStyle name="Warnender Text 2 14" xfId="2266" hidden="1"/>
    <cellStyle name="Warnender Text 2 14" xfId="11451" hidden="1"/>
    <cellStyle name="Warnender Text 2 14" xfId="11388" hidden="1"/>
    <cellStyle name="Warnender Text 2 14" xfId="11488" hidden="1"/>
    <cellStyle name="Warnender Text 2 14" xfId="11523" hidden="1"/>
    <cellStyle name="Warnender Text 2 14" xfId="11741" hidden="1"/>
    <cellStyle name="Warnender Text 2 14" xfId="11836" hidden="1"/>
    <cellStyle name="Warnender Text 2 14" xfId="11773" hidden="1"/>
    <cellStyle name="Warnender Text 2 14" xfId="11873" hidden="1"/>
    <cellStyle name="Warnender Text 2 14" xfId="11908" hidden="1"/>
    <cellStyle name="Warnender Text 2 14" xfId="11558" hidden="1"/>
    <cellStyle name="Warnender Text 2 14" xfId="11983" hidden="1"/>
    <cellStyle name="Warnender Text 2 14" xfId="11920" hidden="1"/>
    <cellStyle name="Warnender Text 2 14" xfId="12020" hidden="1"/>
    <cellStyle name="Warnender Text 2 14" xfId="12055" hidden="1"/>
    <cellStyle name="Warnender Text 2 14" xfId="11734" hidden="1"/>
    <cellStyle name="Warnender Text 2 14" xfId="12124" hidden="1"/>
    <cellStyle name="Warnender Text 2 14" xfId="12061" hidden="1"/>
    <cellStyle name="Warnender Text 2 14" xfId="12161" hidden="1"/>
    <cellStyle name="Warnender Text 2 14" xfId="12196" hidden="1"/>
    <cellStyle name="Warnender Text 2 14" xfId="12267" hidden="1"/>
    <cellStyle name="Warnender Text 2 14" xfId="12341" hidden="1"/>
    <cellStyle name="Warnender Text 2 14" xfId="12278" hidden="1"/>
    <cellStyle name="Warnender Text 2 14" xfId="12378" hidden="1"/>
    <cellStyle name="Warnender Text 2 14" xfId="12413" hidden="1"/>
    <cellStyle name="Warnender Text 2 14" xfId="12556" hidden="1"/>
    <cellStyle name="Warnender Text 2 14" xfId="12633" hidden="1"/>
    <cellStyle name="Warnender Text 2 14" xfId="12570" hidden="1"/>
    <cellStyle name="Warnender Text 2 14" xfId="12670" hidden="1"/>
    <cellStyle name="Warnender Text 2 14" xfId="12705" hidden="1"/>
    <cellStyle name="Warnender Text 2 14" xfId="12418" hidden="1"/>
    <cellStyle name="Warnender Text 2 14" xfId="12775" hidden="1"/>
    <cellStyle name="Warnender Text 2 14" xfId="12712" hidden="1"/>
    <cellStyle name="Warnender Text 2 14" xfId="12812" hidden="1"/>
    <cellStyle name="Warnender Text 2 14" xfId="12847" hidden="1"/>
    <cellStyle name="Warnender Text 2 14" xfId="2312" hidden="1"/>
    <cellStyle name="Warnender Text 2 14" xfId="12930" hidden="1"/>
    <cellStyle name="Warnender Text 2 14" xfId="12867" hidden="1"/>
    <cellStyle name="Warnender Text 2 14" xfId="12967" hidden="1"/>
    <cellStyle name="Warnender Text 2 14" xfId="13002" hidden="1"/>
    <cellStyle name="Warnender Text 2 14" xfId="13212" hidden="1"/>
    <cellStyle name="Warnender Text 2 14" xfId="13307" hidden="1"/>
    <cellStyle name="Warnender Text 2 14" xfId="13244" hidden="1"/>
    <cellStyle name="Warnender Text 2 14" xfId="13344" hidden="1"/>
    <cellStyle name="Warnender Text 2 14" xfId="13379" hidden="1"/>
    <cellStyle name="Warnender Text 2 14" xfId="13029" hidden="1"/>
    <cellStyle name="Warnender Text 2 14" xfId="13454" hidden="1"/>
    <cellStyle name="Warnender Text 2 14" xfId="13391" hidden="1"/>
    <cellStyle name="Warnender Text 2 14" xfId="13491" hidden="1"/>
    <cellStyle name="Warnender Text 2 14" xfId="13526" hidden="1"/>
    <cellStyle name="Warnender Text 2 14" xfId="13205" hidden="1"/>
    <cellStyle name="Warnender Text 2 14" xfId="13595" hidden="1"/>
    <cellStyle name="Warnender Text 2 14" xfId="13532" hidden="1"/>
    <cellStyle name="Warnender Text 2 14" xfId="13632" hidden="1"/>
    <cellStyle name="Warnender Text 2 14" xfId="13667" hidden="1"/>
    <cellStyle name="Warnender Text 2 14" xfId="13738" hidden="1"/>
    <cellStyle name="Warnender Text 2 14" xfId="13812" hidden="1"/>
    <cellStyle name="Warnender Text 2 14" xfId="13749" hidden="1"/>
    <cellStyle name="Warnender Text 2 14" xfId="13849" hidden="1"/>
    <cellStyle name="Warnender Text 2 14" xfId="13884" hidden="1"/>
    <cellStyle name="Warnender Text 2 14" xfId="14027" hidden="1"/>
    <cellStyle name="Warnender Text 2 14" xfId="14104" hidden="1"/>
    <cellStyle name="Warnender Text 2 14" xfId="14041" hidden="1"/>
    <cellStyle name="Warnender Text 2 14" xfId="14141" hidden="1"/>
    <cellStyle name="Warnender Text 2 14" xfId="14176" hidden="1"/>
    <cellStyle name="Warnender Text 2 14" xfId="13889" hidden="1"/>
    <cellStyle name="Warnender Text 2 14" xfId="14246" hidden="1"/>
    <cellStyle name="Warnender Text 2 14" xfId="14183" hidden="1"/>
    <cellStyle name="Warnender Text 2 14" xfId="14283" hidden="1"/>
    <cellStyle name="Warnender Text 2 14" xfId="14318" hidden="1"/>
    <cellStyle name="Warnender Text 2 14" xfId="2038" hidden="1"/>
    <cellStyle name="Warnender Text 2 14" xfId="14397" hidden="1"/>
    <cellStyle name="Warnender Text 2 14" xfId="14334" hidden="1"/>
    <cellStyle name="Warnender Text 2 14" xfId="14434" hidden="1"/>
    <cellStyle name="Warnender Text 2 14" xfId="14469" hidden="1"/>
    <cellStyle name="Warnender Text 2 14" xfId="14674" hidden="1"/>
    <cellStyle name="Warnender Text 2 14" xfId="14769" hidden="1"/>
    <cellStyle name="Warnender Text 2 14" xfId="14706" hidden="1"/>
    <cellStyle name="Warnender Text 2 14" xfId="14806" hidden="1"/>
    <cellStyle name="Warnender Text 2 14" xfId="14841" hidden="1"/>
    <cellStyle name="Warnender Text 2 14" xfId="14491" hidden="1"/>
    <cellStyle name="Warnender Text 2 14" xfId="14916" hidden="1"/>
    <cellStyle name="Warnender Text 2 14" xfId="14853" hidden="1"/>
    <cellStyle name="Warnender Text 2 14" xfId="14953" hidden="1"/>
    <cellStyle name="Warnender Text 2 14" xfId="14988" hidden="1"/>
    <cellStyle name="Warnender Text 2 14" xfId="14667" hidden="1"/>
    <cellStyle name="Warnender Text 2 14" xfId="15057" hidden="1"/>
    <cellStyle name="Warnender Text 2 14" xfId="14994" hidden="1"/>
    <cellStyle name="Warnender Text 2 14" xfId="15094" hidden="1"/>
    <cellStyle name="Warnender Text 2 14" xfId="15129" hidden="1"/>
    <cellStyle name="Warnender Text 2 14" xfId="15200" hidden="1"/>
    <cellStyle name="Warnender Text 2 14" xfId="15274" hidden="1"/>
    <cellStyle name="Warnender Text 2 14" xfId="15211" hidden="1"/>
    <cellStyle name="Warnender Text 2 14" xfId="15311" hidden="1"/>
    <cellStyle name="Warnender Text 2 14" xfId="15346" hidden="1"/>
    <cellStyle name="Warnender Text 2 14" xfId="15489" hidden="1"/>
    <cellStyle name="Warnender Text 2 14" xfId="15566" hidden="1"/>
    <cellStyle name="Warnender Text 2 14" xfId="15503" hidden="1"/>
    <cellStyle name="Warnender Text 2 14" xfId="15603" hidden="1"/>
    <cellStyle name="Warnender Text 2 14" xfId="15638" hidden="1"/>
    <cellStyle name="Warnender Text 2 14" xfId="15351" hidden="1"/>
    <cellStyle name="Warnender Text 2 14" xfId="15708" hidden="1"/>
    <cellStyle name="Warnender Text 2 14" xfId="15645" hidden="1"/>
    <cellStyle name="Warnender Text 2 14" xfId="15745" hidden="1"/>
    <cellStyle name="Warnender Text 2 14" xfId="15780" hidden="1"/>
    <cellStyle name="Warnender Text 2 14" xfId="2250" hidden="1"/>
    <cellStyle name="Warnender Text 2 14" xfId="15859" hidden="1"/>
    <cellStyle name="Warnender Text 2 14" xfId="15796" hidden="1"/>
    <cellStyle name="Warnender Text 2 14" xfId="15896" hidden="1"/>
    <cellStyle name="Warnender Text 2 14" xfId="15931" hidden="1"/>
    <cellStyle name="Warnender Text 2 14" xfId="16130" hidden="1"/>
    <cellStyle name="Warnender Text 2 14" xfId="16225" hidden="1"/>
    <cellStyle name="Warnender Text 2 14" xfId="16162" hidden="1"/>
    <cellStyle name="Warnender Text 2 14" xfId="16262" hidden="1"/>
    <cellStyle name="Warnender Text 2 14" xfId="16297" hidden="1"/>
    <cellStyle name="Warnender Text 2 14" xfId="15947" hidden="1"/>
    <cellStyle name="Warnender Text 2 14" xfId="16372" hidden="1"/>
    <cellStyle name="Warnender Text 2 14" xfId="16309" hidden="1"/>
    <cellStyle name="Warnender Text 2 14" xfId="16409" hidden="1"/>
    <cellStyle name="Warnender Text 2 14" xfId="16444" hidden="1"/>
    <cellStyle name="Warnender Text 2 14" xfId="16123" hidden="1"/>
    <cellStyle name="Warnender Text 2 14" xfId="16513" hidden="1"/>
    <cellStyle name="Warnender Text 2 14" xfId="16450" hidden="1"/>
    <cellStyle name="Warnender Text 2 14" xfId="16550" hidden="1"/>
    <cellStyle name="Warnender Text 2 14" xfId="16585" hidden="1"/>
    <cellStyle name="Warnender Text 2 14" xfId="16656" hidden="1"/>
    <cellStyle name="Warnender Text 2 14" xfId="16730" hidden="1"/>
    <cellStyle name="Warnender Text 2 14" xfId="16667" hidden="1"/>
    <cellStyle name="Warnender Text 2 14" xfId="16767" hidden="1"/>
    <cellStyle name="Warnender Text 2 14" xfId="16802" hidden="1"/>
    <cellStyle name="Warnender Text 2 14" xfId="16945" hidden="1"/>
    <cellStyle name="Warnender Text 2 14" xfId="17022" hidden="1"/>
    <cellStyle name="Warnender Text 2 14" xfId="16959" hidden="1"/>
    <cellStyle name="Warnender Text 2 14" xfId="17059" hidden="1"/>
    <cellStyle name="Warnender Text 2 14" xfId="17094" hidden="1"/>
    <cellStyle name="Warnender Text 2 14" xfId="16807" hidden="1"/>
    <cellStyle name="Warnender Text 2 14" xfId="17164" hidden="1"/>
    <cellStyle name="Warnender Text 2 14" xfId="17101" hidden="1"/>
    <cellStyle name="Warnender Text 2 14" xfId="17201" hidden="1"/>
    <cellStyle name="Warnender Text 2 14" xfId="17236" hidden="1"/>
    <cellStyle name="Warnender Text 2 14" xfId="436" hidden="1"/>
    <cellStyle name="Warnender Text 2 14" xfId="17304" hidden="1"/>
    <cellStyle name="Warnender Text 2 14" xfId="17241" hidden="1"/>
    <cellStyle name="Warnender Text 2 14" xfId="17341" hidden="1"/>
    <cellStyle name="Warnender Text 2 14" xfId="17376" hidden="1"/>
    <cellStyle name="Warnender Text 2 14" xfId="17572" hidden="1"/>
    <cellStyle name="Warnender Text 2 14" xfId="17667" hidden="1"/>
    <cellStyle name="Warnender Text 2 14" xfId="17604" hidden="1"/>
    <cellStyle name="Warnender Text 2 14" xfId="17704" hidden="1"/>
    <cellStyle name="Warnender Text 2 14" xfId="17739" hidden="1"/>
    <cellStyle name="Warnender Text 2 14" xfId="17389" hidden="1"/>
    <cellStyle name="Warnender Text 2 14" xfId="17814" hidden="1"/>
    <cellStyle name="Warnender Text 2 14" xfId="17751" hidden="1"/>
    <cellStyle name="Warnender Text 2 14" xfId="17851" hidden="1"/>
    <cellStyle name="Warnender Text 2 14" xfId="17886" hidden="1"/>
    <cellStyle name="Warnender Text 2 14" xfId="17565" hidden="1"/>
    <cellStyle name="Warnender Text 2 14" xfId="17955" hidden="1"/>
    <cellStyle name="Warnender Text 2 14" xfId="17892" hidden="1"/>
    <cellStyle name="Warnender Text 2 14" xfId="17992" hidden="1"/>
    <cellStyle name="Warnender Text 2 14" xfId="18027" hidden="1"/>
    <cellStyle name="Warnender Text 2 14" xfId="18098" hidden="1"/>
    <cellStyle name="Warnender Text 2 14" xfId="18172" hidden="1"/>
    <cellStyle name="Warnender Text 2 14" xfId="18109" hidden="1"/>
    <cellStyle name="Warnender Text 2 14" xfId="18209" hidden="1"/>
    <cellStyle name="Warnender Text 2 14" xfId="18244" hidden="1"/>
    <cellStyle name="Warnender Text 2 14" xfId="18387" hidden="1"/>
    <cellStyle name="Warnender Text 2 14" xfId="18464" hidden="1"/>
    <cellStyle name="Warnender Text 2 14" xfId="18401" hidden="1"/>
    <cellStyle name="Warnender Text 2 14" xfId="18501" hidden="1"/>
    <cellStyle name="Warnender Text 2 14" xfId="18536" hidden="1"/>
    <cellStyle name="Warnender Text 2 14" xfId="18249" hidden="1"/>
    <cellStyle name="Warnender Text 2 14" xfId="18606" hidden="1"/>
    <cellStyle name="Warnender Text 2 14" xfId="18543" hidden="1"/>
    <cellStyle name="Warnender Text 2 14" xfId="18643" hidden="1"/>
    <cellStyle name="Warnender Text 2 14" xfId="18678" hidden="1"/>
    <cellStyle name="Warnender Text 2 14" xfId="19018" hidden="1"/>
    <cellStyle name="Warnender Text 2 14" xfId="19104" hidden="1"/>
    <cellStyle name="Warnender Text 2 14" xfId="19041" hidden="1"/>
    <cellStyle name="Warnender Text 2 14" xfId="19141" hidden="1"/>
    <cellStyle name="Warnender Text 2 14" xfId="19176" hidden="1"/>
    <cellStyle name="Warnender Text 2 14" xfId="19379" hidden="1"/>
    <cellStyle name="Warnender Text 2 14" xfId="19474" hidden="1"/>
    <cellStyle name="Warnender Text 2 14" xfId="19411" hidden="1"/>
    <cellStyle name="Warnender Text 2 14" xfId="19511" hidden="1"/>
    <cellStyle name="Warnender Text 2 14" xfId="19546" hidden="1"/>
    <cellStyle name="Warnender Text 2 14" xfId="19196" hidden="1"/>
    <cellStyle name="Warnender Text 2 14" xfId="19621" hidden="1"/>
    <cellStyle name="Warnender Text 2 14" xfId="19558" hidden="1"/>
    <cellStyle name="Warnender Text 2 14" xfId="19658" hidden="1"/>
    <cellStyle name="Warnender Text 2 14" xfId="19693" hidden="1"/>
    <cellStyle name="Warnender Text 2 14" xfId="19372" hidden="1"/>
    <cellStyle name="Warnender Text 2 14" xfId="19762" hidden="1"/>
    <cellStyle name="Warnender Text 2 14" xfId="19699" hidden="1"/>
    <cellStyle name="Warnender Text 2 14" xfId="19799" hidden="1"/>
    <cellStyle name="Warnender Text 2 14" xfId="19834" hidden="1"/>
    <cellStyle name="Warnender Text 2 14" xfId="19905" hidden="1"/>
    <cellStyle name="Warnender Text 2 14" xfId="19979" hidden="1"/>
    <cellStyle name="Warnender Text 2 14" xfId="19916" hidden="1"/>
    <cellStyle name="Warnender Text 2 14" xfId="20016" hidden="1"/>
    <cellStyle name="Warnender Text 2 14" xfId="20051" hidden="1"/>
    <cellStyle name="Warnender Text 2 14" xfId="20194" hidden="1"/>
    <cellStyle name="Warnender Text 2 14" xfId="20271" hidden="1"/>
    <cellStyle name="Warnender Text 2 14" xfId="20208" hidden="1"/>
    <cellStyle name="Warnender Text 2 14" xfId="20308" hidden="1"/>
    <cellStyle name="Warnender Text 2 14" xfId="20343" hidden="1"/>
    <cellStyle name="Warnender Text 2 14" xfId="20056" hidden="1"/>
    <cellStyle name="Warnender Text 2 14" xfId="20413" hidden="1"/>
    <cellStyle name="Warnender Text 2 14" xfId="20350" hidden="1"/>
    <cellStyle name="Warnender Text 2 14" xfId="20450" hidden="1"/>
    <cellStyle name="Warnender Text 2 14" xfId="20485" hidden="1"/>
    <cellStyle name="Warnender Text 2 14" xfId="20556" hidden="1"/>
    <cellStyle name="Warnender Text 2 14" xfId="20630" hidden="1"/>
    <cellStyle name="Warnender Text 2 14" xfId="20567" hidden="1"/>
    <cellStyle name="Warnender Text 2 14" xfId="20667" hidden="1"/>
    <cellStyle name="Warnender Text 2 14" xfId="20702" hidden="1"/>
    <cellStyle name="Warnender Text 2 14" xfId="20893" hidden="1"/>
    <cellStyle name="Warnender Text 2 14" xfId="21021" hidden="1"/>
    <cellStyle name="Warnender Text 2 14" xfId="20958" hidden="1"/>
    <cellStyle name="Warnender Text 2 14" xfId="21058" hidden="1"/>
    <cellStyle name="Warnender Text 2 14" xfId="21093" hidden="1"/>
    <cellStyle name="Warnender Text 2 14" xfId="21253" hidden="1"/>
    <cellStyle name="Warnender Text 2 14" xfId="21330" hidden="1"/>
    <cellStyle name="Warnender Text 2 14" xfId="21267" hidden="1"/>
    <cellStyle name="Warnender Text 2 14" xfId="21367" hidden="1"/>
    <cellStyle name="Warnender Text 2 14" xfId="21402" hidden="1"/>
    <cellStyle name="Warnender Text 2 14" xfId="21115" hidden="1"/>
    <cellStyle name="Warnender Text 2 14" xfId="21474" hidden="1"/>
    <cellStyle name="Warnender Text 2 14" xfId="21411" hidden="1"/>
    <cellStyle name="Warnender Text 2 14" xfId="21511" hidden="1"/>
    <cellStyle name="Warnender Text 2 14" xfId="21546" hidden="1"/>
    <cellStyle name="Warnender Text 2 14" xfId="20912" hidden="1"/>
    <cellStyle name="Warnender Text 2 14" xfId="21631" hidden="1"/>
    <cellStyle name="Warnender Text 2 14" xfId="21568" hidden="1"/>
    <cellStyle name="Warnender Text 2 14" xfId="21668" hidden="1"/>
    <cellStyle name="Warnender Text 2 14" xfId="21703" hidden="1"/>
    <cellStyle name="Warnender Text 2 14" xfId="21905" hidden="1"/>
    <cellStyle name="Warnender Text 2 14" xfId="22001" hidden="1"/>
    <cellStyle name="Warnender Text 2 14" xfId="21938" hidden="1"/>
    <cellStyle name="Warnender Text 2 14" xfId="22038" hidden="1"/>
    <cellStyle name="Warnender Text 2 14" xfId="22073" hidden="1"/>
    <cellStyle name="Warnender Text 2 14" xfId="21722" hidden="1"/>
    <cellStyle name="Warnender Text 2 14" xfId="22150" hidden="1"/>
    <cellStyle name="Warnender Text 2 14" xfId="22087" hidden="1"/>
    <cellStyle name="Warnender Text 2 14" xfId="22187" hidden="1"/>
    <cellStyle name="Warnender Text 2 14" xfId="22222" hidden="1"/>
    <cellStyle name="Warnender Text 2 14" xfId="21898" hidden="1"/>
    <cellStyle name="Warnender Text 2 14" xfId="22293" hidden="1"/>
    <cellStyle name="Warnender Text 2 14" xfId="22230" hidden="1"/>
    <cellStyle name="Warnender Text 2 14" xfId="22330" hidden="1"/>
    <cellStyle name="Warnender Text 2 14" xfId="22365" hidden="1"/>
    <cellStyle name="Warnender Text 2 14" xfId="22438" hidden="1"/>
    <cellStyle name="Warnender Text 2 14" xfId="22512" hidden="1"/>
    <cellStyle name="Warnender Text 2 14" xfId="22449" hidden="1"/>
    <cellStyle name="Warnender Text 2 14" xfId="22549" hidden="1"/>
    <cellStyle name="Warnender Text 2 14" xfId="22584" hidden="1"/>
    <cellStyle name="Warnender Text 2 14" xfId="22727" hidden="1"/>
    <cellStyle name="Warnender Text 2 14" xfId="22804" hidden="1"/>
    <cellStyle name="Warnender Text 2 14" xfId="22741" hidden="1"/>
    <cellStyle name="Warnender Text 2 14" xfId="22841" hidden="1"/>
    <cellStyle name="Warnender Text 2 14" xfId="22876" hidden="1"/>
    <cellStyle name="Warnender Text 2 14" xfId="22589" hidden="1"/>
    <cellStyle name="Warnender Text 2 14" xfId="22946" hidden="1"/>
    <cellStyle name="Warnender Text 2 14" xfId="22883" hidden="1"/>
    <cellStyle name="Warnender Text 2 14" xfId="22983" hidden="1"/>
    <cellStyle name="Warnender Text 2 14" xfId="23018" hidden="1"/>
    <cellStyle name="Warnender Text 2 14" xfId="20713" hidden="1"/>
    <cellStyle name="Warnender Text 2 14" xfId="23086" hidden="1"/>
    <cellStyle name="Warnender Text 2 14" xfId="23023" hidden="1"/>
    <cellStyle name="Warnender Text 2 14" xfId="23123" hidden="1"/>
    <cellStyle name="Warnender Text 2 14" xfId="23158" hidden="1"/>
    <cellStyle name="Warnender Text 2 14" xfId="23358" hidden="1"/>
    <cellStyle name="Warnender Text 2 14" xfId="23453" hidden="1"/>
    <cellStyle name="Warnender Text 2 14" xfId="23390" hidden="1"/>
    <cellStyle name="Warnender Text 2 14" xfId="23490" hidden="1"/>
    <cellStyle name="Warnender Text 2 14" xfId="23525" hidden="1"/>
    <cellStyle name="Warnender Text 2 14" xfId="23175" hidden="1"/>
    <cellStyle name="Warnender Text 2 14" xfId="23602" hidden="1"/>
    <cellStyle name="Warnender Text 2 14" xfId="23539" hidden="1"/>
    <cellStyle name="Warnender Text 2 14" xfId="23639" hidden="1"/>
    <cellStyle name="Warnender Text 2 14" xfId="23674" hidden="1"/>
    <cellStyle name="Warnender Text 2 14" xfId="23351" hidden="1"/>
    <cellStyle name="Warnender Text 2 14" xfId="23745" hidden="1"/>
    <cellStyle name="Warnender Text 2 14" xfId="23682" hidden="1"/>
    <cellStyle name="Warnender Text 2 14" xfId="23782" hidden="1"/>
    <cellStyle name="Warnender Text 2 14" xfId="23817" hidden="1"/>
    <cellStyle name="Warnender Text 2 14" xfId="23889" hidden="1"/>
    <cellStyle name="Warnender Text 2 14" xfId="23963" hidden="1"/>
    <cellStyle name="Warnender Text 2 14" xfId="23900" hidden="1"/>
    <cellStyle name="Warnender Text 2 14" xfId="24000" hidden="1"/>
    <cellStyle name="Warnender Text 2 14" xfId="24035" hidden="1"/>
    <cellStyle name="Warnender Text 2 14" xfId="24178" hidden="1"/>
    <cellStyle name="Warnender Text 2 14" xfId="24255" hidden="1"/>
    <cellStyle name="Warnender Text 2 14" xfId="24192" hidden="1"/>
    <cellStyle name="Warnender Text 2 14" xfId="24292" hidden="1"/>
    <cellStyle name="Warnender Text 2 14" xfId="24327" hidden="1"/>
    <cellStyle name="Warnender Text 2 14" xfId="24040" hidden="1"/>
    <cellStyle name="Warnender Text 2 14" xfId="24397" hidden="1"/>
    <cellStyle name="Warnender Text 2 14" xfId="24334" hidden="1"/>
    <cellStyle name="Warnender Text 2 14" xfId="24434" hidden="1"/>
    <cellStyle name="Warnender Text 2 14" xfId="24469" hidden="1"/>
    <cellStyle name="Warnender Text 2 14" xfId="21559" hidden="1"/>
    <cellStyle name="Warnender Text 2 14" xfId="24537" hidden="1"/>
    <cellStyle name="Warnender Text 2 14" xfId="24474" hidden="1"/>
    <cellStyle name="Warnender Text 2 14" xfId="24574" hidden="1"/>
    <cellStyle name="Warnender Text 2 14" xfId="24609" hidden="1"/>
    <cellStyle name="Warnender Text 2 14" xfId="24805" hidden="1"/>
    <cellStyle name="Warnender Text 2 14" xfId="24900" hidden="1"/>
    <cellStyle name="Warnender Text 2 14" xfId="24837" hidden="1"/>
    <cellStyle name="Warnender Text 2 14" xfId="24937" hidden="1"/>
    <cellStyle name="Warnender Text 2 14" xfId="24972" hidden="1"/>
    <cellStyle name="Warnender Text 2 14" xfId="24622" hidden="1"/>
    <cellStyle name="Warnender Text 2 14" xfId="25047" hidden="1"/>
    <cellStyle name="Warnender Text 2 14" xfId="24984" hidden="1"/>
    <cellStyle name="Warnender Text 2 14" xfId="25084" hidden="1"/>
    <cellStyle name="Warnender Text 2 14" xfId="25119" hidden="1"/>
    <cellStyle name="Warnender Text 2 14" xfId="24798" hidden="1"/>
    <cellStyle name="Warnender Text 2 14" xfId="25188" hidden="1"/>
    <cellStyle name="Warnender Text 2 14" xfId="25125" hidden="1"/>
    <cellStyle name="Warnender Text 2 14" xfId="25225" hidden="1"/>
    <cellStyle name="Warnender Text 2 14" xfId="25260" hidden="1"/>
    <cellStyle name="Warnender Text 2 14" xfId="25331" hidden="1"/>
    <cellStyle name="Warnender Text 2 14" xfId="25405" hidden="1"/>
    <cellStyle name="Warnender Text 2 14" xfId="25342" hidden="1"/>
    <cellStyle name="Warnender Text 2 14" xfId="25442" hidden="1"/>
    <cellStyle name="Warnender Text 2 14" xfId="25477" hidden="1"/>
    <cellStyle name="Warnender Text 2 14" xfId="25620" hidden="1"/>
    <cellStyle name="Warnender Text 2 14" xfId="25697" hidden="1"/>
    <cellStyle name="Warnender Text 2 14" xfId="25634" hidden="1"/>
    <cellStyle name="Warnender Text 2 14" xfId="25734" hidden="1"/>
    <cellStyle name="Warnender Text 2 14" xfId="25769" hidden="1"/>
    <cellStyle name="Warnender Text 2 14" xfId="25482" hidden="1"/>
    <cellStyle name="Warnender Text 2 14" xfId="25839" hidden="1"/>
    <cellStyle name="Warnender Text 2 14" xfId="25776" hidden="1"/>
    <cellStyle name="Warnender Text 2 14" xfId="25876" hidden="1"/>
    <cellStyle name="Warnender Text 2 14" xfId="25911" hidden="1"/>
    <cellStyle name="Warnender Text 2 14" xfId="26029" hidden="1"/>
    <cellStyle name="Warnender Text 2 14" xfId="26132" hidden="1"/>
    <cellStyle name="Warnender Text 2 14" xfId="26069" hidden="1"/>
    <cellStyle name="Warnender Text 2 14" xfId="26169" hidden="1"/>
    <cellStyle name="Warnender Text 2 14" xfId="26204" hidden="1"/>
    <cellStyle name="Warnender Text 2 14" xfId="26401" hidden="1"/>
    <cellStyle name="Warnender Text 2 14" xfId="26496" hidden="1"/>
    <cellStyle name="Warnender Text 2 14" xfId="26433" hidden="1"/>
    <cellStyle name="Warnender Text 2 14" xfId="26533" hidden="1"/>
    <cellStyle name="Warnender Text 2 14" xfId="26568" hidden="1"/>
    <cellStyle name="Warnender Text 2 14" xfId="26218" hidden="1"/>
    <cellStyle name="Warnender Text 2 14" xfId="26643" hidden="1"/>
    <cellStyle name="Warnender Text 2 14" xfId="26580" hidden="1"/>
    <cellStyle name="Warnender Text 2 14" xfId="26680" hidden="1"/>
    <cellStyle name="Warnender Text 2 14" xfId="26715" hidden="1"/>
    <cellStyle name="Warnender Text 2 14" xfId="26394" hidden="1"/>
    <cellStyle name="Warnender Text 2 14" xfId="26784" hidden="1"/>
    <cellStyle name="Warnender Text 2 14" xfId="26721" hidden="1"/>
    <cellStyle name="Warnender Text 2 14" xfId="26821" hidden="1"/>
    <cellStyle name="Warnender Text 2 14" xfId="26856" hidden="1"/>
    <cellStyle name="Warnender Text 2 14" xfId="26927" hidden="1"/>
    <cellStyle name="Warnender Text 2 14" xfId="27001" hidden="1"/>
    <cellStyle name="Warnender Text 2 14" xfId="26938" hidden="1"/>
    <cellStyle name="Warnender Text 2 14" xfId="27038" hidden="1"/>
    <cellStyle name="Warnender Text 2 14" xfId="27073" hidden="1"/>
    <cellStyle name="Warnender Text 2 14" xfId="27216" hidden="1"/>
    <cellStyle name="Warnender Text 2 14" xfId="27293" hidden="1"/>
    <cellStyle name="Warnender Text 2 14" xfId="27230" hidden="1"/>
    <cellStyle name="Warnender Text 2 14" xfId="27330" hidden="1"/>
    <cellStyle name="Warnender Text 2 14" xfId="27365" hidden="1"/>
    <cellStyle name="Warnender Text 2 14" xfId="27078" hidden="1"/>
    <cellStyle name="Warnender Text 2 14" xfId="27435" hidden="1"/>
    <cellStyle name="Warnender Text 2 14" xfId="27372" hidden="1"/>
    <cellStyle name="Warnender Text 2 14" xfId="27472" hidden="1"/>
    <cellStyle name="Warnender Text 2 14" xfId="27507" hidden="1"/>
    <cellStyle name="Warnender Text 2 14" xfId="26047" hidden="1"/>
    <cellStyle name="Warnender Text 2 14" xfId="27575" hidden="1"/>
    <cellStyle name="Warnender Text 2 14" xfId="27512" hidden="1"/>
    <cellStyle name="Warnender Text 2 14" xfId="27612" hidden="1"/>
    <cellStyle name="Warnender Text 2 14" xfId="27647" hidden="1"/>
    <cellStyle name="Warnender Text 2 14" xfId="27843" hidden="1"/>
    <cellStyle name="Warnender Text 2 14" xfId="27938" hidden="1"/>
    <cellStyle name="Warnender Text 2 14" xfId="27875" hidden="1"/>
    <cellStyle name="Warnender Text 2 14" xfId="27975" hidden="1"/>
    <cellStyle name="Warnender Text 2 14" xfId="28010" hidden="1"/>
    <cellStyle name="Warnender Text 2 14" xfId="27660" hidden="1"/>
    <cellStyle name="Warnender Text 2 14" xfId="28085" hidden="1"/>
    <cellStyle name="Warnender Text 2 14" xfId="28022" hidden="1"/>
    <cellStyle name="Warnender Text 2 14" xfId="28122" hidden="1"/>
    <cellStyle name="Warnender Text 2 14" xfId="28157" hidden="1"/>
    <cellStyle name="Warnender Text 2 14" xfId="27836" hidden="1"/>
    <cellStyle name="Warnender Text 2 14" xfId="28226" hidden="1"/>
    <cellStyle name="Warnender Text 2 14" xfId="28163" hidden="1"/>
    <cellStyle name="Warnender Text 2 14" xfId="28263" hidden="1"/>
    <cellStyle name="Warnender Text 2 14" xfId="28298" hidden="1"/>
    <cellStyle name="Warnender Text 2 14" xfId="28369" hidden="1"/>
    <cellStyle name="Warnender Text 2 14" xfId="28443" hidden="1"/>
    <cellStyle name="Warnender Text 2 14" xfId="28380" hidden="1"/>
    <cellStyle name="Warnender Text 2 14" xfId="28480" hidden="1"/>
    <cellStyle name="Warnender Text 2 14" xfId="28515" hidden="1"/>
    <cellStyle name="Warnender Text 2 14" xfId="28658" hidden="1"/>
    <cellStyle name="Warnender Text 2 14" xfId="28735" hidden="1"/>
    <cellStyle name="Warnender Text 2 14" xfId="28672" hidden="1"/>
    <cellStyle name="Warnender Text 2 14" xfId="28772" hidden="1"/>
    <cellStyle name="Warnender Text 2 14" xfId="28807" hidden="1"/>
    <cellStyle name="Warnender Text 2 14" xfId="28520" hidden="1"/>
    <cellStyle name="Warnender Text 2 14" xfId="28877" hidden="1"/>
    <cellStyle name="Warnender Text 2 14" xfId="28814" hidden="1"/>
    <cellStyle name="Warnender Text 2 14" xfId="28914" hidden="1"/>
    <cellStyle name="Warnender Text 2 14" xfId="28949" hidden="1"/>
    <cellStyle name="Warnender Text 2 14" xfId="29021" hidden="1"/>
    <cellStyle name="Warnender Text 2 14" xfId="29095" hidden="1"/>
    <cellStyle name="Warnender Text 2 14" xfId="29032" hidden="1"/>
    <cellStyle name="Warnender Text 2 14" xfId="29132" hidden="1"/>
    <cellStyle name="Warnender Text 2 14" xfId="29167" hidden="1"/>
    <cellStyle name="Warnender Text 2 14" xfId="29363" hidden="1"/>
    <cellStyle name="Warnender Text 2 14" xfId="29458" hidden="1"/>
    <cellStyle name="Warnender Text 2 14" xfId="29395" hidden="1"/>
    <cellStyle name="Warnender Text 2 14" xfId="29495" hidden="1"/>
    <cellStyle name="Warnender Text 2 14" xfId="29530" hidden="1"/>
    <cellStyle name="Warnender Text 2 14" xfId="29180" hidden="1"/>
    <cellStyle name="Warnender Text 2 14" xfId="29605" hidden="1"/>
    <cellStyle name="Warnender Text 2 14" xfId="29542" hidden="1"/>
    <cellStyle name="Warnender Text 2 14" xfId="29642" hidden="1"/>
    <cellStyle name="Warnender Text 2 14" xfId="29677" hidden="1"/>
    <cellStyle name="Warnender Text 2 14" xfId="29356" hidden="1"/>
    <cellStyle name="Warnender Text 2 14" xfId="29746" hidden="1"/>
    <cellStyle name="Warnender Text 2 14" xfId="29683" hidden="1"/>
    <cellStyle name="Warnender Text 2 14" xfId="29783" hidden="1"/>
    <cellStyle name="Warnender Text 2 14" xfId="29818" hidden="1"/>
    <cellStyle name="Warnender Text 2 14" xfId="29889" hidden="1"/>
    <cellStyle name="Warnender Text 2 14" xfId="29963" hidden="1"/>
    <cellStyle name="Warnender Text 2 14" xfId="29900" hidden="1"/>
    <cellStyle name="Warnender Text 2 14" xfId="30000" hidden="1"/>
    <cellStyle name="Warnender Text 2 14" xfId="30035" hidden="1"/>
    <cellStyle name="Warnender Text 2 14" xfId="30178" hidden="1"/>
    <cellStyle name="Warnender Text 2 14" xfId="30255" hidden="1"/>
    <cellStyle name="Warnender Text 2 14" xfId="30192" hidden="1"/>
    <cellStyle name="Warnender Text 2 14" xfId="30292" hidden="1"/>
    <cellStyle name="Warnender Text 2 14" xfId="30327" hidden="1"/>
    <cellStyle name="Warnender Text 2 14" xfId="30040" hidden="1"/>
    <cellStyle name="Warnender Text 2 14" xfId="30397" hidden="1"/>
    <cellStyle name="Warnender Text 2 14" xfId="30334" hidden="1"/>
    <cellStyle name="Warnender Text 2 14" xfId="30434" hidden="1"/>
    <cellStyle name="Warnender Text 2 14" xfId="30469" hidden="1"/>
    <cellStyle name="Warnender Text 2 14" xfId="30540" hidden="1"/>
    <cellStyle name="Warnender Text 2 14" xfId="30614" hidden="1"/>
    <cellStyle name="Warnender Text 2 14" xfId="30551" hidden="1"/>
    <cellStyle name="Warnender Text 2 14" xfId="30651" hidden="1"/>
    <cellStyle name="Warnender Text 2 14" xfId="30686" hidden="1"/>
    <cellStyle name="Warnender Text 2 14" xfId="30877" hidden="1"/>
    <cellStyle name="Warnender Text 2 14" xfId="31005" hidden="1"/>
    <cellStyle name="Warnender Text 2 14" xfId="30942" hidden="1"/>
    <cellStyle name="Warnender Text 2 14" xfId="31042" hidden="1"/>
    <cellStyle name="Warnender Text 2 14" xfId="31077" hidden="1"/>
    <cellStyle name="Warnender Text 2 14" xfId="31237" hidden="1"/>
    <cellStyle name="Warnender Text 2 14" xfId="31314" hidden="1"/>
    <cellStyle name="Warnender Text 2 14" xfId="31251" hidden="1"/>
    <cellStyle name="Warnender Text 2 14" xfId="31351" hidden="1"/>
    <cellStyle name="Warnender Text 2 14" xfId="31386" hidden="1"/>
    <cellStyle name="Warnender Text 2 14" xfId="31099" hidden="1"/>
    <cellStyle name="Warnender Text 2 14" xfId="31458" hidden="1"/>
    <cellStyle name="Warnender Text 2 14" xfId="31395" hidden="1"/>
    <cellStyle name="Warnender Text 2 14" xfId="31495" hidden="1"/>
    <cellStyle name="Warnender Text 2 14" xfId="31530" hidden="1"/>
    <cellStyle name="Warnender Text 2 14" xfId="30896" hidden="1"/>
    <cellStyle name="Warnender Text 2 14" xfId="31615" hidden="1"/>
    <cellStyle name="Warnender Text 2 14" xfId="31552" hidden="1"/>
    <cellStyle name="Warnender Text 2 14" xfId="31652" hidden="1"/>
    <cellStyle name="Warnender Text 2 14" xfId="31687" hidden="1"/>
    <cellStyle name="Warnender Text 2 14" xfId="31889" hidden="1"/>
    <cellStyle name="Warnender Text 2 14" xfId="31985" hidden="1"/>
    <cellStyle name="Warnender Text 2 14" xfId="31922" hidden="1"/>
    <cellStyle name="Warnender Text 2 14" xfId="32022" hidden="1"/>
    <cellStyle name="Warnender Text 2 14" xfId="32057" hidden="1"/>
    <cellStyle name="Warnender Text 2 14" xfId="31706" hidden="1"/>
    <cellStyle name="Warnender Text 2 14" xfId="32134" hidden="1"/>
    <cellStyle name="Warnender Text 2 14" xfId="32071" hidden="1"/>
    <cellStyle name="Warnender Text 2 14" xfId="32171" hidden="1"/>
    <cellStyle name="Warnender Text 2 14" xfId="32206" hidden="1"/>
    <cellStyle name="Warnender Text 2 14" xfId="31882" hidden="1"/>
    <cellStyle name="Warnender Text 2 14" xfId="32277" hidden="1"/>
    <cellStyle name="Warnender Text 2 14" xfId="32214" hidden="1"/>
    <cellStyle name="Warnender Text 2 14" xfId="32314" hidden="1"/>
    <cellStyle name="Warnender Text 2 14" xfId="32349" hidden="1"/>
    <cellStyle name="Warnender Text 2 14" xfId="32422" hidden="1"/>
    <cellStyle name="Warnender Text 2 14" xfId="32496" hidden="1"/>
    <cellStyle name="Warnender Text 2 14" xfId="32433" hidden="1"/>
    <cellStyle name="Warnender Text 2 14" xfId="32533" hidden="1"/>
    <cellStyle name="Warnender Text 2 14" xfId="32568" hidden="1"/>
    <cellStyle name="Warnender Text 2 14" xfId="32711" hidden="1"/>
    <cellStyle name="Warnender Text 2 14" xfId="32788" hidden="1"/>
    <cellStyle name="Warnender Text 2 14" xfId="32725" hidden="1"/>
    <cellStyle name="Warnender Text 2 14" xfId="32825" hidden="1"/>
    <cellStyle name="Warnender Text 2 14" xfId="32860" hidden="1"/>
    <cellStyle name="Warnender Text 2 14" xfId="32573" hidden="1"/>
    <cellStyle name="Warnender Text 2 14" xfId="32930" hidden="1"/>
    <cellStyle name="Warnender Text 2 14" xfId="32867" hidden="1"/>
    <cellStyle name="Warnender Text 2 14" xfId="32967" hidden="1"/>
    <cellStyle name="Warnender Text 2 14" xfId="33002" hidden="1"/>
    <cellStyle name="Warnender Text 2 14" xfId="30697" hidden="1"/>
    <cellStyle name="Warnender Text 2 14" xfId="33070" hidden="1"/>
    <cellStyle name="Warnender Text 2 14" xfId="33007" hidden="1"/>
    <cellStyle name="Warnender Text 2 14" xfId="33107" hidden="1"/>
    <cellStyle name="Warnender Text 2 14" xfId="33142" hidden="1"/>
    <cellStyle name="Warnender Text 2 14" xfId="33341" hidden="1"/>
    <cellStyle name="Warnender Text 2 14" xfId="33436" hidden="1"/>
    <cellStyle name="Warnender Text 2 14" xfId="33373" hidden="1"/>
    <cellStyle name="Warnender Text 2 14" xfId="33473" hidden="1"/>
    <cellStyle name="Warnender Text 2 14" xfId="33508" hidden="1"/>
    <cellStyle name="Warnender Text 2 14" xfId="33158" hidden="1"/>
    <cellStyle name="Warnender Text 2 14" xfId="33585" hidden="1"/>
    <cellStyle name="Warnender Text 2 14" xfId="33522" hidden="1"/>
    <cellStyle name="Warnender Text 2 14" xfId="33622" hidden="1"/>
    <cellStyle name="Warnender Text 2 14" xfId="33657" hidden="1"/>
    <cellStyle name="Warnender Text 2 14" xfId="33334" hidden="1"/>
    <cellStyle name="Warnender Text 2 14" xfId="33728" hidden="1"/>
    <cellStyle name="Warnender Text 2 14" xfId="33665" hidden="1"/>
    <cellStyle name="Warnender Text 2 14" xfId="33765" hidden="1"/>
    <cellStyle name="Warnender Text 2 14" xfId="33800" hidden="1"/>
    <cellStyle name="Warnender Text 2 14" xfId="33872" hidden="1"/>
    <cellStyle name="Warnender Text 2 14" xfId="33946" hidden="1"/>
    <cellStyle name="Warnender Text 2 14" xfId="33883" hidden="1"/>
    <cellStyle name="Warnender Text 2 14" xfId="33983" hidden="1"/>
    <cellStyle name="Warnender Text 2 14" xfId="34018" hidden="1"/>
    <cellStyle name="Warnender Text 2 14" xfId="34161" hidden="1"/>
    <cellStyle name="Warnender Text 2 14" xfId="34238" hidden="1"/>
    <cellStyle name="Warnender Text 2 14" xfId="34175" hidden="1"/>
    <cellStyle name="Warnender Text 2 14" xfId="34275" hidden="1"/>
    <cellStyle name="Warnender Text 2 14" xfId="34310" hidden="1"/>
    <cellStyle name="Warnender Text 2 14" xfId="34023" hidden="1"/>
    <cellStyle name="Warnender Text 2 14" xfId="34380" hidden="1"/>
    <cellStyle name="Warnender Text 2 14" xfId="34317" hidden="1"/>
    <cellStyle name="Warnender Text 2 14" xfId="34417" hidden="1"/>
    <cellStyle name="Warnender Text 2 14" xfId="34452" hidden="1"/>
    <cellStyle name="Warnender Text 2 14" xfId="31543" hidden="1"/>
    <cellStyle name="Warnender Text 2 14" xfId="34520" hidden="1"/>
    <cellStyle name="Warnender Text 2 14" xfId="34457" hidden="1"/>
    <cellStyle name="Warnender Text 2 14" xfId="34557" hidden="1"/>
    <cellStyle name="Warnender Text 2 14" xfId="34592" hidden="1"/>
    <cellStyle name="Warnender Text 2 14" xfId="34788" hidden="1"/>
    <cellStyle name="Warnender Text 2 14" xfId="34883" hidden="1"/>
    <cellStyle name="Warnender Text 2 14" xfId="34820" hidden="1"/>
    <cellStyle name="Warnender Text 2 14" xfId="34920" hidden="1"/>
    <cellStyle name="Warnender Text 2 14" xfId="34955" hidden="1"/>
    <cellStyle name="Warnender Text 2 14" xfId="34605" hidden="1"/>
    <cellStyle name="Warnender Text 2 14" xfId="35030" hidden="1"/>
    <cellStyle name="Warnender Text 2 14" xfId="34967" hidden="1"/>
    <cellStyle name="Warnender Text 2 14" xfId="35067" hidden="1"/>
    <cellStyle name="Warnender Text 2 14" xfId="35102" hidden="1"/>
    <cellStyle name="Warnender Text 2 14" xfId="34781" hidden="1"/>
    <cellStyle name="Warnender Text 2 14" xfId="35171" hidden="1"/>
    <cellStyle name="Warnender Text 2 14" xfId="35108" hidden="1"/>
    <cellStyle name="Warnender Text 2 14" xfId="35208" hidden="1"/>
    <cellStyle name="Warnender Text 2 14" xfId="35243" hidden="1"/>
    <cellStyle name="Warnender Text 2 14" xfId="35314" hidden="1"/>
    <cellStyle name="Warnender Text 2 14" xfId="35388" hidden="1"/>
    <cellStyle name="Warnender Text 2 14" xfId="35325" hidden="1"/>
    <cellStyle name="Warnender Text 2 14" xfId="35425" hidden="1"/>
    <cellStyle name="Warnender Text 2 14" xfId="35460" hidden="1"/>
    <cellStyle name="Warnender Text 2 14" xfId="35603" hidden="1"/>
    <cellStyle name="Warnender Text 2 14" xfId="35680" hidden="1"/>
    <cellStyle name="Warnender Text 2 14" xfId="35617" hidden="1"/>
    <cellStyle name="Warnender Text 2 14" xfId="35717" hidden="1"/>
    <cellStyle name="Warnender Text 2 14" xfId="35752" hidden="1"/>
    <cellStyle name="Warnender Text 2 14" xfId="35465" hidden="1"/>
    <cellStyle name="Warnender Text 2 14" xfId="35822" hidden="1"/>
    <cellStyle name="Warnender Text 2 14" xfId="35759" hidden="1"/>
    <cellStyle name="Warnender Text 2 14" xfId="35859" hidden="1"/>
    <cellStyle name="Warnender Text 2 14" xfId="35894" hidden="1"/>
    <cellStyle name="Warnender Text 2 14" xfId="36012" hidden="1"/>
    <cellStyle name="Warnender Text 2 14" xfId="36115" hidden="1"/>
    <cellStyle name="Warnender Text 2 14" xfId="36052" hidden="1"/>
    <cellStyle name="Warnender Text 2 14" xfId="36152" hidden="1"/>
    <cellStyle name="Warnender Text 2 14" xfId="36187" hidden="1"/>
    <cellStyle name="Warnender Text 2 14" xfId="36384" hidden="1"/>
    <cellStyle name="Warnender Text 2 14" xfId="36479" hidden="1"/>
    <cellStyle name="Warnender Text 2 14" xfId="36416" hidden="1"/>
    <cellStyle name="Warnender Text 2 14" xfId="36516" hidden="1"/>
    <cellStyle name="Warnender Text 2 14" xfId="36551" hidden="1"/>
    <cellStyle name="Warnender Text 2 14" xfId="36201" hidden="1"/>
    <cellStyle name="Warnender Text 2 14" xfId="36626" hidden="1"/>
    <cellStyle name="Warnender Text 2 14" xfId="36563" hidden="1"/>
    <cellStyle name="Warnender Text 2 14" xfId="36663" hidden="1"/>
    <cellStyle name="Warnender Text 2 14" xfId="36698" hidden="1"/>
    <cellStyle name="Warnender Text 2 14" xfId="36377" hidden="1"/>
    <cellStyle name="Warnender Text 2 14" xfId="36767" hidden="1"/>
    <cellStyle name="Warnender Text 2 14" xfId="36704" hidden="1"/>
    <cellStyle name="Warnender Text 2 14" xfId="36804" hidden="1"/>
    <cellStyle name="Warnender Text 2 14" xfId="36839" hidden="1"/>
    <cellStyle name="Warnender Text 2 14" xfId="36910" hidden="1"/>
    <cellStyle name="Warnender Text 2 14" xfId="36984" hidden="1"/>
    <cellStyle name="Warnender Text 2 14" xfId="36921" hidden="1"/>
    <cellStyle name="Warnender Text 2 14" xfId="37021" hidden="1"/>
    <cellStyle name="Warnender Text 2 14" xfId="37056" hidden="1"/>
    <cellStyle name="Warnender Text 2 14" xfId="37199" hidden="1"/>
    <cellStyle name="Warnender Text 2 14" xfId="37276" hidden="1"/>
    <cellStyle name="Warnender Text 2 14" xfId="37213" hidden="1"/>
    <cellStyle name="Warnender Text 2 14" xfId="37313" hidden="1"/>
    <cellStyle name="Warnender Text 2 14" xfId="37348" hidden="1"/>
    <cellStyle name="Warnender Text 2 14" xfId="37061" hidden="1"/>
    <cellStyle name="Warnender Text 2 14" xfId="37418" hidden="1"/>
    <cellStyle name="Warnender Text 2 14" xfId="37355" hidden="1"/>
    <cellStyle name="Warnender Text 2 14" xfId="37455" hidden="1"/>
    <cellStyle name="Warnender Text 2 14" xfId="37490" hidden="1"/>
    <cellStyle name="Warnender Text 2 14" xfId="36030" hidden="1"/>
    <cellStyle name="Warnender Text 2 14" xfId="37558" hidden="1"/>
    <cellStyle name="Warnender Text 2 14" xfId="37495" hidden="1"/>
    <cellStyle name="Warnender Text 2 14" xfId="37595" hidden="1"/>
    <cellStyle name="Warnender Text 2 14" xfId="37630" hidden="1"/>
    <cellStyle name="Warnender Text 2 14" xfId="37826" hidden="1"/>
    <cellStyle name="Warnender Text 2 14" xfId="37921" hidden="1"/>
    <cellStyle name="Warnender Text 2 14" xfId="37858" hidden="1"/>
    <cellStyle name="Warnender Text 2 14" xfId="37958" hidden="1"/>
    <cellStyle name="Warnender Text 2 14" xfId="37993" hidden="1"/>
    <cellStyle name="Warnender Text 2 14" xfId="37643" hidden="1"/>
    <cellStyle name="Warnender Text 2 14" xfId="38068" hidden="1"/>
    <cellStyle name="Warnender Text 2 14" xfId="38005" hidden="1"/>
    <cellStyle name="Warnender Text 2 14" xfId="38105" hidden="1"/>
    <cellStyle name="Warnender Text 2 14" xfId="38140" hidden="1"/>
    <cellStyle name="Warnender Text 2 14" xfId="37819" hidden="1"/>
    <cellStyle name="Warnender Text 2 14" xfId="38209" hidden="1"/>
    <cellStyle name="Warnender Text 2 14" xfId="38146" hidden="1"/>
    <cellStyle name="Warnender Text 2 14" xfId="38246" hidden="1"/>
    <cellStyle name="Warnender Text 2 14" xfId="38281" hidden="1"/>
    <cellStyle name="Warnender Text 2 14" xfId="38352" hidden="1"/>
    <cellStyle name="Warnender Text 2 14" xfId="38426" hidden="1"/>
    <cellStyle name="Warnender Text 2 14" xfId="38363" hidden="1"/>
    <cellStyle name="Warnender Text 2 14" xfId="38463" hidden="1"/>
    <cellStyle name="Warnender Text 2 14" xfId="38498" hidden="1"/>
    <cellStyle name="Warnender Text 2 14" xfId="38641" hidden="1"/>
    <cellStyle name="Warnender Text 2 14" xfId="38718" hidden="1"/>
    <cellStyle name="Warnender Text 2 14" xfId="38655" hidden="1"/>
    <cellStyle name="Warnender Text 2 14" xfId="38755" hidden="1"/>
    <cellStyle name="Warnender Text 2 14" xfId="38790" hidden="1"/>
    <cellStyle name="Warnender Text 2 14" xfId="38503" hidden="1"/>
    <cellStyle name="Warnender Text 2 14" xfId="38860" hidden="1"/>
    <cellStyle name="Warnender Text 2 14" xfId="38797" hidden="1"/>
    <cellStyle name="Warnender Text 2 14" xfId="38897" hidden="1"/>
    <cellStyle name="Warnender Text 2 14" xfId="38932" hidden="1"/>
    <cellStyle name="Warnender Text 2 14" xfId="39021" hidden="1"/>
    <cellStyle name="Warnender Text 2 14" xfId="39098" hidden="1"/>
    <cellStyle name="Warnender Text 2 14" xfId="39035" hidden="1"/>
    <cellStyle name="Warnender Text 2 14" xfId="39135" hidden="1"/>
    <cellStyle name="Warnender Text 2 14" xfId="39170" hidden="1"/>
    <cellStyle name="Warnender Text 2 14" xfId="39366" hidden="1"/>
    <cellStyle name="Warnender Text 2 14" xfId="39461" hidden="1"/>
    <cellStyle name="Warnender Text 2 14" xfId="39398" hidden="1"/>
    <cellStyle name="Warnender Text 2 14" xfId="39498" hidden="1"/>
    <cellStyle name="Warnender Text 2 14" xfId="39533" hidden="1"/>
    <cellStyle name="Warnender Text 2 14" xfId="39183" hidden="1"/>
    <cellStyle name="Warnender Text 2 14" xfId="39608" hidden="1"/>
    <cellStyle name="Warnender Text 2 14" xfId="39545" hidden="1"/>
    <cellStyle name="Warnender Text 2 14" xfId="39645" hidden="1"/>
    <cellStyle name="Warnender Text 2 14" xfId="39680" hidden="1"/>
    <cellStyle name="Warnender Text 2 14" xfId="39359" hidden="1"/>
    <cellStyle name="Warnender Text 2 14" xfId="39749" hidden="1"/>
    <cellStyle name="Warnender Text 2 14" xfId="39686" hidden="1"/>
    <cellStyle name="Warnender Text 2 14" xfId="39786" hidden="1"/>
    <cellStyle name="Warnender Text 2 14" xfId="39821" hidden="1"/>
    <cellStyle name="Warnender Text 2 14" xfId="39892" hidden="1"/>
    <cellStyle name="Warnender Text 2 14" xfId="39966" hidden="1"/>
    <cellStyle name="Warnender Text 2 14" xfId="39903" hidden="1"/>
    <cellStyle name="Warnender Text 2 14" xfId="40003" hidden="1"/>
    <cellStyle name="Warnender Text 2 14" xfId="40038" hidden="1"/>
    <cellStyle name="Warnender Text 2 14" xfId="40181" hidden="1"/>
    <cellStyle name="Warnender Text 2 14" xfId="40258" hidden="1"/>
    <cellStyle name="Warnender Text 2 14" xfId="40195" hidden="1"/>
    <cellStyle name="Warnender Text 2 14" xfId="40295" hidden="1"/>
    <cellStyle name="Warnender Text 2 14" xfId="40330" hidden="1"/>
    <cellStyle name="Warnender Text 2 14" xfId="40043" hidden="1"/>
    <cellStyle name="Warnender Text 2 14" xfId="40400" hidden="1"/>
    <cellStyle name="Warnender Text 2 14" xfId="40337" hidden="1"/>
    <cellStyle name="Warnender Text 2 14" xfId="40437" hidden="1"/>
    <cellStyle name="Warnender Text 2 14" xfId="40472" hidden="1"/>
    <cellStyle name="Warnender Text 2 14" xfId="40543" hidden="1"/>
    <cellStyle name="Warnender Text 2 14" xfId="40617" hidden="1"/>
    <cellStyle name="Warnender Text 2 14" xfId="40554" hidden="1"/>
    <cellStyle name="Warnender Text 2 14" xfId="40654" hidden="1"/>
    <cellStyle name="Warnender Text 2 14" xfId="40689" hidden="1"/>
    <cellStyle name="Warnender Text 2 14" xfId="40880" hidden="1"/>
    <cellStyle name="Warnender Text 2 14" xfId="41008" hidden="1"/>
    <cellStyle name="Warnender Text 2 14" xfId="40945" hidden="1"/>
    <cellStyle name="Warnender Text 2 14" xfId="41045" hidden="1"/>
    <cellStyle name="Warnender Text 2 14" xfId="41080" hidden="1"/>
    <cellStyle name="Warnender Text 2 14" xfId="41240" hidden="1"/>
    <cellStyle name="Warnender Text 2 14" xfId="41317" hidden="1"/>
    <cellStyle name="Warnender Text 2 14" xfId="41254" hidden="1"/>
    <cellStyle name="Warnender Text 2 14" xfId="41354" hidden="1"/>
    <cellStyle name="Warnender Text 2 14" xfId="41389" hidden="1"/>
    <cellStyle name="Warnender Text 2 14" xfId="41102" hidden="1"/>
    <cellStyle name="Warnender Text 2 14" xfId="41461" hidden="1"/>
    <cellStyle name="Warnender Text 2 14" xfId="41398" hidden="1"/>
    <cellStyle name="Warnender Text 2 14" xfId="41498" hidden="1"/>
    <cellStyle name="Warnender Text 2 14" xfId="41533" hidden="1"/>
    <cellStyle name="Warnender Text 2 14" xfId="40899" hidden="1"/>
    <cellStyle name="Warnender Text 2 14" xfId="41618" hidden="1"/>
    <cellStyle name="Warnender Text 2 14" xfId="41555" hidden="1"/>
    <cellStyle name="Warnender Text 2 14" xfId="41655" hidden="1"/>
    <cellStyle name="Warnender Text 2 14" xfId="41690" hidden="1"/>
    <cellStyle name="Warnender Text 2 14" xfId="41892" hidden="1"/>
    <cellStyle name="Warnender Text 2 14" xfId="41988" hidden="1"/>
    <cellStyle name="Warnender Text 2 14" xfId="41925" hidden="1"/>
    <cellStyle name="Warnender Text 2 14" xfId="42025" hidden="1"/>
    <cellStyle name="Warnender Text 2 14" xfId="42060" hidden="1"/>
    <cellStyle name="Warnender Text 2 14" xfId="41709" hidden="1"/>
    <cellStyle name="Warnender Text 2 14" xfId="42137" hidden="1"/>
    <cellStyle name="Warnender Text 2 14" xfId="42074" hidden="1"/>
    <cellStyle name="Warnender Text 2 14" xfId="42174" hidden="1"/>
    <cellStyle name="Warnender Text 2 14" xfId="42209" hidden="1"/>
    <cellStyle name="Warnender Text 2 14" xfId="41885" hidden="1"/>
    <cellStyle name="Warnender Text 2 14" xfId="42280" hidden="1"/>
    <cellStyle name="Warnender Text 2 14" xfId="42217" hidden="1"/>
    <cellStyle name="Warnender Text 2 14" xfId="42317" hidden="1"/>
    <cellStyle name="Warnender Text 2 14" xfId="42352" hidden="1"/>
    <cellStyle name="Warnender Text 2 14" xfId="42425" hidden="1"/>
    <cellStyle name="Warnender Text 2 14" xfId="42499" hidden="1"/>
    <cellStyle name="Warnender Text 2 14" xfId="42436" hidden="1"/>
    <cellStyle name="Warnender Text 2 14" xfId="42536" hidden="1"/>
    <cellStyle name="Warnender Text 2 14" xfId="42571" hidden="1"/>
    <cellStyle name="Warnender Text 2 14" xfId="42714" hidden="1"/>
    <cellStyle name="Warnender Text 2 14" xfId="42791" hidden="1"/>
    <cellStyle name="Warnender Text 2 14" xfId="42728" hidden="1"/>
    <cellStyle name="Warnender Text 2 14" xfId="42828" hidden="1"/>
    <cellStyle name="Warnender Text 2 14" xfId="42863" hidden="1"/>
    <cellStyle name="Warnender Text 2 14" xfId="42576" hidden="1"/>
    <cellStyle name="Warnender Text 2 14" xfId="42933" hidden="1"/>
    <cellStyle name="Warnender Text 2 14" xfId="42870" hidden="1"/>
    <cellStyle name="Warnender Text 2 14" xfId="42970" hidden="1"/>
    <cellStyle name="Warnender Text 2 14" xfId="43005" hidden="1"/>
    <cellStyle name="Warnender Text 2 14" xfId="40700" hidden="1"/>
    <cellStyle name="Warnender Text 2 14" xfId="43073" hidden="1"/>
    <cellStyle name="Warnender Text 2 14" xfId="43010" hidden="1"/>
    <cellStyle name="Warnender Text 2 14" xfId="43110" hidden="1"/>
    <cellStyle name="Warnender Text 2 14" xfId="43145" hidden="1"/>
    <cellStyle name="Warnender Text 2 14" xfId="43344" hidden="1"/>
    <cellStyle name="Warnender Text 2 14" xfId="43439" hidden="1"/>
    <cellStyle name="Warnender Text 2 14" xfId="43376" hidden="1"/>
    <cellStyle name="Warnender Text 2 14" xfId="43476" hidden="1"/>
    <cellStyle name="Warnender Text 2 14" xfId="43511" hidden="1"/>
    <cellStyle name="Warnender Text 2 14" xfId="43161" hidden="1"/>
    <cellStyle name="Warnender Text 2 14" xfId="43588" hidden="1"/>
    <cellStyle name="Warnender Text 2 14" xfId="43525" hidden="1"/>
    <cellStyle name="Warnender Text 2 14" xfId="43625" hidden="1"/>
    <cellStyle name="Warnender Text 2 14" xfId="43660" hidden="1"/>
    <cellStyle name="Warnender Text 2 14" xfId="43337" hidden="1"/>
    <cellStyle name="Warnender Text 2 14" xfId="43731" hidden="1"/>
    <cellStyle name="Warnender Text 2 14" xfId="43668" hidden="1"/>
    <cellStyle name="Warnender Text 2 14" xfId="43768" hidden="1"/>
    <cellStyle name="Warnender Text 2 14" xfId="43803" hidden="1"/>
    <cellStyle name="Warnender Text 2 14" xfId="43875" hidden="1"/>
    <cellStyle name="Warnender Text 2 14" xfId="43949" hidden="1"/>
    <cellStyle name="Warnender Text 2 14" xfId="43886" hidden="1"/>
    <cellStyle name="Warnender Text 2 14" xfId="43986" hidden="1"/>
    <cellStyle name="Warnender Text 2 14" xfId="44021" hidden="1"/>
    <cellStyle name="Warnender Text 2 14" xfId="44164" hidden="1"/>
    <cellStyle name="Warnender Text 2 14" xfId="44241" hidden="1"/>
    <cellStyle name="Warnender Text 2 14" xfId="44178" hidden="1"/>
    <cellStyle name="Warnender Text 2 14" xfId="44278" hidden="1"/>
    <cellStyle name="Warnender Text 2 14" xfId="44313" hidden="1"/>
    <cellStyle name="Warnender Text 2 14" xfId="44026" hidden="1"/>
    <cellStyle name="Warnender Text 2 14" xfId="44383" hidden="1"/>
    <cellStyle name="Warnender Text 2 14" xfId="44320" hidden="1"/>
    <cellStyle name="Warnender Text 2 14" xfId="44420" hidden="1"/>
    <cellStyle name="Warnender Text 2 14" xfId="44455" hidden="1"/>
    <cellStyle name="Warnender Text 2 14" xfId="41546" hidden="1"/>
    <cellStyle name="Warnender Text 2 14" xfId="44523" hidden="1"/>
    <cellStyle name="Warnender Text 2 14" xfId="44460" hidden="1"/>
    <cellStyle name="Warnender Text 2 14" xfId="44560" hidden="1"/>
    <cellStyle name="Warnender Text 2 14" xfId="44595" hidden="1"/>
    <cellStyle name="Warnender Text 2 14" xfId="44791" hidden="1"/>
    <cellStyle name="Warnender Text 2 14" xfId="44886" hidden="1"/>
    <cellStyle name="Warnender Text 2 14" xfId="44823" hidden="1"/>
    <cellStyle name="Warnender Text 2 14" xfId="44923" hidden="1"/>
    <cellStyle name="Warnender Text 2 14" xfId="44958" hidden="1"/>
    <cellStyle name="Warnender Text 2 14" xfId="44608" hidden="1"/>
    <cellStyle name="Warnender Text 2 14" xfId="45033" hidden="1"/>
    <cellStyle name="Warnender Text 2 14" xfId="44970" hidden="1"/>
    <cellStyle name="Warnender Text 2 14" xfId="45070" hidden="1"/>
    <cellStyle name="Warnender Text 2 14" xfId="45105" hidden="1"/>
    <cellStyle name="Warnender Text 2 14" xfId="44784" hidden="1"/>
    <cellStyle name="Warnender Text 2 14" xfId="45174" hidden="1"/>
    <cellStyle name="Warnender Text 2 14" xfId="45111" hidden="1"/>
    <cellStyle name="Warnender Text 2 14" xfId="45211" hidden="1"/>
    <cellStyle name="Warnender Text 2 14" xfId="45246" hidden="1"/>
    <cellStyle name="Warnender Text 2 14" xfId="45317" hidden="1"/>
    <cellStyle name="Warnender Text 2 14" xfId="45391" hidden="1"/>
    <cellStyle name="Warnender Text 2 14" xfId="45328" hidden="1"/>
    <cellStyle name="Warnender Text 2 14" xfId="45428" hidden="1"/>
    <cellStyle name="Warnender Text 2 14" xfId="45463" hidden="1"/>
    <cellStyle name="Warnender Text 2 14" xfId="45606" hidden="1"/>
    <cellStyle name="Warnender Text 2 14" xfId="45683" hidden="1"/>
    <cellStyle name="Warnender Text 2 14" xfId="45620" hidden="1"/>
    <cellStyle name="Warnender Text 2 14" xfId="45720" hidden="1"/>
    <cellStyle name="Warnender Text 2 14" xfId="45755" hidden="1"/>
    <cellStyle name="Warnender Text 2 14" xfId="45468" hidden="1"/>
    <cellStyle name="Warnender Text 2 14" xfId="45825" hidden="1"/>
    <cellStyle name="Warnender Text 2 14" xfId="45762" hidden="1"/>
    <cellStyle name="Warnender Text 2 14" xfId="45862" hidden="1"/>
    <cellStyle name="Warnender Text 2 14" xfId="45897" hidden="1"/>
    <cellStyle name="Warnender Text 2 14" xfId="46015" hidden="1"/>
    <cellStyle name="Warnender Text 2 14" xfId="46118" hidden="1"/>
    <cellStyle name="Warnender Text 2 14" xfId="46055" hidden="1"/>
    <cellStyle name="Warnender Text 2 14" xfId="46155" hidden="1"/>
    <cellStyle name="Warnender Text 2 14" xfId="46190" hidden="1"/>
    <cellStyle name="Warnender Text 2 14" xfId="46387" hidden="1"/>
    <cellStyle name="Warnender Text 2 14" xfId="46482" hidden="1"/>
    <cellStyle name="Warnender Text 2 14" xfId="46419" hidden="1"/>
    <cellStyle name="Warnender Text 2 14" xfId="46519" hidden="1"/>
    <cellStyle name="Warnender Text 2 14" xfId="46554" hidden="1"/>
    <cellStyle name="Warnender Text 2 14" xfId="46204" hidden="1"/>
    <cellStyle name="Warnender Text 2 14" xfId="46629" hidden="1"/>
    <cellStyle name="Warnender Text 2 14" xfId="46566" hidden="1"/>
    <cellStyle name="Warnender Text 2 14" xfId="46666" hidden="1"/>
    <cellStyle name="Warnender Text 2 14" xfId="46701" hidden="1"/>
    <cellStyle name="Warnender Text 2 14" xfId="46380" hidden="1"/>
    <cellStyle name="Warnender Text 2 14" xfId="46770" hidden="1"/>
    <cellStyle name="Warnender Text 2 14" xfId="46707" hidden="1"/>
    <cellStyle name="Warnender Text 2 14" xfId="46807" hidden="1"/>
    <cellStyle name="Warnender Text 2 14" xfId="46842" hidden="1"/>
    <cellStyle name="Warnender Text 2 14" xfId="46913" hidden="1"/>
    <cellStyle name="Warnender Text 2 14" xfId="46987" hidden="1"/>
    <cellStyle name="Warnender Text 2 14" xfId="46924" hidden="1"/>
    <cellStyle name="Warnender Text 2 14" xfId="47024" hidden="1"/>
    <cellStyle name="Warnender Text 2 14" xfId="47059" hidden="1"/>
    <cellStyle name="Warnender Text 2 14" xfId="47202" hidden="1"/>
    <cellStyle name="Warnender Text 2 14" xfId="47279" hidden="1"/>
    <cellStyle name="Warnender Text 2 14" xfId="47216" hidden="1"/>
    <cellStyle name="Warnender Text 2 14" xfId="47316" hidden="1"/>
    <cellStyle name="Warnender Text 2 14" xfId="47351" hidden="1"/>
    <cellStyle name="Warnender Text 2 14" xfId="47064" hidden="1"/>
    <cellStyle name="Warnender Text 2 14" xfId="47421" hidden="1"/>
    <cellStyle name="Warnender Text 2 14" xfId="47358" hidden="1"/>
    <cellStyle name="Warnender Text 2 14" xfId="47458" hidden="1"/>
    <cellStyle name="Warnender Text 2 14" xfId="47493" hidden="1"/>
    <cellStyle name="Warnender Text 2 14" xfId="46033" hidden="1"/>
    <cellStyle name="Warnender Text 2 14" xfId="47561" hidden="1"/>
    <cellStyle name="Warnender Text 2 14" xfId="47498" hidden="1"/>
    <cellStyle name="Warnender Text 2 14" xfId="47598" hidden="1"/>
    <cellStyle name="Warnender Text 2 14" xfId="47633" hidden="1"/>
    <cellStyle name="Warnender Text 2 14" xfId="47829" hidden="1"/>
    <cellStyle name="Warnender Text 2 14" xfId="47924" hidden="1"/>
    <cellStyle name="Warnender Text 2 14" xfId="47861" hidden="1"/>
    <cellStyle name="Warnender Text 2 14" xfId="47961" hidden="1"/>
    <cellStyle name="Warnender Text 2 14" xfId="47996" hidden="1"/>
    <cellStyle name="Warnender Text 2 14" xfId="47646" hidden="1"/>
    <cellStyle name="Warnender Text 2 14" xfId="48071" hidden="1"/>
    <cellStyle name="Warnender Text 2 14" xfId="48008" hidden="1"/>
    <cellStyle name="Warnender Text 2 14" xfId="48108" hidden="1"/>
    <cellStyle name="Warnender Text 2 14" xfId="48143" hidden="1"/>
    <cellStyle name="Warnender Text 2 14" xfId="47822" hidden="1"/>
    <cellStyle name="Warnender Text 2 14" xfId="48212" hidden="1"/>
    <cellStyle name="Warnender Text 2 14" xfId="48149" hidden="1"/>
    <cellStyle name="Warnender Text 2 14" xfId="48249" hidden="1"/>
    <cellStyle name="Warnender Text 2 14" xfId="48284" hidden="1"/>
    <cellStyle name="Warnender Text 2 14" xfId="48355" hidden="1"/>
    <cellStyle name="Warnender Text 2 14" xfId="48429" hidden="1"/>
    <cellStyle name="Warnender Text 2 14" xfId="48366" hidden="1"/>
    <cellStyle name="Warnender Text 2 14" xfId="48466" hidden="1"/>
    <cellStyle name="Warnender Text 2 14" xfId="48501" hidden="1"/>
    <cellStyle name="Warnender Text 2 14" xfId="48644" hidden="1"/>
    <cellStyle name="Warnender Text 2 14" xfId="48721" hidden="1"/>
    <cellStyle name="Warnender Text 2 14" xfId="48658" hidden="1"/>
    <cellStyle name="Warnender Text 2 14" xfId="48758" hidden="1"/>
    <cellStyle name="Warnender Text 2 14" xfId="48793" hidden="1"/>
    <cellStyle name="Warnender Text 2 14" xfId="48506" hidden="1"/>
    <cellStyle name="Warnender Text 2 14" xfId="48863" hidden="1"/>
    <cellStyle name="Warnender Text 2 14" xfId="48800" hidden="1"/>
    <cellStyle name="Warnender Text 2 14" xfId="48900" hidden="1"/>
    <cellStyle name="Warnender Text 2 14" xfId="48935" hidden="1"/>
    <cellStyle name="Warnender Text 2 14" xfId="49006" hidden="1"/>
    <cellStyle name="Warnender Text 2 14" xfId="49080" hidden="1"/>
    <cellStyle name="Warnender Text 2 14" xfId="49017" hidden="1"/>
    <cellStyle name="Warnender Text 2 14" xfId="49117" hidden="1"/>
    <cellStyle name="Warnender Text 2 14" xfId="49152" hidden="1"/>
    <cellStyle name="Warnender Text 2 14" xfId="49348" hidden="1"/>
    <cellStyle name="Warnender Text 2 14" xfId="49443" hidden="1"/>
    <cellStyle name="Warnender Text 2 14" xfId="49380" hidden="1"/>
    <cellStyle name="Warnender Text 2 14" xfId="49480" hidden="1"/>
    <cellStyle name="Warnender Text 2 14" xfId="49515" hidden="1"/>
    <cellStyle name="Warnender Text 2 14" xfId="49165" hidden="1"/>
    <cellStyle name="Warnender Text 2 14" xfId="49590" hidden="1"/>
    <cellStyle name="Warnender Text 2 14" xfId="49527" hidden="1"/>
    <cellStyle name="Warnender Text 2 14" xfId="49627" hidden="1"/>
    <cellStyle name="Warnender Text 2 14" xfId="49662" hidden="1"/>
    <cellStyle name="Warnender Text 2 14" xfId="49341" hidden="1"/>
    <cellStyle name="Warnender Text 2 14" xfId="49731" hidden="1"/>
    <cellStyle name="Warnender Text 2 14" xfId="49668" hidden="1"/>
    <cellStyle name="Warnender Text 2 14" xfId="49768" hidden="1"/>
    <cellStyle name="Warnender Text 2 14" xfId="49803" hidden="1"/>
    <cellStyle name="Warnender Text 2 14" xfId="49874" hidden="1"/>
    <cellStyle name="Warnender Text 2 14" xfId="49948" hidden="1"/>
    <cellStyle name="Warnender Text 2 14" xfId="49885" hidden="1"/>
    <cellStyle name="Warnender Text 2 14" xfId="49985" hidden="1"/>
    <cellStyle name="Warnender Text 2 14" xfId="50020" hidden="1"/>
    <cellStyle name="Warnender Text 2 14" xfId="50163" hidden="1"/>
    <cellStyle name="Warnender Text 2 14" xfId="50240" hidden="1"/>
    <cellStyle name="Warnender Text 2 14" xfId="50177" hidden="1"/>
    <cellStyle name="Warnender Text 2 14" xfId="50277" hidden="1"/>
    <cellStyle name="Warnender Text 2 14" xfId="50312" hidden="1"/>
    <cellStyle name="Warnender Text 2 14" xfId="50025" hidden="1"/>
    <cellStyle name="Warnender Text 2 14" xfId="50382" hidden="1"/>
    <cellStyle name="Warnender Text 2 14" xfId="50319" hidden="1"/>
    <cellStyle name="Warnender Text 2 14" xfId="50419" hidden="1"/>
    <cellStyle name="Warnender Text 2 14" xfId="50454" hidden="1"/>
    <cellStyle name="Warnender Text 2 14" xfId="50525" hidden="1"/>
    <cellStyle name="Warnender Text 2 14" xfId="50599" hidden="1"/>
    <cellStyle name="Warnender Text 2 14" xfId="50536" hidden="1"/>
    <cellStyle name="Warnender Text 2 14" xfId="50636" hidden="1"/>
    <cellStyle name="Warnender Text 2 14" xfId="50671" hidden="1"/>
    <cellStyle name="Warnender Text 2 14" xfId="50862" hidden="1"/>
    <cellStyle name="Warnender Text 2 14" xfId="50990" hidden="1"/>
    <cellStyle name="Warnender Text 2 14" xfId="50927" hidden="1"/>
    <cellStyle name="Warnender Text 2 14" xfId="51027" hidden="1"/>
    <cellStyle name="Warnender Text 2 14" xfId="51062" hidden="1"/>
    <cellStyle name="Warnender Text 2 14" xfId="51222" hidden="1"/>
    <cellStyle name="Warnender Text 2 14" xfId="51299" hidden="1"/>
    <cellStyle name="Warnender Text 2 14" xfId="51236" hidden="1"/>
    <cellStyle name="Warnender Text 2 14" xfId="51336" hidden="1"/>
    <cellStyle name="Warnender Text 2 14" xfId="51371" hidden="1"/>
    <cellStyle name="Warnender Text 2 14" xfId="51084" hidden="1"/>
    <cellStyle name="Warnender Text 2 14" xfId="51443" hidden="1"/>
    <cellStyle name="Warnender Text 2 14" xfId="51380" hidden="1"/>
    <cellStyle name="Warnender Text 2 14" xfId="51480" hidden="1"/>
    <cellStyle name="Warnender Text 2 14" xfId="51515" hidden="1"/>
    <cellStyle name="Warnender Text 2 14" xfId="50881" hidden="1"/>
    <cellStyle name="Warnender Text 2 14" xfId="51600" hidden="1"/>
    <cellStyle name="Warnender Text 2 14" xfId="51537" hidden="1"/>
    <cellStyle name="Warnender Text 2 14" xfId="51637" hidden="1"/>
    <cellStyle name="Warnender Text 2 14" xfId="51672" hidden="1"/>
    <cellStyle name="Warnender Text 2 14" xfId="51874" hidden="1"/>
    <cellStyle name="Warnender Text 2 14" xfId="51970" hidden="1"/>
    <cellStyle name="Warnender Text 2 14" xfId="51907" hidden="1"/>
    <cellStyle name="Warnender Text 2 14" xfId="52007" hidden="1"/>
    <cellStyle name="Warnender Text 2 14" xfId="52042" hidden="1"/>
    <cellStyle name="Warnender Text 2 14" xfId="51691" hidden="1"/>
    <cellStyle name="Warnender Text 2 14" xfId="52119" hidden="1"/>
    <cellStyle name="Warnender Text 2 14" xfId="52056" hidden="1"/>
    <cellStyle name="Warnender Text 2 14" xfId="52156" hidden="1"/>
    <cellStyle name="Warnender Text 2 14" xfId="52191" hidden="1"/>
    <cellStyle name="Warnender Text 2 14" xfId="51867" hidden="1"/>
    <cellStyle name="Warnender Text 2 14" xfId="52262" hidden="1"/>
    <cellStyle name="Warnender Text 2 14" xfId="52199" hidden="1"/>
    <cellStyle name="Warnender Text 2 14" xfId="52299" hidden="1"/>
    <cellStyle name="Warnender Text 2 14" xfId="52334" hidden="1"/>
    <cellStyle name="Warnender Text 2 14" xfId="52407" hidden="1"/>
    <cellStyle name="Warnender Text 2 14" xfId="52481" hidden="1"/>
    <cellStyle name="Warnender Text 2 14" xfId="52418" hidden="1"/>
    <cellStyle name="Warnender Text 2 14" xfId="52518" hidden="1"/>
    <cellStyle name="Warnender Text 2 14" xfId="52553" hidden="1"/>
    <cellStyle name="Warnender Text 2 14" xfId="52696" hidden="1"/>
    <cellStyle name="Warnender Text 2 14" xfId="52773" hidden="1"/>
    <cellStyle name="Warnender Text 2 14" xfId="52710" hidden="1"/>
    <cellStyle name="Warnender Text 2 14" xfId="52810" hidden="1"/>
    <cellStyle name="Warnender Text 2 14" xfId="52845" hidden="1"/>
    <cellStyle name="Warnender Text 2 14" xfId="52558" hidden="1"/>
    <cellStyle name="Warnender Text 2 14" xfId="52915" hidden="1"/>
    <cellStyle name="Warnender Text 2 14" xfId="52852" hidden="1"/>
    <cellStyle name="Warnender Text 2 14" xfId="52952" hidden="1"/>
    <cellStyle name="Warnender Text 2 14" xfId="52987" hidden="1"/>
    <cellStyle name="Warnender Text 2 14" xfId="50682" hidden="1"/>
    <cellStyle name="Warnender Text 2 14" xfId="53055" hidden="1"/>
    <cellStyle name="Warnender Text 2 14" xfId="52992" hidden="1"/>
    <cellStyle name="Warnender Text 2 14" xfId="53092" hidden="1"/>
    <cellStyle name="Warnender Text 2 14" xfId="53127" hidden="1"/>
    <cellStyle name="Warnender Text 2 14" xfId="53326" hidden="1"/>
    <cellStyle name="Warnender Text 2 14" xfId="53421" hidden="1"/>
    <cellStyle name="Warnender Text 2 14" xfId="53358" hidden="1"/>
    <cellStyle name="Warnender Text 2 14" xfId="53458" hidden="1"/>
    <cellStyle name="Warnender Text 2 14" xfId="53493" hidden="1"/>
    <cellStyle name="Warnender Text 2 14" xfId="53143" hidden="1"/>
    <cellStyle name="Warnender Text 2 14" xfId="53570" hidden="1"/>
    <cellStyle name="Warnender Text 2 14" xfId="53507" hidden="1"/>
    <cellStyle name="Warnender Text 2 14" xfId="53607" hidden="1"/>
    <cellStyle name="Warnender Text 2 14" xfId="53642" hidden="1"/>
    <cellStyle name="Warnender Text 2 14" xfId="53319" hidden="1"/>
    <cellStyle name="Warnender Text 2 14" xfId="53713" hidden="1"/>
    <cellStyle name="Warnender Text 2 14" xfId="53650" hidden="1"/>
    <cellStyle name="Warnender Text 2 14" xfId="53750" hidden="1"/>
    <cellStyle name="Warnender Text 2 14" xfId="53785" hidden="1"/>
    <cellStyle name="Warnender Text 2 14" xfId="53857" hidden="1"/>
    <cellStyle name="Warnender Text 2 14" xfId="53931" hidden="1"/>
    <cellStyle name="Warnender Text 2 14" xfId="53868" hidden="1"/>
    <cellStyle name="Warnender Text 2 14" xfId="53968" hidden="1"/>
    <cellStyle name="Warnender Text 2 14" xfId="54003" hidden="1"/>
    <cellStyle name="Warnender Text 2 14" xfId="54146" hidden="1"/>
    <cellStyle name="Warnender Text 2 14" xfId="54223" hidden="1"/>
    <cellStyle name="Warnender Text 2 14" xfId="54160" hidden="1"/>
    <cellStyle name="Warnender Text 2 14" xfId="54260" hidden="1"/>
    <cellStyle name="Warnender Text 2 14" xfId="54295" hidden="1"/>
    <cellStyle name="Warnender Text 2 14" xfId="54008" hidden="1"/>
    <cellStyle name="Warnender Text 2 14" xfId="54365" hidden="1"/>
    <cellStyle name="Warnender Text 2 14" xfId="54302" hidden="1"/>
    <cellStyle name="Warnender Text 2 14" xfId="54402" hidden="1"/>
    <cellStyle name="Warnender Text 2 14" xfId="54437" hidden="1"/>
    <cellStyle name="Warnender Text 2 14" xfId="51528" hidden="1"/>
    <cellStyle name="Warnender Text 2 14" xfId="54505" hidden="1"/>
    <cellStyle name="Warnender Text 2 14" xfId="54442" hidden="1"/>
    <cellStyle name="Warnender Text 2 14" xfId="54542" hidden="1"/>
    <cellStyle name="Warnender Text 2 14" xfId="54577" hidden="1"/>
    <cellStyle name="Warnender Text 2 14" xfId="54773" hidden="1"/>
    <cellStyle name="Warnender Text 2 14" xfId="54868" hidden="1"/>
    <cellStyle name="Warnender Text 2 14" xfId="54805" hidden="1"/>
    <cellStyle name="Warnender Text 2 14" xfId="54905" hidden="1"/>
    <cellStyle name="Warnender Text 2 14" xfId="54940" hidden="1"/>
    <cellStyle name="Warnender Text 2 14" xfId="54590" hidden="1"/>
    <cellStyle name="Warnender Text 2 14" xfId="55015" hidden="1"/>
    <cellStyle name="Warnender Text 2 14" xfId="54952" hidden="1"/>
    <cellStyle name="Warnender Text 2 14" xfId="55052" hidden="1"/>
    <cellStyle name="Warnender Text 2 14" xfId="55087" hidden="1"/>
    <cellStyle name="Warnender Text 2 14" xfId="54766" hidden="1"/>
    <cellStyle name="Warnender Text 2 14" xfId="55156" hidden="1"/>
    <cellStyle name="Warnender Text 2 14" xfId="55093" hidden="1"/>
    <cellStyle name="Warnender Text 2 14" xfId="55193" hidden="1"/>
    <cellStyle name="Warnender Text 2 14" xfId="55228" hidden="1"/>
    <cellStyle name="Warnender Text 2 14" xfId="55299" hidden="1"/>
    <cellStyle name="Warnender Text 2 14" xfId="55373" hidden="1"/>
    <cellStyle name="Warnender Text 2 14" xfId="55310" hidden="1"/>
    <cellStyle name="Warnender Text 2 14" xfId="55410" hidden="1"/>
    <cellStyle name="Warnender Text 2 14" xfId="55445" hidden="1"/>
    <cellStyle name="Warnender Text 2 14" xfId="55588" hidden="1"/>
    <cellStyle name="Warnender Text 2 14" xfId="55665" hidden="1"/>
    <cellStyle name="Warnender Text 2 14" xfId="55602" hidden="1"/>
    <cellStyle name="Warnender Text 2 14" xfId="55702" hidden="1"/>
    <cellStyle name="Warnender Text 2 14" xfId="55737" hidden="1"/>
    <cellStyle name="Warnender Text 2 14" xfId="55450" hidden="1"/>
    <cellStyle name="Warnender Text 2 14" xfId="55807" hidden="1"/>
    <cellStyle name="Warnender Text 2 14" xfId="55744" hidden="1"/>
    <cellStyle name="Warnender Text 2 14" xfId="55844" hidden="1"/>
    <cellStyle name="Warnender Text 2 14" xfId="55879" hidden="1"/>
    <cellStyle name="Warnender Text 2 14" xfId="55997" hidden="1"/>
    <cellStyle name="Warnender Text 2 14" xfId="56100" hidden="1"/>
    <cellStyle name="Warnender Text 2 14" xfId="56037" hidden="1"/>
    <cellStyle name="Warnender Text 2 14" xfId="56137" hidden="1"/>
    <cellStyle name="Warnender Text 2 14" xfId="56172" hidden="1"/>
    <cellStyle name="Warnender Text 2 14" xfId="56369" hidden="1"/>
    <cellStyle name="Warnender Text 2 14" xfId="56464" hidden="1"/>
    <cellStyle name="Warnender Text 2 14" xfId="56401" hidden="1"/>
    <cellStyle name="Warnender Text 2 14" xfId="56501" hidden="1"/>
    <cellStyle name="Warnender Text 2 14" xfId="56536" hidden="1"/>
    <cellStyle name="Warnender Text 2 14" xfId="56186" hidden="1"/>
    <cellStyle name="Warnender Text 2 14" xfId="56611" hidden="1"/>
    <cellStyle name="Warnender Text 2 14" xfId="56548" hidden="1"/>
    <cellStyle name="Warnender Text 2 14" xfId="56648" hidden="1"/>
    <cellStyle name="Warnender Text 2 14" xfId="56683" hidden="1"/>
    <cellStyle name="Warnender Text 2 14" xfId="56362" hidden="1"/>
    <cellStyle name="Warnender Text 2 14" xfId="56752" hidden="1"/>
    <cellStyle name="Warnender Text 2 14" xfId="56689" hidden="1"/>
    <cellStyle name="Warnender Text 2 14" xfId="56789" hidden="1"/>
    <cellStyle name="Warnender Text 2 14" xfId="56824" hidden="1"/>
    <cellStyle name="Warnender Text 2 14" xfId="56895" hidden="1"/>
    <cellStyle name="Warnender Text 2 14" xfId="56969" hidden="1"/>
    <cellStyle name="Warnender Text 2 14" xfId="56906" hidden="1"/>
    <cellStyle name="Warnender Text 2 14" xfId="57006" hidden="1"/>
    <cellStyle name="Warnender Text 2 14" xfId="57041" hidden="1"/>
    <cellStyle name="Warnender Text 2 14" xfId="57184" hidden="1"/>
    <cellStyle name="Warnender Text 2 14" xfId="57261" hidden="1"/>
    <cellStyle name="Warnender Text 2 14" xfId="57198" hidden="1"/>
    <cellStyle name="Warnender Text 2 14" xfId="57298" hidden="1"/>
    <cellStyle name="Warnender Text 2 14" xfId="57333" hidden="1"/>
    <cellStyle name="Warnender Text 2 14" xfId="57046" hidden="1"/>
    <cellStyle name="Warnender Text 2 14" xfId="57403" hidden="1"/>
    <cellStyle name="Warnender Text 2 14" xfId="57340" hidden="1"/>
    <cellStyle name="Warnender Text 2 14" xfId="57440" hidden="1"/>
    <cellStyle name="Warnender Text 2 14" xfId="57475" hidden="1"/>
    <cellStyle name="Warnender Text 2 14" xfId="56015" hidden="1"/>
    <cellStyle name="Warnender Text 2 14" xfId="57543" hidden="1"/>
    <cellStyle name="Warnender Text 2 14" xfId="57480" hidden="1"/>
    <cellStyle name="Warnender Text 2 14" xfId="57580" hidden="1"/>
    <cellStyle name="Warnender Text 2 14" xfId="57615" hidden="1"/>
    <cellStyle name="Warnender Text 2 14" xfId="57811" hidden="1"/>
    <cellStyle name="Warnender Text 2 14" xfId="57906" hidden="1"/>
    <cellStyle name="Warnender Text 2 14" xfId="57843" hidden="1"/>
    <cellStyle name="Warnender Text 2 14" xfId="57943" hidden="1"/>
    <cellStyle name="Warnender Text 2 14" xfId="57978" hidden="1"/>
    <cellStyle name="Warnender Text 2 14" xfId="57628" hidden="1"/>
    <cellStyle name="Warnender Text 2 14" xfId="58053" hidden="1"/>
    <cellStyle name="Warnender Text 2 14" xfId="57990" hidden="1"/>
    <cellStyle name="Warnender Text 2 14" xfId="58090" hidden="1"/>
    <cellStyle name="Warnender Text 2 14" xfId="58125" hidden="1"/>
    <cellStyle name="Warnender Text 2 14" xfId="57804" hidden="1"/>
    <cellStyle name="Warnender Text 2 14" xfId="58194" hidden="1"/>
    <cellStyle name="Warnender Text 2 14" xfId="58131" hidden="1"/>
    <cellStyle name="Warnender Text 2 14" xfId="58231" hidden="1"/>
    <cellStyle name="Warnender Text 2 14" xfId="58266" hidden="1"/>
    <cellStyle name="Warnender Text 2 14" xfId="58337" hidden="1"/>
    <cellStyle name="Warnender Text 2 14" xfId="58411" hidden="1"/>
    <cellStyle name="Warnender Text 2 14" xfId="58348" hidden="1"/>
    <cellStyle name="Warnender Text 2 14" xfId="58448" hidden="1"/>
    <cellStyle name="Warnender Text 2 14" xfId="58483" hidden="1"/>
    <cellStyle name="Warnender Text 2 14" xfId="58626" hidden="1"/>
    <cellStyle name="Warnender Text 2 14" xfId="58703" hidden="1"/>
    <cellStyle name="Warnender Text 2 14" xfId="58640" hidden="1"/>
    <cellStyle name="Warnender Text 2 14" xfId="58740" hidden="1"/>
    <cellStyle name="Warnender Text 2 14" xfId="58775" hidden="1"/>
    <cellStyle name="Warnender Text 2 14" xfId="58488" hidden="1"/>
    <cellStyle name="Warnender Text 2 14" xfId="58845" hidden="1"/>
    <cellStyle name="Warnender Text 2 14" xfId="58782" hidden="1"/>
    <cellStyle name="Warnender Text 2 14" xfId="58882" hidden="1"/>
    <cellStyle name="Warnender Text 2 14" xfId="58917" hidden="1"/>
    <cellStyle name="Warnender Text 2 15" xfId="387" hidden="1"/>
    <cellStyle name="Warnender Text 2 15" xfId="905" hidden="1"/>
    <cellStyle name="Warnender Text 2 15" xfId="714" hidden="1"/>
    <cellStyle name="Warnender Text 2 15" xfId="898" hidden="1"/>
    <cellStyle name="Warnender Text 2 15" xfId="1431" hidden="1"/>
    <cellStyle name="Warnender Text 2 15" xfId="1720" hidden="1"/>
    <cellStyle name="Warnender Text 2 15" xfId="1579" hidden="1"/>
    <cellStyle name="Warnender Text 2 15" xfId="2276" hidden="1"/>
    <cellStyle name="Warnender Text 2 15" xfId="2775" hidden="1"/>
    <cellStyle name="Warnender Text 2 15" xfId="2584" hidden="1"/>
    <cellStyle name="Warnender Text 2 15" xfId="2768" hidden="1"/>
    <cellStyle name="Warnender Text 2 15" xfId="3301" hidden="1"/>
    <cellStyle name="Warnender Text 2 15" xfId="3590" hidden="1"/>
    <cellStyle name="Warnender Text 2 15" xfId="3449" hidden="1"/>
    <cellStyle name="Warnender Text 2 15" xfId="2355" hidden="1"/>
    <cellStyle name="Warnender Text 2 15" xfId="4281" hidden="1"/>
    <cellStyle name="Warnender Text 2 15" xfId="4090" hidden="1"/>
    <cellStyle name="Warnender Text 2 15" xfId="4274" hidden="1"/>
    <cellStyle name="Warnender Text 2 15" xfId="4807" hidden="1"/>
    <cellStyle name="Warnender Text 2 15" xfId="5096" hidden="1"/>
    <cellStyle name="Warnender Text 2 15" xfId="4955" hidden="1"/>
    <cellStyle name="Warnender Text 2 15" xfId="2554" hidden="1"/>
    <cellStyle name="Warnender Text 2 15" xfId="5785" hidden="1"/>
    <cellStyle name="Warnender Text 2 15" xfId="5594" hidden="1"/>
    <cellStyle name="Warnender Text 2 15" xfId="5778" hidden="1"/>
    <cellStyle name="Warnender Text 2 15" xfId="6311" hidden="1"/>
    <cellStyle name="Warnender Text 2 15" xfId="6600" hidden="1"/>
    <cellStyle name="Warnender Text 2 15" xfId="6459" hidden="1"/>
    <cellStyle name="Warnender Text 2 15" xfId="4060" hidden="1"/>
    <cellStyle name="Warnender Text 2 15" xfId="7283" hidden="1"/>
    <cellStyle name="Warnender Text 2 15" xfId="7092" hidden="1"/>
    <cellStyle name="Warnender Text 2 15" xfId="7276" hidden="1"/>
    <cellStyle name="Warnender Text 2 15" xfId="7809" hidden="1"/>
    <cellStyle name="Warnender Text 2 15" xfId="8098" hidden="1"/>
    <cellStyle name="Warnender Text 2 15" xfId="7957" hidden="1"/>
    <cellStyle name="Warnender Text 2 15" xfId="5564" hidden="1"/>
    <cellStyle name="Warnender Text 2 15" xfId="8776" hidden="1"/>
    <cellStyle name="Warnender Text 2 15" xfId="8585" hidden="1"/>
    <cellStyle name="Warnender Text 2 15" xfId="8769" hidden="1"/>
    <cellStyle name="Warnender Text 2 15" xfId="9302" hidden="1"/>
    <cellStyle name="Warnender Text 2 15" xfId="9591" hidden="1"/>
    <cellStyle name="Warnender Text 2 15" xfId="9450" hidden="1"/>
    <cellStyle name="Warnender Text 2 15" xfId="7066" hidden="1"/>
    <cellStyle name="Warnender Text 2 15" xfId="10262" hidden="1"/>
    <cellStyle name="Warnender Text 2 15" xfId="10071" hidden="1"/>
    <cellStyle name="Warnender Text 2 15" xfId="10255" hidden="1"/>
    <cellStyle name="Warnender Text 2 15" xfId="10788" hidden="1"/>
    <cellStyle name="Warnender Text 2 15" xfId="11077" hidden="1"/>
    <cellStyle name="Warnender Text 2 15" xfId="10936" hidden="1"/>
    <cellStyle name="Warnender Text 2 15" xfId="8560" hidden="1"/>
    <cellStyle name="Warnender Text 2 15" xfId="11742" hidden="1"/>
    <cellStyle name="Warnender Text 2 15" xfId="11551" hidden="1"/>
    <cellStyle name="Warnender Text 2 15" xfId="11735" hidden="1"/>
    <cellStyle name="Warnender Text 2 15" xfId="12268" hidden="1"/>
    <cellStyle name="Warnender Text 2 15" xfId="12557" hidden="1"/>
    <cellStyle name="Warnender Text 2 15" xfId="12416" hidden="1"/>
    <cellStyle name="Warnender Text 2 15" xfId="10050" hidden="1"/>
    <cellStyle name="Warnender Text 2 15" xfId="13213" hidden="1"/>
    <cellStyle name="Warnender Text 2 15" xfId="13022" hidden="1"/>
    <cellStyle name="Warnender Text 2 15" xfId="13206" hidden="1"/>
    <cellStyle name="Warnender Text 2 15" xfId="13739" hidden="1"/>
    <cellStyle name="Warnender Text 2 15" xfId="14028" hidden="1"/>
    <cellStyle name="Warnender Text 2 15" xfId="13887" hidden="1"/>
    <cellStyle name="Warnender Text 2 15" xfId="11533" hidden="1"/>
    <cellStyle name="Warnender Text 2 15" xfId="14675" hidden="1"/>
    <cellStyle name="Warnender Text 2 15" xfId="14484" hidden="1"/>
    <cellStyle name="Warnender Text 2 15" xfId="14668" hidden="1"/>
    <cellStyle name="Warnender Text 2 15" xfId="15201" hidden="1"/>
    <cellStyle name="Warnender Text 2 15" xfId="15490" hidden="1"/>
    <cellStyle name="Warnender Text 2 15" xfId="15349" hidden="1"/>
    <cellStyle name="Warnender Text 2 15" xfId="13009" hidden="1"/>
    <cellStyle name="Warnender Text 2 15" xfId="16131" hidden="1"/>
    <cellStyle name="Warnender Text 2 15" xfId="15940" hidden="1"/>
    <cellStyle name="Warnender Text 2 15" xfId="16124" hidden="1"/>
    <cellStyle name="Warnender Text 2 15" xfId="16657" hidden="1"/>
    <cellStyle name="Warnender Text 2 15" xfId="16946" hidden="1"/>
    <cellStyle name="Warnender Text 2 15" xfId="16805" hidden="1"/>
    <cellStyle name="Warnender Text 2 15" xfId="14473" hidden="1"/>
    <cellStyle name="Warnender Text 2 15" xfId="17573" hidden="1"/>
    <cellStyle name="Warnender Text 2 15" xfId="17382" hidden="1"/>
    <cellStyle name="Warnender Text 2 15" xfId="17566" hidden="1"/>
    <cellStyle name="Warnender Text 2 15" xfId="18099" hidden="1"/>
    <cellStyle name="Warnender Text 2 15" xfId="18388" hidden="1"/>
    <cellStyle name="Warnender Text 2 15" xfId="18247" hidden="1"/>
    <cellStyle name="Warnender Text 2 15" xfId="19019" hidden="1"/>
    <cellStyle name="Warnender Text 2 15" xfId="19380" hidden="1"/>
    <cellStyle name="Warnender Text 2 15" xfId="19189" hidden="1"/>
    <cellStyle name="Warnender Text 2 15" xfId="19373" hidden="1"/>
    <cellStyle name="Warnender Text 2 15" xfId="19906" hidden="1"/>
    <cellStyle name="Warnender Text 2 15" xfId="20195" hidden="1"/>
    <cellStyle name="Warnender Text 2 15" xfId="20054" hidden="1"/>
    <cellStyle name="Warnender Text 2 15" xfId="20557" hidden="1"/>
    <cellStyle name="Warnender Text 2 15" xfId="20894" hidden="1"/>
    <cellStyle name="Warnender Text 2 15" xfId="21254" hidden="1"/>
    <cellStyle name="Warnender Text 2 15" xfId="21113" hidden="1"/>
    <cellStyle name="Warnender Text 2 15" xfId="20919" hidden="1"/>
    <cellStyle name="Warnender Text 2 15" xfId="21906" hidden="1"/>
    <cellStyle name="Warnender Text 2 15" xfId="21715" hidden="1"/>
    <cellStyle name="Warnender Text 2 15" xfId="21899" hidden="1"/>
    <cellStyle name="Warnender Text 2 15" xfId="22439" hidden="1"/>
    <cellStyle name="Warnender Text 2 15" xfId="22728" hidden="1"/>
    <cellStyle name="Warnender Text 2 15" xfId="22587" hidden="1"/>
    <cellStyle name="Warnender Text 2 15" xfId="21099" hidden="1"/>
    <cellStyle name="Warnender Text 2 15" xfId="23359" hidden="1"/>
    <cellStyle name="Warnender Text 2 15" xfId="23168" hidden="1"/>
    <cellStyle name="Warnender Text 2 15" xfId="23352" hidden="1"/>
    <cellStyle name="Warnender Text 2 15" xfId="23890" hidden="1"/>
    <cellStyle name="Warnender Text 2 15" xfId="24179" hidden="1"/>
    <cellStyle name="Warnender Text 2 15" xfId="24038" hidden="1"/>
    <cellStyle name="Warnender Text 2 15" xfId="21560" hidden="1"/>
    <cellStyle name="Warnender Text 2 15" xfId="24806" hidden="1"/>
    <cellStyle name="Warnender Text 2 15" xfId="24615" hidden="1"/>
    <cellStyle name="Warnender Text 2 15" xfId="24799" hidden="1"/>
    <cellStyle name="Warnender Text 2 15" xfId="25332" hidden="1"/>
    <cellStyle name="Warnender Text 2 15" xfId="25621" hidden="1"/>
    <cellStyle name="Warnender Text 2 15" xfId="25480" hidden="1"/>
    <cellStyle name="Warnender Text 2 15" xfId="26030" hidden="1"/>
    <cellStyle name="Warnender Text 2 15" xfId="26402" hidden="1"/>
    <cellStyle name="Warnender Text 2 15" xfId="26211" hidden="1"/>
    <cellStyle name="Warnender Text 2 15" xfId="26395" hidden="1"/>
    <cellStyle name="Warnender Text 2 15" xfId="26928" hidden="1"/>
    <cellStyle name="Warnender Text 2 15" xfId="27217" hidden="1"/>
    <cellStyle name="Warnender Text 2 15" xfId="27076" hidden="1"/>
    <cellStyle name="Warnender Text 2 15" xfId="26046" hidden="1"/>
    <cellStyle name="Warnender Text 2 15" xfId="27844" hidden="1"/>
    <cellStyle name="Warnender Text 2 15" xfId="27653" hidden="1"/>
    <cellStyle name="Warnender Text 2 15" xfId="27837" hidden="1"/>
    <cellStyle name="Warnender Text 2 15" xfId="28370" hidden="1"/>
    <cellStyle name="Warnender Text 2 15" xfId="28659" hidden="1"/>
    <cellStyle name="Warnender Text 2 15" xfId="28518" hidden="1"/>
    <cellStyle name="Warnender Text 2 15" xfId="29022" hidden="1"/>
    <cellStyle name="Warnender Text 2 15" xfId="29364" hidden="1"/>
    <cellStyle name="Warnender Text 2 15" xfId="29173" hidden="1"/>
    <cellStyle name="Warnender Text 2 15" xfId="29357" hidden="1"/>
    <cellStyle name="Warnender Text 2 15" xfId="29890" hidden="1"/>
    <cellStyle name="Warnender Text 2 15" xfId="30179" hidden="1"/>
    <cellStyle name="Warnender Text 2 15" xfId="30038" hidden="1"/>
    <cellStyle name="Warnender Text 2 15" xfId="30541" hidden="1"/>
    <cellStyle name="Warnender Text 2 15" xfId="30878" hidden="1"/>
    <cellStyle name="Warnender Text 2 15" xfId="31238" hidden="1"/>
    <cellStyle name="Warnender Text 2 15" xfId="31097" hidden="1"/>
    <cellStyle name="Warnender Text 2 15" xfId="30903" hidden="1"/>
    <cellStyle name="Warnender Text 2 15" xfId="31890" hidden="1"/>
    <cellStyle name="Warnender Text 2 15" xfId="31699" hidden="1"/>
    <cellStyle name="Warnender Text 2 15" xfId="31883" hidden="1"/>
    <cellStyle name="Warnender Text 2 15" xfId="32423" hidden="1"/>
    <cellStyle name="Warnender Text 2 15" xfId="32712" hidden="1"/>
    <cellStyle name="Warnender Text 2 15" xfId="32571" hidden="1"/>
    <cellStyle name="Warnender Text 2 15" xfId="31083" hidden="1"/>
    <cellStyle name="Warnender Text 2 15" xfId="33342" hidden="1"/>
    <cellStyle name="Warnender Text 2 15" xfId="33151" hidden="1"/>
    <cellStyle name="Warnender Text 2 15" xfId="33335" hidden="1"/>
    <cellStyle name="Warnender Text 2 15" xfId="33873" hidden="1"/>
    <cellStyle name="Warnender Text 2 15" xfId="34162" hidden="1"/>
    <cellStyle name="Warnender Text 2 15" xfId="34021" hidden="1"/>
    <cellStyle name="Warnender Text 2 15" xfId="31544" hidden="1"/>
    <cellStyle name="Warnender Text 2 15" xfId="34789" hidden="1"/>
    <cellStyle name="Warnender Text 2 15" xfId="34598" hidden="1"/>
    <cellStyle name="Warnender Text 2 15" xfId="34782" hidden="1"/>
    <cellStyle name="Warnender Text 2 15" xfId="35315" hidden="1"/>
    <cellStyle name="Warnender Text 2 15" xfId="35604" hidden="1"/>
    <cellStyle name="Warnender Text 2 15" xfId="35463" hidden="1"/>
    <cellStyle name="Warnender Text 2 15" xfId="36013" hidden="1"/>
    <cellStyle name="Warnender Text 2 15" xfId="36385" hidden="1"/>
    <cellStyle name="Warnender Text 2 15" xfId="36194" hidden="1"/>
    <cellStyle name="Warnender Text 2 15" xfId="36378" hidden="1"/>
    <cellStyle name="Warnender Text 2 15" xfId="36911" hidden="1"/>
    <cellStyle name="Warnender Text 2 15" xfId="37200" hidden="1"/>
    <cellStyle name="Warnender Text 2 15" xfId="37059" hidden="1"/>
    <cellStyle name="Warnender Text 2 15" xfId="36029" hidden="1"/>
    <cellStyle name="Warnender Text 2 15" xfId="37827" hidden="1"/>
    <cellStyle name="Warnender Text 2 15" xfId="37636" hidden="1"/>
    <cellStyle name="Warnender Text 2 15" xfId="37820" hidden="1"/>
    <cellStyle name="Warnender Text 2 15" xfId="38353" hidden="1"/>
    <cellStyle name="Warnender Text 2 15" xfId="38642" hidden="1"/>
    <cellStyle name="Warnender Text 2 15" xfId="38501" hidden="1"/>
    <cellStyle name="Warnender Text 2 15" xfId="39022" hidden="1"/>
    <cellStyle name="Warnender Text 2 15" xfId="39367" hidden="1"/>
    <cellStyle name="Warnender Text 2 15" xfId="39176" hidden="1"/>
    <cellStyle name="Warnender Text 2 15" xfId="39360" hidden="1"/>
    <cellStyle name="Warnender Text 2 15" xfId="39893" hidden="1"/>
    <cellStyle name="Warnender Text 2 15" xfId="40182" hidden="1"/>
    <cellStyle name="Warnender Text 2 15" xfId="40041" hidden="1"/>
    <cellStyle name="Warnender Text 2 15" xfId="40544" hidden="1"/>
    <cellStyle name="Warnender Text 2 15" xfId="40881" hidden="1"/>
    <cellStyle name="Warnender Text 2 15" xfId="41241" hidden="1"/>
    <cellStyle name="Warnender Text 2 15" xfId="41100" hidden="1"/>
    <cellStyle name="Warnender Text 2 15" xfId="40906" hidden="1"/>
    <cellStyle name="Warnender Text 2 15" xfId="41893" hidden="1"/>
    <cellStyle name="Warnender Text 2 15" xfId="41702" hidden="1"/>
    <cellStyle name="Warnender Text 2 15" xfId="41886" hidden="1"/>
    <cellStyle name="Warnender Text 2 15" xfId="42426" hidden="1"/>
    <cellStyle name="Warnender Text 2 15" xfId="42715" hidden="1"/>
    <cellStyle name="Warnender Text 2 15" xfId="42574" hidden="1"/>
    <cellStyle name="Warnender Text 2 15" xfId="41086" hidden="1"/>
    <cellStyle name="Warnender Text 2 15" xfId="43345" hidden="1"/>
    <cellStyle name="Warnender Text 2 15" xfId="43154" hidden="1"/>
    <cellStyle name="Warnender Text 2 15" xfId="43338" hidden="1"/>
    <cellStyle name="Warnender Text 2 15" xfId="43876" hidden="1"/>
    <cellStyle name="Warnender Text 2 15" xfId="44165" hidden="1"/>
    <cellStyle name="Warnender Text 2 15" xfId="44024" hidden="1"/>
    <cellStyle name="Warnender Text 2 15" xfId="41547" hidden="1"/>
    <cellStyle name="Warnender Text 2 15" xfId="44792" hidden="1"/>
    <cellStyle name="Warnender Text 2 15" xfId="44601" hidden="1"/>
    <cellStyle name="Warnender Text 2 15" xfId="44785" hidden="1"/>
    <cellStyle name="Warnender Text 2 15" xfId="45318" hidden="1"/>
    <cellStyle name="Warnender Text 2 15" xfId="45607" hidden="1"/>
    <cellStyle name="Warnender Text 2 15" xfId="45466" hidden="1"/>
    <cellStyle name="Warnender Text 2 15" xfId="46016" hidden="1"/>
    <cellStyle name="Warnender Text 2 15" xfId="46388" hidden="1"/>
    <cellStyle name="Warnender Text 2 15" xfId="46197" hidden="1"/>
    <cellStyle name="Warnender Text 2 15" xfId="46381" hidden="1"/>
    <cellStyle name="Warnender Text 2 15" xfId="46914" hidden="1"/>
    <cellStyle name="Warnender Text 2 15" xfId="47203" hidden="1"/>
    <cellStyle name="Warnender Text 2 15" xfId="47062" hidden="1"/>
    <cellStyle name="Warnender Text 2 15" xfId="46032" hidden="1"/>
    <cellStyle name="Warnender Text 2 15" xfId="47830" hidden="1"/>
    <cellStyle name="Warnender Text 2 15" xfId="47639" hidden="1"/>
    <cellStyle name="Warnender Text 2 15" xfId="47823" hidden="1"/>
    <cellStyle name="Warnender Text 2 15" xfId="48356" hidden="1"/>
    <cellStyle name="Warnender Text 2 15" xfId="48645" hidden="1"/>
    <cellStyle name="Warnender Text 2 15" xfId="48504" hidden="1"/>
    <cellStyle name="Warnender Text 2 15" xfId="49007" hidden="1"/>
    <cellStyle name="Warnender Text 2 15" xfId="49349" hidden="1"/>
    <cellStyle name="Warnender Text 2 15" xfId="49158" hidden="1"/>
    <cellStyle name="Warnender Text 2 15" xfId="49342" hidden="1"/>
    <cellStyle name="Warnender Text 2 15" xfId="49875" hidden="1"/>
    <cellStyle name="Warnender Text 2 15" xfId="50164" hidden="1"/>
    <cellStyle name="Warnender Text 2 15" xfId="50023" hidden="1"/>
    <cellStyle name="Warnender Text 2 15" xfId="50526" hidden="1"/>
    <cellStyle name="Warnender Text 2 15" xfId="50863" hidden="1"/>
    <cellStyle name="Warnender Text 2 15" xfId="51223" hidden="1"/>
    <cellStyle name="Warnender Text 2 15" xfId="51082" hidden="1"/>
    <cellStyle name="Warnender Text 2 15" xfId="50888" hidden="1"/>
    <cellStyle name="Warnender Text 2 15" xfId="51875" hidden="1"/>
    <cellStyle name="Warnender Text 2 15" xfId="51684" hidden="1"/>
    <cellStyle name="Warnender Text 2 15" xfId="51868" hidden="1"/>
    <cellStyle name="Warnender Text 2 15" xfId="52408" hidden="1"/>
    <cellStyle name="Warnender Text 2 15" xfId="52697" hidden="1"/>
    <cellStyle name="Warnender Text 2 15" xfId="52556" hidden="1"/>
    <cellStyle name="Warnender Text 2 15" xfId="51068" hidden="1"/>
    <cellStyle name="Warnender Text 2 15" xfId="53327" hidden="1"/>
    <cellStyle name="Warnender Text 2 15" xfId="53136" hidden="1"/>
    <cellStyle name="Warnender Text 2 15" xfId="53320" hidden="1"/>
    <cellStyle name="Warnender Text 2 15" xfId="53858" hidden="1"/>
    <cellStyle name="Warnender Text 2 15" xfId="54147" hidden="1"/>
    <cellStyle name="Warnender Text 2 15" xfId="54006" hidden="1"/>
    <cellStyle name="Warnender Text 2 15" xfId="51529" hidden="1"/>
    <cellStyle name="Warnender Text 2 15" xfId="54774" hidden="1"/>
    <cellStyle name="Warnender Text 2 15" xfId="54583" hidden="1"/>
    <cellStyle name="Warnender Text 2 15" xfId="54767" hidden="1"/>
    <cellStyle name="Warnender Text 2 15" xfId="55300" hidden="1"/>
    <cellStyle name="Warnender Text 2 15" xfId="55589" hidden="1"/>
    <cellStyle name="Warnender Text 2 15" xfId="55448" hidden="1"/>
    <cellStyle name="Warnender Text 2 15" xfId="55998" hidden="1"/>
    <cellStyle name="Warnender Text 2 15" xfId="56370" hidden="1"/>
    <cellStyle name="Warnender Text 2 15" xfId="56179" hidden="1"/>
    <cellStyle name="Warnender Text 2 15" xfId="56363" hidden="1"/>
    <cellStyle name="Warnender Text 2 15" xfId="56896" hidden="1"/>
    <cellStyle name="Warnender Text 2 15" xfId="57185" hidden="1"/>
    <cellStyle name="Warnender Text 2 15" xfId="57044" hidden="1"/>
    <cellStyle name="Warnender Text 2 15" xfId="56014" hidden="1"/>
    <cellStyle name="Warnender Text 2 15" xfId="57812" hidden="1"/>
    <cellStyle name="Warnender Text 2 15" xfId="57621" hidden="1"/>
    <cellStyle name="Warnender Text 2 15" xfId="57805" hidden="1"/>
    <cellStyle name="Warnender Text 2 15" xfId="58338" hidden="1"/>
    <cellStyle name="Warnender Text 2 15" xfId="58627" hidden="1"/>
    <cellStyle name="Warnender Text 2 15" xfId="58486" hidden="1"/>
    <cellStyle name="Warnender Text 2 16" xfId="388" hidden="1"/>
    <cellStyle name="Warnender Text 2 16" xfId="906" hidden="1"/>
    <cellStyle name="Warnender Text 2 16" xfId="739" hidden="1"/>
    <cellStyle name="Warnender Text 2 16" xfId="924" hidden="1"/>
    <cellStyle name="Warnender Text 2 16" xfId="1432" hidden="1"/>
    <cellStyle name="Warnender Text 2 16" xfId="1721" hidden="1"/>
    <cellStyle name="Warnender Text 2 16" xfId="1590" hidden="1"/>
    <cellStyle name="Warnender Text 2 16" xfId="2277" hidden="1"/>
    <cellStyle name="Warnender Text 2 16" xfId="2776" hidden="1"/>
    <cellStyle name="Warnender Text 2 16" xfId="2609" hidden="1"/>
    <cellStyle name="Warnender Text 2 16" xfId="2794" hidden="1"/>
    <cellStyle name="Warnender Text 2 16" xfId="3302" hidden="1"/>
    <cellStyle name="Warnender Text 2 16" xfId="3591" hidden="1"/>
    <cellStyle name="Warnender Text 2 16" xfId="3460" hidden="1"/>
    <cellStyle name="Warnender Text 2 16" xfId="2354" hidden="1"/>
    <cellStyle name="Warnender Text 2 16" xfId="4282" hidden="1"/>
    <cellStyle name="Warnender Text 2 16" xfId="4115" hidden="1"/>
    <cellStyle name="Warnender Text 2 16" xfId="4300" hidden="1"/>
    <cellStyle name="Warnender Text 2 16" xfId="4808" hidden="1"/>
    <cellStyle name="Warnender Text 2 16" xfId="5097" hidden="1"/>
    <cellStyle name="Warnender Text 2 16" xfId="4966" hidden="1"/>
    <cellStyle name="Warnender Text 2 16" xfId="2322" hidden="1"/>
    <cellStyle name="Warnender Text 2 16" xfId="5786" hidden="1"/>
    <cellStyle name="Warnender Text 2 16" xfId="5619" hidden="1"/>
    <cellStyle name="Warnender Text 2 16" xfId="5804" hidden="1"/>
    <cellStyle name="Warnender Text 2 16" xfId="6312" hidden="1"/>
    <cellStyle name="Warnender Text 2 16" xfId="6601" hidden="1"/>
    <cellStyle name="Warnender Text 2 16" xfId="6470" hidden="1"/>
    <cellStyle name="Warnender Text 2 16" xfId="2558" hidden="1"/>
    <cellStyle name="Warnender Text 2 16" xfId="7284" hidden="1"/>
    <cellStyle name="Warnender Text 2 16" xfId="7117" hidden="1"/>
    <cellStyle name="Warnender Text 2 16" xfId="7302" hidden="1"/>
    <cellStyle name="Warnender Text 2 16" xfId="7810" hidden="1"/>
    <cellStyle name="Warnender Text 2 16" xfId="8099" hidden="1"/>
    <cellStyle name="Warnender Text 2 16" xfId="7968" hidden="1"/>
    <cellStyle name="Warnender Text 2 16" xfId="4064" hidden="1"/>
    <cellStyle name="Warnender Text 2 16" xfId="8777" hidden="1"/>
    <cellStyle name="Warnender Text 2 16" xfId="8610" hidden="1"/>
    <cellStyle name="Warnender Text 2 16" xfId="8795" hidden="1"/>
    <cellStyle name="Warnender Text 2 16" xfId="9303" hidden="1"/>
    <cellStyle name="Warnender Text 2 16" xfId="9592" hidden="1"/>
    <cellStyle name="Warnender Text 2 16" xfId="9461" hidden="1"/>
    <cellStyle name="Warnender Text 2 16" xfId="5568" hidden="1"/>
    <cellStyle name="Warnender Text 2 16" xfId="10263" hidden="1"/>
    <cellStyle name="Warnender Text 2 16" xfId="10096" hidden="1"/>
    <cellStyle name="Warnender Text 2 16" xfId="10281" hidden="1"/>
    <cellStyle name="Warnender Text 2 16" xfId="10789" hidden="1"/>
    <cellStyle name="Warnender Text 2 16" xfId="11078" hidden="1"/>
    <cellStyle name="Warnender Text 2 16" xfId="10947" hidden="1"/>
    <cellStyle name="Warnender Text 2 16" xfId="7070" hidden="1"/>
    <cellStyle name="Warnender Text 2 16" xfId="11743" hidden="1"/>
    <cellStyle name="Warnender Text 2 16" xfId="11576" hidden="1"/>
    <cellStyle name="Warnender Text 2 16" xfId="11761" hidden="1"/>
    <cellStyle name="Warnender Text 2 16" xfId="12269" hidden="1"/>
    <cellStyle name="Warnender Text 2 16" xfId="12558" hidden="1"/>
    <cellStyle name="Warnender Text 2 16" xfId="12427" hidden="1"/>
    <cellStyle name="Warnender Text 2 16" xfId="8564" hidden="1"/>
    <cellStyle name="Warnender Text 2 16" xfId="13214" hidden="1"/>
    <cellStyle name="Warnender Text 2 16" xfId="13047" hidden="1"/>
    <cellStyle name="Warnender Text 2 16" xfId="13232" hidden="1"/>
    <cellStyle name="Warnender Text 2 16" xfId="13740" hidden="1"/>
    <cellStyle name="Warnender Text 2 16" xfId="14029" hidden="1"/>
    <cellStyle name="Warnender Text 2 16" xfId="13898" hidden="1"/>
    <cellStyle name="Warnender Text 2 16" xfId="10053" hidden="1"/>
    <cellStyle name="Warnender Text 2 16" xfId="14676" hidden="1"/>
    <cellStyle name="Warnender Text 2 16" xfId="14509" hidden="1"/>
    <cellStyle name="Warnender Text 2 16" xfId="14694" hidden="1"/>
    <cellStyle name="Warnender Text 2 16" xfId="15202" hidden="1"/>
    <cellStyle name="Warnender Text 2 16" xfId="15491" hidden="1"/>
    <cellStyle name="Warnender Text 2 16" xfId="15360" hidden="1"/>
    <cellStyle name="Warnender Text 2 16" xfId="11536" hidden="1"/>
    <cellStyle name="Warnender Text 2 16" xfId="16132" hidden="1"/>
    <cellStyle name="Warnender Text 2 16" xfId="15965" hidden="1"/>
    <cellStyle name="Warnender Text 2 16" xfId="16150" hidden="1"/>
    <cellStyle name="Warnender Text 2 16" xfId="16658" hidden="1"/>
    <cellStyle name="Warnender Text 2 16" xfId="16947" hidden="1"/>
    <cellStyle name="Warnender Text 2 16" xfId="16816" hidden="1"/>
    <cellStyle name="Warnender Text 2 16" xfId="13012" hidden="1"/>
    <cellStyle name="Warnender Text 2 16" xfId="17574" hidden="1"/>
    <cellStyle name="Warnender Text 2 16" xfId="17407" hidden="1"/>
    <cellStyle name="Warnender Text 2 16" xfId="17592" hidden="1"/>
    <cellStyle name="Warnender Text 2 16" xfId="18100" hidden="1"/>
    <cellStyle name="Warnender Text 2 16" xfId="18389" hidden="1"/>
    <cellStyle name="Warnender Text 2 16" xfId="18258" hidden="1"/>
    <cellStyle name="Warnender Text 2 16" xfId="19020" hidden="1"/>
    <cellStyle name="Warnender Text 2 16" xfId="19381" hidden="1"/>
    <cellStyle name="Warnender Text 2 16" xfId="19214" hidden="1"/>
    <cellStyle name="Warnender Text 2 16" xfId="19399" hidden="1"/>
    <cellStyle name="Warnender Text 2 16" xfId="19907" hidden="1"/>
    <cellStyle name="Warnender Text 2 16" xfId="20196" hidden="1"/>
    <cellStyle name="Warnender Text 2 16" xfId="20065" hidden="1"/>
    <cellStyle name="Warnender Text 2 16" xfId="20558" hidden="1"/>
    <cellStyle name="Warnender Text 2 16" xfId="20895" hidden="1"/>
    <cellStyle name="Warnender Text 2 16" xfId="21255" hidden="1"/>
    <cellStyle name="Warnender Text 2 16" xfId="21124" hidden="1"/>
    <cellStyle name="Warnender Text 2 16" xfId="21109" hidden="1"/>
    <cellStyle name="Warnender Text 2 16" xfId="21907" hidden="1"/>
    <cellStyle name="Warnender Text 2 16" xfId="21740" hidden="1"/>
    <cellStyle name="Warnender Text 2 16" xfId="21926" hidden="1"/>
    <cellStyle name="Warnender Text 2 16" xfId="22440" hidden="1"/>
    <cellStyle name="Warnender Text 2 16" xfId="22729" hidden="1"/>
    <cellStyle name="Warnender Text 2 16" xfId="22598" hidden="1"/>
    <cellStyle name="Warnender Text 2 16" xfId="20704" hidden="1"/>
    <cellStyle name="Warnender Text 2 16" xfId="23360" hidden="1"/>
    <cellStyle name="Warnender Text 2 16" xfId="23193" hidden="1"/>
    <cellStyle name="Warnender Text 2 16" xfId="23378" hidden="1"/>
    <cellStyle name="Warnender Text 2 16" xfId="23891" hidden="1"/>
    <cellStyle name="Warnender Text 2 16" xfId="24180" hidden="1"/>
    <cellStyle name="Warnender Text 2 16" xfId="24049" hidden="1"/>
    <cellStyle name="Warnender Text 2 16" xfId="21561" hidden="1"/>
    <cellStyle name="Warnender Text 2 16" xfId="24807" hidden="1"/>
    <cellStyle name="Warnender Text 2 16" xfId="24640" hidden="1"/>
    <cellStyle name="Warnender Text 2 16" xfId="24825" hidden="1"/>
    <cellStyle name="Warnender Text 2 16" xfId="25333" hidden="1"/>
    <cellStyle name="Warnender Text 2 16" xfId="25622" hidden="1"/>
    <cellStyle name="Warnender Text 2 16" xfId="25491" hidden="1"/>
    <cellStyle name="Warnender Text 2 16" xfId="26031" hidden="1"/>
    <cellStyle name="Warnender Text 2 16" xfId="26403" hidden="1"/>
    <cellStyle name="Warnender Text 2 16" xfId="26236" hidden="1"/>
    <cellStyle name="Warnender Text 2 16" xfId="26421" hidden="1"/>
    <cellStyle name="Warnender Text 2 16" xfId="26929" hidden="1"/>
    <cellStyle name="Warnender Text 2 16" xfId="27218" hidden="1"/>
    <cellStyle name="Warnender Text 2 16" xfId="27087" hidden="1"/>
    <cellStyle name="Warnender Text 2 16" xfId="26045" hidden="1"/>
    <cellStyle name="Warnender Text 2 16" xfId="27845" hidden="1"/>
    <cellStyle name="Warnender Text 2 16" xfId="27678" hidden="1"/>
    <cellStyle name="Warnender Text 2 16" xfId="27863" hidden="1"/>
    <cellStyle name="Warnender Text 2 16" xfId="28371" hidden="1"/>
    <cellStyle name="Warnender Text 2 16" xfId="28660" hidden="1"/>
    <cellStyle name="Warnender Text 2 16" xfId="28529" hidden="1"/>
    <cellStyle name="Warnender Text 2 16" xfId="29023" hidden="1"/>
    <cellStyle name="Warnender Text 2 16" xfId="29365" hidden="1"/>
    <cellStyle name="Warnender Text 2 16" xfId="29198" hidden="1"/>
    <cellStyle name="Warnender Text 2 16" xfId="29383" hidden="1"/>
    <cellStyle name="Warnender Text 2 16" xfId="29891" hidden="1"/>
    <cellStyle name="Warnender Text 2 16" xfId="30180" hidden="1"/>
    <cellStyle name="Warnender Text 2 16" xfId="30049" hidden="1"/>
    <cellStyle name="Warnender Text 2 16" xfId="30542" hidden="1"/>
    <cellStyle name="Warnender Text 2 16" xfId="30879" hidden="1"/>
    <cellStyle name="Warnender Text 2 16" xfId="31239" hidden="1"/>
    <cellStyle name="Warnender Text 2 16" xfId="31108" hidden="1"/>
    <cellStyle name="Warnender Text 2 16" xfId="31093" hidden="1"/>
    <cellStyle name="Warnender Text 2 16" xfId="31891" hidden="1"/>
    <cellStyle name="Warnender Text 2 16" xfId="31724" hidden="1"/>
    <cellStyle name="Warnender Text 2 16" xfId="31910" hidden="1"/>
    <cellStyle name="Warnender Text 2 16" xfId="32424" hidden="1"/>
    <cellStyle name="Warnender Text 2 16" xfId="32713" hidden="1"/>
    <cellStyle name="Warnender Text 2 16" xfId="32582" hidden="1"/>
    <cellStyle name="Warnender Text 2 16" xfId="30688" hidden="1"/>
    <cellStyle name="Warnender Text 2 16" xfId="33343" hidden="1"/>
    <cellStyle name="Warnender Text 2 16" xfId="33176" hidden="1"/>
    <cellStyle name="Warnender Text 2 16" xfId="33361" hidden="1"/>
    <cellStyle name="Warnender Text 2 16" xfId="33874" hidden="1"/>
    <cellStyle name="Warnender Text 2 16" xfId="34163" hidden="1"/>
    <cellStyle name="Warnender Text 2 16" xfId="34032" hidden="1"/>
    <cellStyle name="Warnender Text 2 16" xfId="31545" hidden="1"/>
    <cellStyle name="Warnender Text 2 16" xfId="34790" hidden="1"/>
    <cellStyle name="Warnender Text 2 16" xfId="34623" hidden="1"/>
    <cellStyle name="Warnender Text 2 16" xfId="34808" hidden="1"/>
    <cellStyle name="Warnender Text 2 16" xfId="35316" hidden="1"/>
    <cellStyle name="Warnender Text 2 16" xfId="35605" hidden="1"/>
    <cellStyle name="Warnender Text 2 16" xfId="35474" hidden="1"/>
    <cellStyle name="Warnender Text 2 16" xfId="36014" hidden="1"/>
    <cellStyle name="Warnender Text 2 16" xfId="36386" hidden="1"/>
    <cellStyle name="Warnender Text 2 16" xfId="36219" hidden="1"/>
    <cellStyle name="Warnender Text 2 16" xfId="36404" hidden="1"/>
    <cellStyle name="Warnender Text 2 16" xfId="36912" hidden="1"/>
    <cellStyle name="Warnender Text 2 16" xfId="37201" hidden="1"/>
    <cellStyle name="Warnender Text 2 16" xfId="37070" hidden="1"/>
    <cellStyle name="Warnender Text 2 16" xfId="36028" hidden="1"/>
    <cellStyle name="Warnender Text 2 16" xfId="37828" hidden="1"/>
    <cellStyle name="Warnender Text 2 16" xfId="37661" hidden="1"/>
    <cellStyle name="Warnender Text 2 16" xfId="37846" hidden="1"/>
    <cellStyle name="Warnender Text 2 16" xfId="38354" hidden="1"/>
    <cellStyle name="Warnender Text 2 16" xfId="38643" hidden="1"/>
    <cellStyle name="Warnender Text 2 16" xfId="38512" hidden="1"/>
    <cellStyle name="Warnender Text 2 16" xfId="39023" hidden="1"/>
    <cellStyle name="Warnender Text 2 16" xfId="39368" hidden="1"/>
    <cellStyle name="Warnender Text 2 16" xfId="39201" hidden="1"/>
    <cellStyle name="Warnender Text 2 16" xfId="39386" hidden="1"/>
    <cellStyle name="Warnender Text 2 16" xfId="39894" hidden="1"/>
    <cellStyle name="Warnender Text 2 16" xfId="40183" hidden="1"/>
    <cellStyle name="Warnender Text 2 16" xfId="40052" hidden="1"/>
    <cellStyle name="Warnender Text 2 16" xfId="40545" hidden="1"/>
    <cellStyle name="Warnender Text 2 16" xfId="40882" hidden="1"/>
    <cellStyle name="Warnender Text 2 16" xfId="41242" hidden="1"/>
    <cellStyle name="Warnender Text 2 16" xfId="41111" hidden="1"/>
    <cellStyle name="Warnender Text 2 16" xfId="41096" hidden="1"/>
    <cellStyle name="Warnender Text 2 16" xfId="41894" hidden="1"/>
    <cellStyle name="Warnender Text 2 16" xfId="41727" hidden="1"/>
    <cellStyle name="Warnender Text 2 16" xfId="41913" hidden="1"/>
    <cellStyle name="Warnender Text 2 16" xfId="42427" hidden="1"/>
    <cellStyle name="Warnender Text 2 16" xfId="42716" hidden="1"/>
    <cellStyle name="Warnender Text 2 16" xfId="42585" hidden="1"/>
    <cellStyle name="Warnender Text 2 16" xfId="40691" hidden="1"/>
    <cellStyle name="Warnender Text 2 16" xfId="43346" hidden="1"/>
    <cellStyle name="Warnender Text 2 16" xfId="43179" hidden="1"/>
    <cellStyle name="Warnender Text 2 16" xfId="43364" hidden="1"/>
    <cellStyle name="Warnender Text 2 16" xfId="43877" hidden="1"/>
    <cellStyle name="Warnender Text 2 16" xfId="44166" hidden="1"/>
    <cellStyle name="Warnender Text 2 16" xfId="44035" hidden="1"/>
    <cellStyle name="Warnender Text 2 16" xfId="41548" hidden="1"/>
    <cellStyle name="Warnender Text 2 16" xfId="44793" hidden="1"/>
    <cellStyle name="Warnender Text 2 16" xfId="44626" hidden="1"/>
    <cellStyle name="Warnender Text 2 16" xfId="44811" hidden="1"/>
    <cellStyle name="Warnender Text 2 16" xfId="45319" hidden="1"/>
    <cellStyle name="Warnender Text 2 16" xfId="45608" hidden="1"/>
    <cellStyle name="Warnender Text 2 16" xfId="45477" hidden="1"/>
    <cellStyle name="Warnender Text 2 16" xfId="46017" hidden="1"/>
    <cellStyle name="Warnender Text 2 16" xfId="46389" hidden="1"/>
    <cellStyle name="Warnender Text 2 16" xfId="46222" hidden="1"/>
    <cellStyle name="Warnender Text 2 16" xfId="46407" hidden="1"/>
    <cellStyle name="Warnender Text 2 16" xfId="46915" hidden="1"/>
    <cellStyle name="Warnender Text 2 16" xfId="47204" hidden="1"/>
    <cellStyle name="Warnender Text 2 16" xfId="47073" hidden="1"/>
    <cellStyle name="Warnender Text 2 16" xfId="46031" hidden="1"/>
    <cellStyle name="Warnender Text 2 16" xfId="47831" hidden="1"/>
    <cellStyle name="Warnender Text 2 16" xfId="47664" hidden="1"/>
    <cellStyle name="Warnender Text 2 16" xfId="47849" hidden="1"/>
    <cellStyle name="Warnender Text 2 16" xfId="48357" hidden="1"/>
    <cellStyle name="Warnender Text 2 16" xfId="48646" hidden="1"/>
    <cellStyle name="Warnender Text 2 16" xfId="48515" hidden="1"/>
    <cellStyle name="Warnender Text 2 16" xfId="49008" hidden="1"/>
    <cellStyle name="Warnender Text 2 16" xfId="49350" hidden="1"/>
    <cellStyle name="Warnender Text 2 16" xfId="49183" hidden="1"/>
    <cellStyle name="Warnender Text 2 16" xfId="49368" hidden="1"/>
    <cellStyle name="Warnender Text 2 16" xfId="49876" hidden="1"/>
    <cellStyle name="Warnender Text 2 16" xfId="50165" hidden="1"/>
    <cellStyle name="Warnender Text 2 16" xfId="50034" hidden="1"/>
    <cellStyle name="Warnender Text 2 16" xfId="50527" hidden="1"/>
    <cellStyle name="Warnender Text 2 16" xfId="50864" hidden="1"/>
    <cellStyle name="Warnender Text 2 16" xfId="51224" hidden="1"/>
    <cellStyle name="Warnender Text 2 16" xfId="51093" hidden="1"/>
    <cellStyle name="Warnender Text 2 16" xfId="51078" hidden="1"/>
    <cellStyle name="Warnender Text 2 16" xfId="51876" hidden="1"/>
    <cellStyle name="Warnender Text 2 16" xfId="51709" hidden="1"/>
    <cellStyle name="Warnender Text 2 16" xfId="51895" hidden="1"/>
    <cellStyle name="Warnender Text 2 16" xfId="52409" hidden="1"/>
    <cellStyle name="Warnender Text 2 16" xfId="52698" hidden="1"/>
    <cellStyle name="Warnender Text 2 16" xfId="52567" hidden="1"/>
    <cellStyle name="Warnender Text 2 16" xfId="50673" hidden="1"/>
    <cellStyle name="Warnender Text 2 16" xfId="53328" hidden="1"/>
    <cellStyle name="Warnender Text 2 16" xfId="53161" hidden="1"/>
    <cellStyle name="Warnender Text 2 16" xfId="53346" hidden="1"/>
    <cellStyle name="Warnender Text 2 16" xfId="53859" hidden="1"/>
    <cellStyle name="Warnender Text 2 16" xfId="54148" hidden="1"/>
    <cellStyle name="Warnender Text 2 16" xfId="54017" hidden="1"/>
    <cellStyle name="Warnender Text 2 16" xfId="51530" hidden="1"/>
    <cellStyle name="Warnender Text 2 16" xfId="54775" hidden="1"/>
    <cellStyle name="Warnender Text 2 16" xfId="54608" hidden="1"/>
    <cellStyle name="Warnender Text 2 16" xfId="54793" hidden="1"/>
    <cellStyle name="Warnender Text 2 16" xfId="55301" hidden="1"/>
    <cellStyle name="Warnender Text 2 16" xfId="55590" hidden="1"/>
    <cellStyle name="Warnender Text 2 16" xfId="55459" hidden="1"/>
    <cellStyle name="Warnender Text 2 16" xfId="55999" hidden="1"/>
    <cellStyle name="Warnender Text 2 16" xfId="56371" hidden="1"/>
    <cellStyle name="Warnender Text 2 16" xfId="56204" hidden="1"/>
    <cellStyle name="Warnender Text 2 16" xfId="56389" hidden="1"/>
    <cellStyle name="Warnender Text 2 16" xfId="56897" hidden="1"/>
    <cellStyle name="Warnender Text 2 16" xfId="57186" hidden="1"/>
    <cellStyle name="Warnender Text 2 16" xfId="57055" hidden="1"/>
    <cellStyle name="Warnender Text 2 16" xfId="56013" hidden="1"/>
    <cellStyle name="Warnender Text 2 16" xfId="57813" hidden="1"/>
    <cellStyle name="Warnender Text 2 16" xfId="57646" hidden="1"/>
    <cellStyle name="Warnender Text 2 16" xfId="57831" hidden="1"/>
    <cellStyle name="Warnender Text 2 16" xfId="58339" hidden="1"/>
    <cellStyle name="Warnender Text 2 16" xfId="58628" hidden="1"/>
    <cellStyle name="Warnender Text 2 16" xfId="58497" hidden="1"/>
    <cellStyle name="Warnender Text 2 17" xfId="389" hidden="1"/>
    <cellStyle name="Warnender Text 2 17" xfId="907" hidden="1"/>
    <cellStyle name="Warnender Text 2 17" xfId="738" hidden="1"/>
    <cellStyle name="Warnender Text 2 17" xfId="925" hidden="1"/>
    <cellStyle name="Warnender Text 2 17" xfId="1433" hidden="1"/>
    <cellStyle name="Warnender Text 2 17" xfId="1722" hidden="1"/>
    <cellStyle name="Warnender Text 2 17" xfId="1589" hidden="1"/>
    <cellStyle name="Warnender Text 2 17" xfId="2278" hidden="1"/>
    <cellStyle name="Warnender Text 2 17" xfId="2777" hidden="1"/>
    <cellStyle name="Warnender Text 2 17" xfId="2608" hidden="1"/>
    <cellStyle name="Warnender Text 2 17" xfId="2795" hidden="1"/>
    <cellStyle name="Warnender Text 2 17" xfId="3303" hidden="1"/>
    <cellStyle name="Warnender Text 2 17" xfId="3592" hidden="1"/>
    <cellStyle name="Warnender Text 2 17" xfId="3459" hidden="1"/>
    <cellStyle name="Warnender Text 2 17" xfId="2353" hidden="1"/>
    <cellStyle name="Warnender Text 2 17" xfId="4283" hidden="1"/>
    <cellStyle name="Warnender Text 2 17" xfId="4114" hidden="1"/>
    <cellStyle name="Warnender Text 2 17" xfId="4301" hidden="1"/>
    <cellStyle name="Warnender Text 2 17" xfId="4809" hidden="1"/>
    <cellStyle name="Warnender Text 2 17" xfId="5098" hidden="1"/>
    <cellStyle name="Warnender Text 2 17" xfId="4965" hidden="1"/>
    <cellStyle name="Warnender Text 2 17" xfId="402" hidden="1"/>
    <cellStyle name="Warnender Text 2 17" xfId="5787" hidden="1"/>
    <cellStyle name="Warnender Text 2 17" xfId="5618" hidden="1"/>
    <cellStyle name="Warnender Text 2 17" xfId="5805" hidden="1"/>
    <cellStyle name="Warnender Text 2 17" xfId="6313" hidden="1"/>
    <cellStyle name="Warnender Text 2 17" xfId="6602" hidden="1"/>
    <cellStyle name="Warnender Text 2 17" xfId="6469" hidden="1"/>
    <cellStyle name="Warnender Text 2 17" xfId="2285" hidden="1"/>
    <cellStyle name="Warnender Text 2 17" xfId="7285" hidden="1"/>
    <cellStyle name="Warnender Text 2 17" xfId="7116" hidden="1"/>
    <cellStyle name="Warnender Text 2 17" xfId="7303" hidden="1"/>
    <cellStyle name="Warnender Text 2 17" xfId="7811" hidden="1"/>
    <cellStyle name="Warnender Text 2 17" xfId="8100" hidden="1"/>
    <cellStyle name="Warnender Text 2 17" xfId="7967" hidden="1"/>
    <cellStyle name="Warnender Text 2 17" xfId="2346" hidden="1"/>
    <cellStyle name="Warnender Text 2 17" xfId="8778" hidden="1"/>
    <cellStyle name="Warnender Text 2 17" xfId="8609" hidden="1"/>
    <cellStyle name="Warnender Text 2 17" xfId="8796" hidden="1"/>
    <cellStyle name="Warnender Text 2 17" xfId="9304" hidden="1"/>
    <cellStyle name="Warnender Text 2 17" xfId="9593" hidden="1"/>
    <cellStyle name="Warnender Text 2 17" xfId="9460" hidden="1"/>
    <cellStyle name="Warnender Text 2 17" xfId="2025" hidden="1"/>
    <cellStyle name="Warnender Text 2 17" xfId="10264" hidden="1"/>
    <cellStyle name="Warnender Text 2 17" xfId="10095" hidden="1"/>
    <cellStyle name="Warnender Text 2 17" xfId="10282" hidden="1"/>
    <cellStyle name="Warnender Text 2 17" xfId="10790" hidden="1"/>
    <cellStyle name="Warnender Text 2 17" xfId="11079" hidden="1"/>
    <cellStyle name="Warnender Text 2 17" xfId="10946" hidden="1"/>
    <cellStyle name="Warnender Text 2 17" xfId="2328" hidden="1"/>
    <cellStyle name="Warnender Text 2 17" xfId="11744" hidden="1"/>
    <cellStyle name="Warnender Text 2 17" xfId="11575" hidden="1"/>
    <cellStyle name="Warnender Text 2 17" xfId="11762" hidden="1"/>
    <cellStyle name="Warnender Text 2 17" xfId="12270" hidden="1"/>
    <cellStyle name="Warnender Text 2 17" xfId="12559" hidden="1"/>
    <cellStyle name="Warnender Text 2 17" xfId="12426" hidden="1"/>
    <cellStyle name="Warnender Text 2 17" xfId="408" hidden="1"/>
    <cellStyle name="Warnender Text 2 17" xfId="13215" hidden="1"/>
    <cellStyle name="Warnender Text 2 17" xfId="13046" hidden="1"/>
    <cellStyle name="Warnender Text 2 17" xfId="13233" hidden="1"/>
    <cellStyle name="Warnender Text 2 17" xfId="13741" hidden="1"/>
    <cellStyle name="Warnender Text 2 17" xfId="14030" hidden="1"/>
    <cellStyle name="Warnender Text 2 17" xfId="13897" hidden="1"/>
    <cellStyle name="Warnender Text 2 17" xfId="2570" hidden="1"/>
    <cellStyle name="Warnender Text 2 17" xfId="14677" hidden="1"/>
    <cellStyle name="Warnender Text 2 17" xfId="14508" hidden="1"/>
    <cellStyle name="Warnender Text 2 17" xfId="14695" hidden="1"/>
    <cellStyle name="Warnender Text 2 17" xfId="15203" hidden="1"/>
    <cellStyle name="Warnender Text 2 17" xfId="15492" hidden="1"/>
    <cellStyle name="Warnender Text 2 17" xfId="15359" hidden="1"/>
    <cellStyle name="Warnender Text 2 17" xfId="4076" hidden="1"/>
    <cellStyle name="Warnender Text 2 17" xfId="16133" hidden="1"/>
    <cellStyle name="Warnender Text 2 17" xfId="15964" hidden="1"/>
    <cellStyle name="Warnender Text 2 17" xfId="16151" hidden="1"/>
    <cellStyle name="Warnender Text 2 17" xfId="16659" hidden="1"/>
    <cellStyle name="Warnender Text 2 17" xfId="16948" hidden="1"/>
    <cellStyle name="Warnender Text 2 17" xfId="16815" hidden="1"/>
    <cellStyle name="Warnender Text 2 17" xfId="5580" hidden="1"/>
    <cellStyle name="Warnender Text 2 17" xfId="17575" hidden="1"/>
    <cellStyle name="Warnender Text 2 17" xfId="17406" hidden="1"/>
    <cellStyle name="Warnender Text 2 17" xfId="17593" hidden="1"/>
    <cellStyle name="Warnender Text 2 17" xfId="18101" hidden="1"/>
    <cellStyle name="Warnender Text 2 17" xfId="18390" hidden="1"/>
    <cellStyle name="Warnender Text 2 17" xfId="18257" hidden="1"/>
    <cellStyle name="Warnender Text 2 17" xfId="19021" hidden="1"/>
    <cellStyle name="Warnender Text 2 17" xfId="19382" hidden="1"/>
    <cellStyle name="Warnender Text 2 17" xfId="19213" hidden="1"/>
    <cellStyle name="Warnender Text 2 17" xfId="19400" hidden="1"/>
    <cellStyle name="Warnender Text 2 17" xfId="19908" hidden="1"/>
    <cellStyle name="Warnender Text 2 17" xfId="20197" hidden="1"/>
    <cellStyle name="Warnender Text 2 17" xfId="20064" hidden="1"/>
    <cellStyle name="Warnender Text 2 17" xfId="20559" hidden="1"/>
    <cellStyle name="Warnender Text 2 17" xfId="20896" hidden="1"/>
    <cellStyle name="Warnender Text 2 17" xfId="21256" hidden="1"/>
    <cellStyle name="Warnender Text 2 17" xfId="21123" hidden="1"/>
    <cellStyle name="Warnender Text 2 17" xfId="20707" hidden="1"/>
    <cellStyle name="Warnender Text 2 17" xfId="21908" hidden="1"/>
    <cellStyle name="Warnender Text 2 17" xfId="21739" hidden="1"/>
    <cellStyle name="Warnender Text 2 17" xfId="21927" hidden="1"/>
    <cellStyle name="Warnender Text 2 17" xfId="22441" hidden="1"/>
    <cellStyle name="Warnender Text 2 17" xfId="22730" hidden="1"/>
    <cellStyle name="Warnender Text 2 17" xfId="22597" hidden="1"/>
    <cellStyle name="Warnender Text 2 17" xfId="21708" hidden="1"/>
    <cellStyle name="Warnender Text 2 17" xfId="23361" hidden="1"/>
    <cellStyle name="Warnender Text 2 17" xfId="23192" hidden="1"/>
    <cellStyle name="Warnender Text 2 17" xfId="23379" hidden="1"/>
    <cellStyle name="Warnender Text 2 17" xfId="23892" hidden="1"/>
    <cellStyle name="Warnender Text 2 17" xfId="24181" hidden="1"/>
    <cellStyle name="Warnender Text 2 17" xfId="24048" hidden="1"/>
    <cellStyle name="Warnender Text 2 17" xfId="21562" hidden="1"/>
    <cellStyle name="Warnender Text 2 17" xfId="24808" hidden="1"/>
    <cellStyle name="Warnender Text 2 17" xfId="24639" hidden="1"/>
    <cellStyle name="Warnender Text 2 17" xfId="24826" hidden="1"/>
    <cellStyle name="Warnender Text 2 17" xfId="25334" hidden="1"/>
    <cellStyle name="Warnender Text 2 17" xfId="25623" hidden="1"/>
    <cellStyle name="Warnender Text 2 17" xfId="25490" hidden="1"/>
    <cellStyle name="Warnender Text 2 17" xfId="26032" hidden="1"/>
    <cellStyle name="Warnender Text 2 17" xfId="26404" hidden="1"/>
    <cellStyle name="Warnender Text 2 17" xfId="26235" hidden="1"/>
    <cellStyle name="Warnender Text 2 17" xfId="26422" hidden="1"/>
    <cellStyle name="Warnender Text 2 17" xfId="26930" hidden="1"/>
    <cellStyle name="Warnender Text 2 17" xfId="27219" hidden="1"/>
    <cellStyle name="Warnender Text 2 17" xfId="27086" hidden="1"/>
    <cellStyle name="Warnender Text 2 17" xfId="26044" hidden="1"/>
    <cellStyle name="Warnender Text 2 17" xfId="27846" hidden="1"/>
    <cellStyle name="Warnender Text 2 17" xfId="27677" hidden="1"/>
    <cellStyle name="Warnender Text 2 17" xfId="27864" hidden="1"/>
    <cellStyle name="Warnender Text 2 17" xfId="28372" hidden="1"/>
    <cellStyle name="Warnender Text 2 17" xfId="28661" hidden="1"/>
    <cellStyle name="Warnender Text 2 17" xfId="28528" hidden="1"/>
    <cellStyle name="Warnender Text 2 17" xfId="29024" hidden="1"/>
    <cellStyle name="Warnender Text 2 17" xfId="29366" hidden="1"/>
    <cellStyle name="Warnender Text 2 17" xfId="29197" hidden="1"/>
    <cellStyle name="Warnender Text 2 17" xfId="29384" hidden="1"/>
    <cellStyle name="Warnender Text 2 17" xfId="29892" hidden="1"/>
    <cellStyle name="Warnender Text 2 17" xfId="30181" hidden="1"/>
    <cellStyle name="Warnender Text 2 17" xfId="30048" hidden="1"/>
    <cellStyle name="Warnender Text 2 17" xfId="30543" hidden="1"/>
    <cellStyle name="Warnender Text 2 17" xfId="30880" hidden="1"/>
    <cellStyle name="Warnender Text 2 17" xfId="31240" hidden="1"/>
    <cellStyle name="Warnender Text 2 17" xfId="31107" hidden="1"/>
    <cellStyle name="Warnender Text 2 17" xfId="30691" hidden="1"/>
    <cellStyle name="Warnender Text 2 17" xfId="31892" hidden="1"/>
    <cellStyle name="Warnender Text 2 17" xfId="31723" hidden="1"/>
    <cellStyle name="Warnender Text 2 17" xfId="31911" hidden="1"/>
    <cellStyle name="Warnender Text 2 17" xfId="32425" hidden="1"/>
    <cellStyle name="Warnender Text 2 17" xfId="32714" hidden="1"/>
    <cellStyle name="Warnender Text 2 17" xfId="32581" hidden="1"/>
    <cellStyle name="Warnender Text 2 17" xfId="31692" hidden="1"/>
    <cellStyle name="Warnender Text 2 17" xfId="33344" hidden="1"/>
    <cellStyle name="Warnender Text 2 17" xfId="33175" hidden="1"/>
    <cellStyle name="Warnender Text 2 17" xfId="33362" hidden="1"/>
    <cellStyle name="Warnender Text 2 17" xfId="33875" hidden="1"/>
    <cellStyle name="Warnender Text 2 17" xfId="34164" hidden="1"/>
    <cellStyle name="Warnender Text 2 17" xfId="34031" hidden="1"/>
    <cellStyle name="Warnender Text 2 17" xfId="31546" hidden="1"/>
    <cellStyle name="Warnender Text 2 17" xfId="34791" hidden="1"/>
    <cellStyle name="Warnender Text 2 17" xfId="34622" hidden="1"/>
    <cellStyle name="Warnender Text 2 17" xfId="34809" hidden="1"/>
    <cellStyle name="Warnender Text 2 17" xfId="35317" hidden="1"/>
    <cellStyle name="Warnender Text 2 17" xfId="35606" hidden="1"/>
    <cellStyle name="Warnender Text 2 17" xfId="35473" hidden="1"/>
    <cellStyle name="Warnender Text 2 17" xfId="36015" hidden="1"/>
    <cellStyle name="Warnender Text 2 17" xfId="36387" hidden="1"/>
    <cellStyle name="Warnender Text 2 17" xfId="36218" hidden="1"/>
    <cellStyle name="Warnender Text 2 17" xfId="36405" hidden="1"/>
    <cellStyle name="Warnender Text 2 17" xfId="36913" hidden="1"/>
    <cellStyle name="Warnender Text 2 17" xfId="37202" hidden="1"/>
    <cellStyle name="Warnender Text 2 17" xfId="37069" hidden="1"/>
    <cellStyle name="Warnender Text 2 17" xfId="36027" hidden="1"/>
    <cellStyle name="Warnender Text 2 17" xfId="37829" hidden="1"/>
    <cellStyle name="Warnender Text 2 17" xfId="37660" hidden="1"/>
    <cellStyle name="Warnender Text 2 17" xfId="37847" hidden="1"/>
    <cellStyle name="Warnender Text 2 17" xfId="38355" hidden="1"/>
    <cellStyle name="Warnender Text 2 17" xfId="38644" hidden="1"/>
    <cellStyle name="Warnender Text 2 17" xfId="38511" hidden="1"/>
    <cellStyle name="Warnender Text 2 17" xfId="39024" hidden="1"/>
    <cellStyle name="Warnender Text 2 17" xfId="39369" hidden="1"/>
    <cellStyle name="Warnender Text 2 17" xfId="39200" hidden="1"/>
    <cellStyle name="Warnender Text 2 17" xfId="39387" hidden="1"/>
    <cellStyle name="Warnender Text 2 17" xfId="39895" hidden="1"/>
    <cellStyle name="Warnender Text 2 17" xfId="40184" hidden="1"/>
    <cellStyle name="Warnender Text 2 17" xfId="40051" hidden="1"/>
    <cellStyle name="Warnender Text 2 17" xfId="40546" hidden="1"/>
    <cellStyle name="Warnender Text 2 17" xfId="40883" hidden="1"/>
    <cellStyle name="Warnender Text 2 17" xfId="41243" hidden="1"/>
    <cellStyle name="Warnender Text 2 17" xfId="41110" hidden="1"/>
    <cellStyle name="Warnender Text 2 17" xfId="40694" hidden="1"/>
    <cellStyle name="Warnender Text 2 17" xfId="41895" hidden="1"/>
    <cellStyle name="Warnender Text 2 17" xfId="41726" hidden="1"/>
    <cellStyle name="Warnender Text 2 17" xfId="41914" hidden="1"/>
    <cellStyle name="Warnender Text 2 17" xfId="42428" hidden="1"/>
    <cellStyle name="Warnender Text 2 17" xfId="42717" hidden="1"/>
    <cellStyle name="Warnender Text 2 17" xfId="42584" hidden="1"/>
    <cellStyle name="Warnender Text 2 17" xfId="41695" hidden="1"/>
    <cellStyle name="Warnender Text 2 17" xfId="43347" hidden="1"/>
    <cellStyle name="Warnender Text 2 17" xfId="43178" hidden="1"/>
    <cellStyle name="Warnender Text 2 17" xfId="43365" hidden="1"/>
    <cellStyle name="Warnender Text 2 17" xfId="43878" hidden="1"/>
    <cellStyle name="Warnender Text 2 17" xfId="44167" hidden="1"/>
    <cellStyle name="Warnender Text 2 17" xfId="44034" hidden="1"/>
    <cellStyle name="Warnender Text 2 17" xfId="41549" hidden="1"/>
    <cellStyle name="Warnender Text 2 17" xfId="44794" hidden="1"/>
    <cellStyle name="Warnender Text 2 17" xfId="44625" hidden="1"/>
    <cellStyle name="Warnender Text 2 17" xfId="44812" hidden="1"/>
    <cellStyle name="Warnender Text 2 17" xfId="45320" hidden="1"/>
    <cellStyle name="Warnender Text 2 17" xfId="45609" hidden="1"/>
    <cellStyle name="Warnender Text 2 17" xfId="45476" hidden="1"/>
    <cellStyle name="Warnender Text 2 17" xfId="46018" hidden="1"/>
    <cellStyle name="Warnender Text 2 17" xfId="46390" hidden="1"/>
    <cellStyle name="Warnender Text 2 17" xfId="46221" hidden="1"/>
    <cellStyle name="Warnender Text 2 17" xfId="46408" hidden="1"/>
    <cellStyle name="Warnender Text 2 17" xfId="46916" hidden="1"/>
    <cellStyle name="Warnender Text 2 17" xfId="47205" hidden="1"/>
    <cellStyle name="Warnender Text 2 17" xfId="47072" hidden="1"/>
    <cellStyle name="Warnender Text 2 17" xfId="46030" hidden="1"/>
    <cellStyle name="Warnender Text 2 17" xfId="47832" hidden="1"/>
    <cellStyle name="Warnender Text 2 17" xfId="47663" hidden="1"/>
    <cellStyle name="Warnender Text 2 17" xfId="47850" hidden="1"/>
    <cellStyle name="Warnender Text 2 17" xfId="48358" hidden="1"/>
    <cellStyle name="Warnender Text 2 17" xfId="48647" hidden="1"/>
    <cellStyle name="Warnender Text 2 17" xfId="48514" hidden="1"/>
    <cellStyle name="Warnender Text 2 17" xfId="49009" hidden="1"/>
    <cellStyle name="Warnender Text 2 17" xfId="49351" hidden="1"/>
    <cellStyle name="Warnender Text 2 17" xfId="49182" hidden="1"/>
    <cellStyle name="Warnender Text 2 17" xfId="49369" hidden="1"/>
    <cellStyle name="Warnender Text 2 17" xfId="49877" hidden="1"/>
    <cellStyle name="Warnender Text 2 17" xfId="50166" hidden="1"/>
    <cellStyle name="Warnender Text 2 17" xfId="50033" hidden="1"/>
    <cellStyle name="Warnender Text 2 17" xfId="50528" hidden="1"/>
    <cellStyle name="Warnender Text 2 17" xfId="50865" hidden="1"/>
    <cellStyle name="Warnender Text 2 17" xfId="51225" hidden="1"/>
    <cellStyle name="Warnender Text 2 17" xfId="51092" hidden="1"/>
    <cellStyle name="Warnender Text 2 17" xfId="50676" hidden="1"/>
    <cellStyle name="Warnender Text 2 17" xfId="51877" hidden="1"/>
    <cellStyle name="Warnender Text 2 17" xfId="51708" hidden="1"/>
    <cellStyle name="Warnender Text 2 17" xfId="51896" hidden="1"/>
    <cellStyle name="Warnender Text 2 17" xfId="52410" hidden="1"/>
    <cellStyle name="Warnender Text 2 17" xfId="52699" hidden="1"/>
    <cellStyle name="Warnender Text 2 17" xfId="52566" hidden="1"/>
    <cellStyle name="Warnender Text 2 17" xfId="51677" hidden="1"/>
    <cellStyle name="Warnender Text 2 17" xfId="53329" hidden="1"/>
    <cellStyle name="Warnender Text 2 17" xfId="53160" hidden="1"/>
    <cellStyle name="Warnender Text 2 17" xfId="53347" hidden="1"/>
    <cellStyle name="Warnender Text 2 17" xfId="53860" hidden="1"/>
    <cellStyle name="Warnender Text 2 17" xfId="54149" hidden="1"/>
    <cellStyle name="Warnender Text 2 17" xfId="54016" hidden="1"/>
    <cellStyle name="Warnender Text 2 17" xfId="51531" hidden="1"/>
    <cellStyle name="Warnender Text 2 17" xfId="54776" hidden="1"/>
    <cellStyle name="Warnender Text 2 17" xfId="54607" hidden="1"/>
    <cellStyle name="Warnender Text 2 17" xfId="54794" hidden="1"/>
    <cellStyle name="Warnender Text 2 17" xfId="55302" hidden="1"/>
    <cellStyle name="Warnender Text 2 17" xfId="55591" hidden="1"/>
    <cellStyle name="Warnender Text 2 17" xfId="55458" hidden="1"/>
    <cellStyle name="Warnender Text 2 17" xfId="56000" hidden="1"/>
    <cellStyle name="Warnender Text 2 17" xfId="56372" hidden="1"/>
    <cellStyle name="Warnender Text 2 17" xfId="56203" hidden="1"/>
    <cellStyle name="Warnender Text 2 17" xfId="56390" hidden="1"/>
    <cellStyle name="Warnender Text 2 17" xfId="56898" hidden="1"/>
    <cellStyle name="Warnender Text 2 17" xfId="57187" hidden="1"/>
    <cellStyle name="Warnender Text 2 17" xfId="57054" hidden="1"/>
    <cellStyle name="Warnender Text 2 17" xfId="56012" hidden="1"/>
    <cellStyle name="Warnender Text 2 17" xfId="57814" hidden="1"/>
    <cellStyle name="Warnender Text 2 17" xfId="57645" hidden="1"/>
    <cellStyle name="Warnender Text 2 17" xfId="57832" hidden="1"/>
    <cellStyle name="Warnender Text 2 17" xfId="58340" hidden="1"/>
    <cellStyle name="Warnender Text 2 17" xfId="58629" hidden="1"/>
    <cellStyle name="Warnender Text 2 17" xfId="58496" hidden="1"/>
    <cellStyle name="Warnender Text 2 18" xfId="390" hidden="1"/>
    <cellStyle name="Warnender Text 2 18" xfId="908" hidden="1"/>
    <cellStyle name="Warnender Text 2 18" xfId="737" hidden="1"/>
    <cellStyle name="Warnender Text 2 18" xfId="1219" hidden="1"/>
    <cellStyle name="Warnender Text 2 18" xfId="1434" hidden="1"/>
    <cellStyle name="Warnender Text 2 18" xfId="1723" hidden="1"/>
    <cellStyle name="Warnender Text 2 18" xfId="1588" hidden="1"/>
    <cellStyle name="Warnender Text 2 18" xfId="2279" hidden="1"/>
    <cellStyle name="Warnender Text 2 18" xfId="2778" hidden="1"/>
    <cellStyle name="Warnender Text 2 18" xfId="2607" hidden="1"/>
    <cellStyle name="Warnender Text 2 18" xfId="3089" hidden="1"/>
    <cellStyle name="Warnender Text 2 18" xfId="3304" hidden="1"/>
    <cellStyle name="Warnender Text 2 18" xfId="3593" hidden="1"/>
    <cellStyle name="Warnender Text 2 18" xfId="3458" hidden="1"/>
    <cellStyle name="Warnender Text 2 18" xfId="2352" hidden="1"/>
    <cellStyle name="Warnender Text 2 18" xfId="4284" hidden="1"/>
    <cellStyle name="Warnender Text 2 18" xfId="4113" hidden="1"/>
    <cellStyle name="Warnender Text 2 18" xfId="4595" hidden="1"/>
    <cellStyle name="Warnender Text 2 18" xfId="4810" hidden="1"/>
    <cellStyle name="Warnender Text 2 18" xfId="5099" hidden="1"/>
    <cellStyle name="Warnender Text 2 18" xfId="4964" hidden="1"/>
    <cellStyle name="Warnender Text 2 18" xfId="2020" hidden="1"/>
    <cellStyle name="Warnender Text 2 18" xfId="5788" hidden="1"/>
    <cellStyle name="Warnender Text 2 18" xfId="5617" hidden="1"/>
    <cellStyle name="Warnender Text 2 18" xfId="6099" hidden="1"/>
    <cellStyle name="Warnender Text 2 18" xfId="6314" hidden="1"/>
    <cellStyle name="Warnender Text 2 18" xfId="6603" hidden="1"/>
    <cellStyle name="Warnender Text 2 18" xfId="6468" hidden="1"/>
    <cellStyle name="Warnender Text 2 18" xfId="2256" hidden="1"/>
    <cellStyle name="Warnender Text 2 18" xfId="7286" hidden="1"/>
    <cellStyle name="Warnender Text 2 18" xfId="7115" hidden="1"/>
    <cellStyle name="Warnender Text 2 18" xfId="7597" hidden="1"/>
    <cellStyle name="Warnender Text 2 18" xfId="7812" hidden="1"/>
    <cellStyle name="Warnender Text 2 18" xfId="8101" hidden="1"/>
    <cellStyle name="Warnender Text 2 18" xfId="7966" hidden="1"/>
    <cellStyle name="Warnender Text 2 18" xfId="2577" hidden="1"/>
    <cellStyle name="Warnender Text 2 18" xfId="8779" hidden="1"/>
    <cellStyle name="Warnender Text 2 18" xfId="8608" hidden="1"/>
    <cellStyle name="Warnender Text 2 18" xfId="9090" hidden="1"/>
    <cellStyle name="Warnender Text 2 18" xfId="9305" hidden="1"/>
    <cellStyle name="Warnender Text 2 18" xfId="9594" hidden="1"/>
    <cellStyle name="Warnender Text 2 18" xfId="9459" hidden="1"/>
    <cellStyle name="Warnender Text 2 18" xfId="4083" hidden="1"/>
    <cellStyle name="Warnender Text 2 18" xfId="10265" hidden="1"/>
    <cellStyle name="Warnender Text 2 18" xfId="10094" hidden="1"/>
    <cellStyle name="Warnender Text 2 18" xfId="10576" hidden="1"/>
    <cellStyle name="Warnender Text 2 18" xfId="10791" hidden="1"/>
    <cellStyle name="Warnender Text 2 18" xfId="11080" hidden="1"/>
    <cellStyle name="Warnender Text 2 18" xfId="10945" hidden="1"/>
    <cellStyle name="Warnender Text 2 18" xfId="5587" hidden="1"/>
    <cellStyle name="Warnender Text 2 18" xfId="11745" hidden="1"/>
    <cellStyle name="Warnender Text 2 18" xfId="11574" hidden="1"/>
    <cellStyle name="Warnender Text 2 18" xfId="12056" hidden="1"/>
    <cellStyle name="Warnender Text 2 18" xfId="12271" hidden="1"/>
    <cellStyle name="Warnender Text 2 18" xfId="12560" hidden="1"/>
    <cellStyle name="Warnender Text 2 18" xfId="12425" hidden="1"/>
    <cellStyle name="Warnender Text 2 18" xfId="7085" hidden="1"/>
    <cellStyle name="Warnender Text 2 18" xfId="13216" hidden="1"/>
    <cellStyle name="Warnender Text 2 18" xfId="13045" hidden="1"/>
    <cellStyle name="Warnender Text 2 18" xfId="13527" hidden="1"/>
    <cellStyle name="Warnender Text 2 18" xfId="13742" hidden="1"/>
    <cellStyle name="Warnender Text 2 18" xfId="14031" hidden="1"/>
    <cellStyle name="Warnender Text 2 18" xfId="13896" hidden="1"/>
    <cellStyle name="Warnender Text 2 18" xfId="8578" hidden="1"/>
    <cellStyle name="Warnender Text 2 18" xfId="14678" hidden="1"/>
    <cellStyle name="Warnender Text 2 18" xfId="14507" hidden="1"/>
    <cellStyle name="Warnender Text 2 18" xfId="14989" hidden="1"/>
    <cellStyle name="Warnender Text 2 18" xfId="15204" hidden="1"/>
    <cellStyle name="Warnender Text 2 18" xfId="15493" hidden="1"/>
    <cellStyle name="Warnender Text 2 18" xfId="15358" hidden="1"/>
    <cellStyle name="Warnender Text 2 18" xfId="10065" hidden="1"/>
    <cellStyle name="Warnender Text 2 18" xfId="16134" hidden="1"/>
    <cellStyle name="Warnender Text 2 18" xfId="15963" hidden="1"/>
    <cellStyle name="Warnender Text 2 18" xfId="16445" hidden="1"/>
    <cellStyle name="Warnender Text 2 18" xfId="16660" hidden="1"/>
    <cellStyle name="Warnender Text 2 18" xfId="16949" hidden="1"/>
    <cellStyle name="Warnender Text 2 18" xfId="16814" hidden="1"/>
    <cellStyle name="Warnender Text 2 18" xfId="11545" hidden="1"/>
    <cellStyle name="Warnender Text 2 18" xfId="17576" hidden="1"/>
    <cellStyle name="Warnender Text 2 18" xfId="17405" hidden="1"/>
    <cellStyle name="Warnender Text 2 18" xfId="17887" hidden="1"/>
    <cellStyle name="Warnender Text 2 18" xfId="18102" hidden="1"/>
    <cellStyle name="Warnender Text 2 18" xfId="18391" hidden="1"/>
    <cellStyle name="Warnender Text 2 18" xfId="18256" hidden="1"/>
    <cellStyle name="Warnender Text 2 18" xfId="19022" hidden="1"/>
    <cellStyle name="Warnender Text 2 18" xfId="19383" hidden="1"/>
    <cellStyle name="Warnender Text 2 18" xfId="19212" hidden="1"/>
    <cellStyle name="Warnender Text 2 18" xfId="19694" hidden="1"/>
    <cellStyle name="Warnender Text 2 18" xfId="19909" hidden="1"/>
    <cellStyle name="Warnender Text 2 18" xfId="20198" hidden="1"/>
    <cellStyle name="Warnender Text 2 18" xfId="20063" hidden="1"/>
    <cellStyle name="Warnender Text 2 18" xfId="20560" hidden="1"/>
    <cellStyle name="Warnender Text 2 18" xfId="20897" hidden="1"/>
    <cellStyle name="Warnender Text 2 18" xfId="21257" hidden="1"/>
    <cellStyle name="Warnender Text 2 18" xfId="21122" hidden="1"/>
    <cellStyle name="Warnender Text 2 18" xfId="20910" hidden="1"/>
    <cellStyle name="Warnender Text 2 18" xfId="21909" hidden="1"/>
    <cellStyle name="Warnender Text 2 18" xfId="21738" hidden="1"/>
    <cellStyle name="Warnender Text 2 18" xfId="22225" hidden="1"/>
    <cellStyle name="Warnender Text 2 18" xfId="22442" hidden="1"/>
    <cellStyle name="Warnender Text 2 18" xfId="22731" hidden="1"/>
    <cellStyle name="Warnender Text 2 18" xfId="22596" hidden="1"/>
    <cellStyle name="Warnender Text 2 18" xfId="21104" hidden="1"/>
    <cellStyle name="Warnender Text 2 18" xfId="23362" hidden="1"/>
    <cellStyle name="Warnender Text 2 18" xfId="23191" hidden="1"/>
    <cellStyle name="Warnender Text 2 18" xfId="23677" hidden="1"/>
    <cellStyle name="Warnender Text 2 18" xfId="23893" hidden="1"/>
    <cellStyle name="Warnender Text 2 18" xfId="24182" hidden="1"/>
    <cellStyle name="Warnender Text 2 18" xfId="24047" hidden="1"/>
    <cellStyle name="Warnender Text 2 18" xfId="23160" hidden="1"/>
    <cellStyle name="Warnender Text 2 18" xfId="24809" hidden="1"/>
    <cellStyle name="Warnender Text 2 18" xfId="24638" hidden="1"/>
    <cellStyle name="Warnender Text 2 18" xfId="25120" hidden="1"/>
    <cellStyle name="Warnender Text 2 18" xfId="25335" hidden="1"/>
    <cellStyle name="Warnender Text 2 18" xfId="25624" hidden="1"/>
    <cellStyle name="Warnender Text 2 18" xfId="25489" hidden="1"/>
    <cellStyle name="Warnender Text 2 18" xfId="26033" hidden="1"/>
    <cellStyle name="Warnender Text 2 18" xfId="26405" hidden="1"/>
    <cellStyle name="Warnender Text 2 18" xfId="26234" hidden="1"/>
    <cellStyle name="Warnender Text 2 18" xfId="26716" hidden="1"/>
    <cellStyle name="Warnender Text 2 18" xfId="26931" hidden="1"/>
    <cellStyle name="Warnender Text 2 18" xfId="27220" hidden="1"/>
    <cellStyle name="Warnender Text 2 18" xfId="27085" hidden="1"/>
    <cellStyle name="Warnender Text 2 18" xfId="26043" hidden="1"/>
    <cellStyle name="Warnender Text 2 18" xfId="27847" hidden="1"/>
    <cellStyle name="Warnender Text 2 18" xfId="27676" hidden="1"/>
    <cellStyle name="Warnender Text 2 18" xfId="28158" hidden="1"/>
    <cellStyle name="Warnender Text 2 18" xfId="28373" hidden="1"/>
    <cellStyle name="Warnender Text 2 18" xfId="28662" hidden="1"/>
    <cellStyle name="Warnender Text 2 18" xfId="28527" hidden="1"/>
    <cellStyle name="Warnender Text 2 18" xfId="29025" hidden="1"/>
    <cellStyle name="Warnender Text 2 18" xfId="29367" hidden="1"/>
    <cellStyle name="Warnender Text 2 18" xfId="29196" hidden="1"/>
    <cellStyle name="Warnender Text 2 18" xfId="29678" hidden="1"/>
    <cellStyle name="Warnender Text 2 18" xfId="29893" hidden="1"/>
    <cellStyle name="Warnender Text 2 18" xfId="30182" hidden="1"/>
    <cellStyle name="Warnender Text 2 18" xfId="30047" hidden="1"/>
    <cellStyle name="Warnender Text 2 18" xfId="30544" hidden="1"/>
    <cellStyle name="Warnender Text 2 18" xfId="30881" hidden="1"/>
    <cellStyle name="Warnender Text 2 18" xfId="31241" hidden="1"/>
    <cellStyle name="Warnender Text 2 18" xfId="31106" hidden="1"/>
    <cellStyle name="Warnender Text 2 18" xfId="30894" hidden="1"/>
    <cellStyle name="Warnender Text 2 18" xfId="31893" hidden="1"/>
    <cellStyle name="Warnender Text 2 18" xfId="31722" hidden="1"/>
    <cellStyle name="Warnender Text 2 18" xfId="32209" hidden="1"/>
    <cellStyle name="Warnender Text 2 18" xfId="32426" hidden="1"/>
    <cellStyle name="Warnender Text 2 18" xfId="32715" hidden="1"/>
    <cellStyle name="Warnender Text 2 18" xfId="32580" hidden="1"/>
    <cellStyle name="Warnender Text 2 18" xfId="31088" hidden="1"/>
    <cellStyle name="Warnender Text 2 18" xfId="33345" hidden="1"/>
    <cellStyle name="Warnender Text 2 18" xfId="33174" hidden="1"/>
    <cellStyle name="Warnender Text 2 18" xfId="33660" hidden="1"/>
    <cellStyle name="Warnender Text 2 18" xfId="33876" hidden="1"/>
    <cellStyle name="Warnender Text 2 18" xfId="34165" hidden="1"/>
    <cellStyle name="Warnender Text 2 18" xfId="34030" hidden="1"/>
    <cellStyle name="Warnender Text 2 18" xfId="33144" hidden="1"/>
    <cellStyle name="Warnender Text 2 18" xfId="34792" hidden="1"/>
    <cellStyle name="Warnender Text 2 18" xfId="34621" hidden="1"/>
    <cellStyle name="Warnender Text 2 18" xfId="35103" hidden="1"/>
    <cellStyle name="Warnender Text 2 18" xfId="35318" hidden="1"/>
    <cellStyle name="Warnender Text 2 18" xfId="35607" hidden="1"/>
    <cellStyle name="Warnender Text 2 18" xfId="35472" hidden="1"/>
    <cellStyle name="Warnender Text 2 18" xfId="36016" hidden="1"/>
    <cellStyle name="Warnender Text 2 18" xfId="36388" hidden="1"/>
    <cellStyle name="Warnender Text 2 18" xfId="36217" hidden="1"/>
    <cellStyle name="Warnender Text 2 18" xfId="36699" hidden="1"/>
    <cellStyle name="Warnender Text 2 18" xfId="36914" hidden="1"/>
    <cellStyle name="Warnender Text 2 18" xfId="37203" hidden="1"/>
    <cellStyle name="Warnender Text 2 18" xfId="37068" hidden="1"/>
    <cellStyle name="Warnender Text 2 18" xfId="36026" hidden="1"/>
    <cellStyle name="Warnender Text 2 18" xfId="37830" hidden="1"/>
    <cellStyle name="Warnender Text 2 18" xfId="37659" hidden="1"/>
    <cellStyle name="Warnender Text 2 18" xfId="38141" hidden="1"/>
    <cellStyle name="Warnender Text 2 18" xfId="38356" hidden="1"/>
    <cellStyle name="Warnender Text 2 18" xfId="38645" hidden="1"/>
    <cellStyle name="Warnender Text 2 18" xfId="38510" hidden="1"/>
    <cellStyle name="Warnender Text 2 18" xfId="39025" hidden="1"/>
    <cellStyle name="Warnender Text 2 18" xfId="39370" hidden="1"/>
    <cellStyle name="Warnender Text 2 18" xfId="39199" hidden="1"/>
    <cellStyle name="Warnender Text 2 18" xfId="39681" hidden="1"/>
    <cellStyle name="Warnender Text 2 18" xfId="39896" hidden="1"/>
    <cellStyle name="Warnender Text 2 18" xfId="40185" hidden="1"/>
    <cellStyle name="Warnender Text 2 18" xfId="40050" hidden="1"/>
    <cellStyle name="Warnender Text 2 18" xfId="40547" hidden="1"/>
    <cellStyle name="Warnender Text 2 18" xfId="40884" hidden="1"/>
    <cellStyle name="Warnender Text 2 18" xfId="41244" hidden="1"/>
    <cellStyle name="Warnender Text 2 18" xfId="41109" hidden="1"/>
    <cellStyle name="Warnender Text 2 18" xfId="40897" hidden="1"/>
    <cellStyle name="Warnender Text 2 18" xfId="41896" hidden="1"/>
    <cellStyle name="Warnender Text 2 18" xfId="41725" hidden="1"/>
    <cellStyle name="Warnender Text 2 18" xfId="42212" hidden="1"/>
    <cellStyle name="Warnender Text 2 18" xfId="42429" hidden="1"/>
    <cellStyle name="Warnender Text 2 18" xfId="42718" hidden="1"/>
    <cellStyle name="Warnender Text 2 18" xfId="42583" hidden="1"/>
    <cellStyle name="Warnender Text 2 18" xfId="41091" hidden="1"/>
    <cellStyle name="Warnender Text 2 18" xfId="43348" hidden="1"/>
    <cellStyle name="Warnender Text 2 18" xfId="43177" hidden="1"/>
    <cellStyle name="Warnender Text 2 18" xfId="43663" hidden="1"/>
    <cellStyle name="Warnender Text 2 18" xfId="43879" hidden="1"/>
    <cellStyle name="Warnender Text 2 18" xfId="44168" hidden="1"/>
    <cellStyle name="Warnender Text 2 18" xfId="44033" hidden="1"/>
    <cellStyle name="Warnender Text 2 18" xfId="43147" hidden="1"/>
    <cellStyle name="Warnender Text 2 18" xfId="44795" hidden="1"/>
    <cellStyle name="Warnender Text 2 18" xfId="44624" hidden="1"/>
    <cellStyle name="Warnender Text 2 18" xfId="45106" hidden="1"/>
    <cellStyle name="Warnender Text 2 18" xfId="45321" hidden="1"/>
    <cellStyle name="Warnender Text 2 18" xfId="45610" hidden="1"/>
    <cellStyle name="Warnender Text 2 18" xfId="45475" hidden="1"/>
    <cellStyle name="Warnender Text 2 18" xfId="46019" hidden="1"/>
    <cellStyle name="Warnender Text 2 18" xfId="46391" hidden="1"/>
    <cellStyle name="Warnender Text 2 18" xfId="46220" hidden="1"/>
    <cellStyle name="Warnender Text 2 18" xfId="46702" hidden="1"/>
    <cellStyle name="Warnender Text 2 18" xfId="46917" hidden="1"/>
    <cellStyle name="Warnender Text 2 18" xfId="47206" hidden="1"/>
    <cellStyle name="Warnender Text 2 18" xfId="47071" hidden="1"/>
    <cellStyle name="Warnender Text 2 18" xfId="46029" hidden="1"/>
    <cellStyle name="Warnender Text 2 18" xfId="47833" hidden="1"/>
    <cellStyle name="Warnender Text 2 18" xfId="47662" hidden="1"/>
    <cellStyle name="Warnender Text 2 18" xfId="48144" hidden="1"/>
    <cellStyle name="Warnender Text 2 18" xfId="48359" hidden="1"/>
    <cellStyle name="Warnender Text 2 18" xfId="48648" hidden="1"/>
    <cellStyle name="Warnender Text 2 18" xfId="48513" hidden="1"/>
    <cellStyle name="Warnender Text 2 18" xfId="49010" hidden="1"/>
    <cellStyle name="Warnender Text 2 18" xfId="49352" hidden="1"/>
    <cellStyle name="Warnender Text 2 18" xfId="49181" hidden="1"/>
    <cellStyle name="Warnender Text 2 18" xfId="49663" hidden="1"/>
    <cellStyle name="Warnender Text 2 18" xfId="49878" hidden="1"/>
    <cellStyle name="Warnender Text 2 18" xfId="50167" hidden="1"/>
    <cellStyle name="Warnender Text 2 18" xfId="50032" hidden="1"/>
    <cellStyle name="Warnender Text 2 18" xfId="50529" hidden="1"/>
    <cellStyle name="Warnender Text 2 18" xfId="50866" hidden="1"/>
    <cellStyle name="Warnender Text 2 18" xfId="51226" hidden="1"/>
    <cellStyle name="Warnender Text 2 18" xfId="51091" hidden="1"/>
    <cellStyle name="Warnender Text 2 18" xfId="50879" hidden="1"/>
    <cellStyle name="Warnender Text 2 18" xfId="51878" hidden="1"/>
    <cellStyle name="Warnender Text 2 18" xfId="51707" hidden="1"/>
    <cellStyle name="Warnender Text 2 18" xfId="52194" hidden="1"/>
    <cellStyle name="Warnender Text 2 18" xfId="52411" hidden="1"/>
    <cellStyle name="Warnender Text 2 18" xfId="52700" hidden="1"/>
    <cellStyle name="Warnender Text 2 18" xfId="52565" hidden="1"/>
    <cellStyle name="Warnender Text 2 18" xfId="51073" hidden="1"/>
    <cellStyle name="Warnender Text 2 18" xfId="53330" hidden="1"/>
    <cellStyle name="Warnender Text 2 18" xfId="53159" hidden="1"/>
    <cellStyle name="Warnender Text 2 18" xfId="53645" hidden="1"/>
    <cellStyle name="Warnender Text 2 18" xfId="53861" hidden="1"/>
    <cellStyle name="Warnender Text 2 18" xfId="54150" hidden="1"/>
    <cellStyle name="Warnender Text 2 18" xfId="54015" hidden="1"/>
    <cellStyle name="Warnender Text 2 18" xfId="53129" hidden="1"/>
    <cellStyle name="Warnender Text 2 18" xfId="54777" hidden="1"/>
    <cellStyle name="Warnender Text 2 18" xfId="54606" hidden="1"/>
    <cellStyle name="Warnender Text 2 18" xfId="55088" hidden="1"/>
    <cellStyle name="Warnender Text 2 18" xfId="55303" hidden="1"/>
    <cellStyle name="Warnender Text 2 18" xfId="55592" hidden="1"/>
    <cellStyle name="Warnender Text 2 18" xfId="55457" hidden="1"/>
    <cellStyle name="Warnender Text 2 18" xfId="56001" hidden="1"/>
    <cellStyle name="Warnender Text 2 18" xfId="56373" hidden="1"/>
    <cellStyle name="Warnender Text 2 18" xfId="56202" hidden="1"/>
    <cellStyle name="Warnender Text 2 18" xfId="56684" hidden="1"/>
    <cellStyle name="Warnender Text 2 18" xfId="56899" hidden="1"/>
    <cellStyle name="Warnender Text 2 18" xfId="57188" hidden="1"/>
    <cellStyle name="Warnender Text 2 18" xfId="57053" hidden="1"/>
    <cellStyle name="Warnender Text 2 18" xfId="56011" hidden="1"/>
    <cellStyle name="Warnender Text 2 18" xfId="57815" hidden="1"/>
    <cellStyle name="Warnender Text 2 18" xfId="57644" hidden="1"/>
    <cellStyle name="Warnender Text 2 18" xfId="58126" hidden="1"/>
    <cellStyle name="Warnender Text 2 18" xfId="58341" hidden="1"/>
    <cellStyle name="Warnender Text 2 18" xfId="58630" hidden="1"/>
    <cellStyle name="Warnender Text 2 18" xfId="58495" hidden="1"/>
    <cellStyle name="Warnender Text 2 19" xfId="391" hidden="1"/>
    <cellStyle name="Warnender Text 2 19" xfId="909" hidden="1"/>
    <cellStyle name="Warnender Text 2 19" xfId="736" hidden="1"/>
    <cellStyle name="Warnender Text 2 19" xfId="926" hidden="1"/>
    <cellStyle name="Warnender Text 2 19" xfId="1435" hidden="1"/>
    <cellStyle name="Warnender Text 2 19" xfId="1724" hidden="1"/>
    <cellStyle name="Warnender Text 2 19" xfId="1587" hidden="1"/>
    <cellStyle name="Warnender Text 2 19" xfId="2280" hidden="1"/>
    <cellStyle name="Warnender Text 2 19" xfId="2779" hidden="1"/>
    <cellStyle name="Warnender Text 2 19" xfId="2606" hidden="1"/>
    <cellStyle name="Warnender Text 2 19" xfId="2796" hidden="1"/>
    <cellStyle name="Warnender Text 2 19" xfId="3305" hidden="1"/>
    <cellStyle name="Warnender Text 2 19" xfId="3594" hidden="1"/>
    <cellStyle name="Warnender Text 2 19" xfId="3457" hidden="1"/>
    <cellStyle name="Warnender Text 2 19" xfId="2351" hidden="1"/>
    <cellStyle name="Warnender Text 2 19" xfId="4285" hidden="1"/>
    <cellStyle name="Warnender Text 2 19" xfId="4112" hidden="1"/>
    <cellStyle name="Warnender Text 2 19" xfId="4302" hidden="1"/>
    <cellStyle name="Warnender Text 2 19" xfId="4811" hidden="1"/>
    <cellStyle name="Warnender Text 2 19" xfId="5100" hidden="1"/>
    <cellStyle name="Warnender Text 2 19" xfId="4963" hidden="1"/>
    <cellStyle name="Warnender Text 2 19" xfId="2557" hidden="1"/>
    <cellStyle name="Warnender Text 2 19" xfId="5789" hidden="1"/>
    <cellStyle name="Warnender Text 2 19" xfId="5616" hidden="1"/>
    <cellStyle name="Warnender Text 2 19" xfId="5806" hidden="1"/>
    <cellStyle name="Warnender Text 2 19" xfId="6315" hidden="1"/>
    <cellStyle name="Warnender Text 2 19" xfId="6604" hidden="1"/>
    <cellStyle name="Warnender Text 2 19" xfId="6467" hidden="1"/>
    <cellStyle name="Warnender Text 2 19" xfId="4063" hidden="1"/>
    <cellStyle name="Warnender Text 2 19" xfId="7287" hidden="1"/>
    <cellStyle name="Warnender Text 2 19" xfId="7114" hidden="1"/>
    <cellStyle name="Warnender Text 2 19" xfId="7304" hidden="1"/>
    <cellStyle name="Warnender Text 2 19" xfId="7813" hidden="1"/>
    <cellStyle name="Warnender Text 2 19" xfId="8102" hidden="1"/>
    <cellStyle name="Warnender Text 2 19" xfId="7965" hidden="1"/>
    <cellStyle name="Warnender Text 2 19" xfId="5567" hidden="1"/>
    <cellStyle name="Warnender Text 2 19" xfId="8780" hidden="1"/>
    <cellStyle name="Warnender Text 2 19" xfId="8607" hidden="1"/>
    <cellStyle name="Warnender Text 2 19" xfId="8797" hidden="1"/>
    <cellStyle name="Warnender Text 2 19" xfId="9306" hidden="1"/>
    <cellStyle name="Warnender Text 2 19" xfId="9595" hidden="1"/>
    <cellStyle name="Warnender Text 2 19" xfId="9458" hidden="1"/>
    <cellStyle name="Warnender Text 2 19" xfId="7069" hidden="1"/>
    <cellStyle name="Warnender Text 2 19" xfId="10266" hidden="1"/>
    <cellStyle name="Warnender Text 2 19" xfId="10093" hidden="1"/>
    <cellStyle name="Warnender Text 2 19" xfId="10283" hidden="1"/>
    <cellStyle name="Warnender Text 2 19" xfId="10792" hidden="1"/>
    <cellStyle name="Warnender Text 2 19" xfId="11081" hidden="1"/>
    <cellStyle name="Warnender Text 2 19" xfId="10944" hidden="1"/>
    <cellStyle name="Warnender Text 2 19" xfId="8563" hidden="1"/>
    <cellStyle name="Warnender Text 2 19" xfId="11746" hidden="1"/>
    <cellStyle name="Warnender Text 2 19" xfId="11573" hidden="1"/>
    <cellStyle name="Warnender Text 2 19" xfId="11763" hidden="1"/>
    <cellStyle name="Warnender Text 2 19" xfId="12272" hidden="1"/>
    <cellStyle name="Warnender Text 2 19" xfId="12561" hidden="1"/>
    <cellStyle name="Warnender Text 2 19" xfId="12424" hidden="1"/>
    <cellStyle name="Warnender Text 2 19" xfId="10052" hidden="1"/>
    <cellStyle name="Warnender Text 2 19" xfId="13217" hidden="1"/>
    <cellStyle name="Warnender Text 2 19" xfId="13044" hidden="1"/>
    <cellStyle name="Warnender Text 2 19" xfId="13234" hidden="1"/>
    <cellStyle name="Warnender Text 2 19" xfId="13743" hidden="1"/>
    <cellStyle name="Warnender Text 2 19" xfId="14032" hidden="1"/>
    <cellStyle name="Warnender Text 2 19" xfId="13895" hidden="1"/>
    <cellStyle name="Warnender Text 2 19" xfId="11535" hidden="1"/>
    <cellStyle name="Warnender Text 2 19" xfId="14679" hidden="1"/>
    <cellStyle name="Warnender Text 2 19" xfId="14506" hidden="1"/>
    <cellStyle name="Warnender Text 2 19" xfId="14696" hidden="1"/>
    <cellStyle name="Warnender Text 2 19" xfId="15205" hidden="1"/>
    <cellStyle name="Warnender Text 2 19" xfId="15494" hidden="1"/>
    <cellStyle name="Warnender Text 2 19" xfId="15357" hidden="1"/>
    <cellStyle name="Warnender Text 2 19" xfId="13011" hidden="1"/>
    <cellStyle name="Warnender Text 2 19" xfId="16135" hidden="1"/>
    <cellStyle name="Warnender Text 2 19" xfId="15962" hidden="1"/>
    <cellStyle name="Warnender Text 2 19" xfId="16152" hidden="1"/>
    <cellStyle name="Warnender Text 2 19" xfId="16661" hidden="1"/>
    <cellStyle name="Warnender Text 2 19" xfId="16950" hidden="1"/>
    <cellStyle name="Warnender Text 2 19" xfId="16813" hidden="1"/>
    <cellStyle name="Warnender Text 2 19" xfId="14475" hidden="1"/>
    <cellStyle name="Warnender Text 2 19" xfId="17577" hidden="1"/>
    <cellStyle name="Warnender Text 2 19" xfId="17404" hidden="1"/>
    <cellStyle name="Warnender Text 2 19" xfId="17594" hidden="1"/>
    <cellStyle name="Warnender Text 2 19" xfId="18103" hidden="1"/>
    <cellStyle name="Warnender Text 2 19" xfId="18392" hidden="1"/>
    <cellStyle name="Warnender Text 2 19" xfId="18255" hidden="1"/>
    <cellStyle name="Warnender Text 2 19" xfId="19023" hidden="1"/>
    <cellStyle name="Warnender Text 2 19" xfId="19384" hidden="1"/>
    <cellStyle name="Warnender Text 2 19" xfId="19211" hidden="1"/>
    <cellStyle name="Warnender Text 2 19" xfId="19401" hidden="1"/>
    <cellStyle name="Warnender Text 2 19" xfId="19910" hidden="1"/>
    <cellStyle name="Warnender Text 2 19" xfId="20199" hidden="1"/>
    <cellStyle name="Warnender Text 2 19" xfId="20062" hidden="1"/>
    <cellStyle name="Warnender Text 2 19" xfId="20561" hidden="1"/>
    <cellStyle name="Warnender Text 2 19" xfId="20898" hidden="1"/>
    <cellStyle name="Warnender Text 2 19" xfId="21258" hidden="1"/>
    <cellStyle name="Warnender Text 2 19" xfId="21121" hidden="1"/>
    <cellStyle name="Warnender Text 2 19" xfId="20928" hidden="1"/>
    <cellStyle name="Warnender Text 2 19" xfId="21910" hidden="1"/>
    <cellStyle name="Warnender Text 2 19" xfId="21737" hidden="1"/>
    <cellStyle name="Warnender Text 2 19" xfId="21928" hidden="1"/>
    <cellStyle name="Warnender Text 2 19" xfId="22443" hidden="1"/>
    <cellStyle name="Warnender Text 2 19" xfId="22732" hidden="1"/>
    <cellStyle name="Warnender Text 2 19" xfId="22595" hidden="1"/>
    <cellStyle name="Warnender Text 2 19" xfId="21100" hidden="1"/>
    <cellStyle name="Warnender Text 2 19" xfId="23363" hidden="1"/>
    <cellStyle name="Warnender Text 2 19" xfId="23190" hidden="1"/>
    <cellStyle name="Warnender Text 2 19" xfId="23380" hidden="1"/>
    <cellStyle name="Warnender Text 2 19" xfId="23894" hidden="1"/>
    <cellStyle name="Warnender Text 2 19" xfId="24183" hidden="1"/>
    <cellStyle name="Warnender Text 2 19" xfId="24046" hidden="1"/>
    <cellStyle name="Warnender Text 2 19" xfId="21563" hidden="1"/>
    <cellStyle name="Warnender Text 2 19" xfId="24810" hidden="1"/>
    <cellStyle name="Warnender Text 2 19" xfId="24637" hidden="1"/>
    <cellStyle name="Warnender Text 2 19" xfId="24827" hidden="1"/>
    <cellStyle name="Warnender Text 2 19" xfId="25336" hidden="1"/>
    <cellStyle name="Warnender Text 2 19" xfId="25625" hidden="1"/>
    <cellStyle name="Warnender Text 2 19" xfId="25488" hidden="1"/>
    <cellStyle name="Warnender Text 2 19" xfId="26034" hidden="1"/>
    <cellStyle name="Warnender Text 2 19" xfId="26406" hidden="1"/>
    <cellStyle name="Warnender Text 2 19" xfId="26233" hidden="1"/>
    <cellStyle name="Warnender Text 2 19" xfId="26423" hidden="1"/>
    <cellStyle name="Warnender Text 2 19" xfId="26932" hidden="1"/>
    <cellStyle name="Warnender Text 2 19" xfId="27221" hidden="1"/>
    <cellStyle name="Warnender Text 2 19" xfId="27084" hidden="1"/>
    <cellStyle name="Warnender Text 2 19" xfId="26042" hidden="1"/>
    <cellStyle name="Warnender Text 2 19" xfId="27848" hidden="1"/>
    <cellStyle name="Warnender Text 2 19" xfId="27675" hidden="1"/>
    <cellStyle name="Warnender Text 2 19" xfId="27865" hidden="1"/>
    <cellStyle name="Warnender Text 2 19" xfId="28374" hidden="1"/>
    <cellStyle name="Warnender Text 2 19" xfId="28663" hidden="1"/>
    <cellStyle name="Warnender Text 2 19" xfId="28526" hidden="1"/>
    <cellStyle name="Warnender Text 2 19" xfId="29026" hidden="1"/>
    <cellStyle name="Warnender Text 2 19" xfId="29368" hidden="1"/>
    <cellStyle name="Warnender Text 2 19" xfId="29195" hidden="1"/>
    <cellStyle name="Warnender Text 2 19" xfId="29385" hidden="1"/>
    <cellStyle name="Warnender Text 2 19" xfId="29894" hidden="1"/>
    <cellStyle name="Warnender Text 2 19" xfId="30183" hidden="1"/>
    <cellStyle name="Warnender Text 2 19" xfId="30046" hidden="1"/>
    <cellStyle name="Warnender Text 2 19" xfId="30545" hidden="1"/>
    <cellStyle name="Warnender Text 2 19" xfId="30882" hidden="1"/>
    <cellStyle name="Warnender Text 2 19" xfId="31242" hidden="1"/>
    <cellStyle name="Warnender Text 2 19" xfId="31105" hidden="1"/>
    <cellStyle name="Warnender Text 2 19" xfId="30912" hidden="1"/>
    <cellStyle name="Warnender Text 2 19" xfId="31894" hidden="1"/>
    <cellStyle name="Warnender Text 2 19" xfId="31721" hidden="1"/>
    <cellStyle name="Warnender Text 2 19" xfId="31912" hidden="1"/>
    <cellStyle name="Warnender Text 2 19" xfId="32427" hidden="1"/>
    <cellStyle name="Warnender Text 2 19" xfId="32716" hidden="1"/>
    <cellStyle name="Warnender Text 2 19" xfId="32579" hidden="1"/>
    <cellStyle name="Warnender Text 2 19" xfId="31084" hidden="1"/>
    <cellStyle name="Warnender Text 2 19" xfId="33346" hidden="1"/>
    <cellStyle name="Warnender Text 2 19" xfId="33173" hidden="1"/>
    <cellStyle name="Warnender Text 2 19" xfId="33363" hidden="1"/>
    <cellStyle name="Warnender Text 2 19" xfId="33877" hidden="1"/>
    <cellStyle name="Warnender Text 2 19" xfId="34166" hidden="1"/>
    <cellStyle name="Warnender Text 2 19" xfId="34029" hidden="1"/>
    <cellStyle name="Warnender Text 2 19" xfId="31547" hidden="1"/>
    <cellStyle name="Warnender Text 2 19" xfId="34793" hidden="1"/>
    <cellStyle name="Warnender Text 2 19" xfId="34620" hidden="1"/>
    <cellStyle name="Warnender Text 2 19" xfId="34810" hidden="1"/>
    <cellStyle name="Warnender Text 2 19" xfId="35319" hidden="1"/>
    <cellStyle name="Warnender Text 2 19" xfId="35608" hidden="1"/>
    <cellStyle name="Warnender Text 2 19" xfId="35471" hidden="1"/>
    <cellStyle name="Warnender Text 2 19" xfId="36017" hidden="1"/>
    <cellStyle name="Warnender Text 2 19" xfId="36389" hidden="1"/>
    <cellStyle name="Warnender Text 2 19" xfId="36216" hidden="1"/>
    <cellStyle name="Warnender Text 2 19" xfId="36406" hidden="1"/>
    <cellStyle name="Warnender Text 2 19" xfId="36915" hidden="1"/>
    <cellStyle name="Warnender Text 2 19" xfId="37204" hidden="1"/>
    <cellStyle name="Warnender Text 2 19" xfId="37067" hidden="1"/>
    <cellStyle name="Warnender Text 2 19" xfId="36025" hidden="1"/>
    <cellStyle name="Warnender Text 2 19" xfId="37831" hidden="1"/>
    <cellStyle name="Warnender Text 2 19" xfId="37658" hidden="1"/>
    <cellStyle name="Warnender Text 2 19" xfId="37848" hidden="1"/>
    <cellStyle name="Warnender Text 2 19" xfId="38357" hidden="1"/>
    <cellStyle name="Warnender Text 2 19" xfId="38646" hidden="1"/>
    <cellStyle name="Warnender Text 2 19" xfId="38509" hidden="1"/>
    <cellStyle name="Warnender Text 2 19" xfId="39026" hidden="1"/>
    <cellStyle name="Warnender Text 2 19" xfId="39371" hidden="1"/>
    <cellStyle name="Warnender Text 2 19" xfId="39198" hidden="1"/>
    <cellStyle name="Warnender Text 2 19" xfId="39388" hidden="1"/>
    <cellStyle name="Warnender Text 2 19" xfId="39897" hidden="1"/>
    <cellStyle name="Warnender Text 2 19" xfId="40186" hidden="1"/>
    <cellStyle name="Warnender Text 2 19" xfId="40049" hidden="1"/>
    <cellStyle name="Warnender Text 2 19" xfId="40548" hidden="1"/>
    <cellStyle name="Warnender Text 2 19" xfId="40885" hidden="1"/>
    <cellStyle name="Warnender Text 2 19" xfId="41245" hidden="1"/>
    <cellStyle name="Warnender Text 2 19" xfId="41108" hidden="1"/>
    <cellStyle name="Warnender Text 2 19" xfId="40915" hidden="1"/>
    <cellStyle name="Warnender Text 2 19" xfId="41897" hidden="1"/>
    <cellStyle name="Warnender Text 2 19" xfId="41724" hidden="1"/>
    <cellStyle name="Warnender Text 2 19" xfId="41915" hidden="1"/>
    <cellStyle name="Warnender Text 2 19" xfId="42430" hidden="1"/>
    <cellStyle name="Warnender Text 2 19" xfId="42719" hidden="1"/>
    <cellStyle name="Warnender Text 2 19" xfId="42582" hidden="1"/>
    <cellStyle name="Warnender Text 2 19" xfId="41087" hidden="1"/>
    <cellStyle name="Warnender Text 2 19" xfId="43349" hidden="1"/>
    <cellStyle name="Warnender Text 2 19" xfId="43176" hidden="1"/>
    <cellStyle name="Warnender Text 2 19" xfId="43366" hidden="1"/>
    <cellStyle name="Warnender Text 2 19" xfId="43880" hidden="1"/>
    <cellStyle name="Warnender Text 2 19" xfId="44169" hidden="1"/>
    <cellStyle name="Warnender Text 2 19" xfId="44032" hidden="1"/>
    <cellStyle name="Warnender Text 2 19" xfId="41550" hidden="1"/>
    <cellStyle name="Warnender Text 2 19" xfId="44796" hidden="1"/>
    <cellStyle name="Warnender Text 2 19" xfId="44623" hidden="1"/>
    <cellStyle name="Warnender Text 2 19" xfId="44813" hidden="1"/>
    <cellStyle name="Warnender Text 2 19" xfId="45322" hidden="1"/>
    <cellStyle name="Warnender Text 2 19" xfId="45611" hidden="1"/>
    <cellStyle name="Warnender Text 2 19" xfId="45474" hidden="1"/>
    <cellStyle name="Warnender Text 2 19" xfId="46020" hidden="1"/>
    <cellStyle name="Warnender Text 2 19" xfId="46392" hidden="1"/>
    <cellStyle name="Warnender Text 2 19" xfId="46219" hidden="1"/>
    <cellStyle name="Warnender Text 2 19" xfId="46409" hidden="1"/>
    <cellStyle name="Warnender Text 2 19" xfId="46918" hidden="1"/>
    <cellStyle name="Warnender Text 2 19" xfId="47207" hidden="1"/>
    <cellStyle name="Warnender Text 2 19" xfId="47070" hidden="1"/>
    <cellStyle name="Warnender Text 2 19" xfId="46028" hidden="1"/>
    <cellStyle name="Warnender Text 2 19" xfId="47834" hidden="1"/>
    <cellStyle name="Warnender Text 2 19" xfId="47661" hidden="1"/>
    <cellStyle name="Warnender Text 2 19" xfId="47851" hidden="1"/>
    <cellStyle name="Warnender Text 2 19" xfId="48360" hidden="1"/>
    <cellStyle name="Warnender Text 2 19" xfId="48649" hidden="1"/>
    <cellStyle name="Warnender Text 2 19" xfId="48512" hidden="1"/>
    <cellStyle name="Warnender Text 2 19" xfId="49011" hidden="1"/>
    <cellStyle name="Warnender Text 2 19" xfId="49353" hidden="1"/>
    <cellStyle name="Warnender Text 2 19" xfId="49180" hidden="1"/>
    <cellStyle name="Warnender Text 2 19" xfId="49370" hidden="1"/>
    <cellStyle name="Warnender Text 2 19" xfId="49879" hidden="1"/>
    <cellStyle name="Warnender Text 2 19" xfId="50168" hidden="1"/>
    <cellStyle name="Warnender Text 2 19" xfId="50031" hidden="1"/>
    <cellStyle name="Warnender Text 2 19" xfId="50530" hidden="1"/>
    <cellStyle name="Warnender Text 2 19" xfId="50867" hidden="1"/>
    <cellStyle name="Warnender Text 2 19" xfId="51227" hidden="1"/>
    <cellStyle name="Warnender Text 2 19" xfId="51090" hidden="1"/>
    <cellStyle name="Warnender Text 2 19" xfId="50897" hidden="1"/>
    <cellStyle name="Warnender Text 2 19" xfId="51879" hidden="1"/>
    <cellStyle name="Warnender Text 2 19" xfId="51706" hidden="1"/>
    <cellStyle name="Warnender Text 2 19" xfId="51897" hidden="1"/>
    <cellStyle name="Warnender Text 2 19" xfId="52412" hidden="1"/>
    <cellStyle name="Warnender Text 2 19" xfId="52701" hidden="1"/>
    <cellStyle name="Warnender Text 2 19" xfId="52564" hidden="1"/>
    <cellStyle name="Warnender Text 2 19" xfId="51069" hidden="1"/>
    <cellStyle name="Warnender Text 2 19" xfId="53331" hidden="1"/>
    <cellStyle name="Warnender Text 2 19" xfId="53158" hidden="1"/>
    <cellStyle name="Warnender Text 2 19" xfId="53348" hidden="1"/>
    <cellStyle name="Warnender Text 2 19" xfId="53862" hidden="1"/>
    <cellStyle name="Warnender Text 2 19" xfId="54151" hidden="1"/>
    <cellStyle name="Warnender Text 2 19" xfId="54014" hidden="1"/>
    <cellStyle name="Warnender Text 2 19" xfId="51532" hidden="1"/>
    <cellStyle name="Warnender Text 2 19" xfId="54778" hidden="1"/>
    <cellStyle name="Warnender Text 2 19" xfId="54605" hidden="1"/>
    <cellStyle name="Warnender Text 2 19" xfId="54795" hidden="1"/>
    <cellStyle name="Warnender Text 2 19" xfId="55304" hidden="1"/>
    <cellStyle name="Warnender Text 2 19" xfId="55593" hidden="1"/>
    <cellStyle name="Warnender Text 2 19" xfId="55456" hidden="1"/>
    <cellStyle name="Warnender Text 2 19" xfId="56002" hidden="1"/>
    <cellStyle name="Warnender Text 2 19" xfId="56374" hidden="1"/>
    <cellStyle name="Warnender Text 2 19" xfId="56201" hidden="1"/>
    <cellStyle name="Warnender Text 2 19" xfId="56391" hidden="1"/>
    <cellStyle name="Warnender Text 2 19" xfId="56900" hidden="1"/>
    <cellStyle name="Warnender Text 2 19" xfId="57189" hidden="1"/>
    <cellStyle name="Warnender Text 2 19" xfId="57052" hidden="1"/>
    <cellStyle name="Warnender Text 2 19" xfId="56010" hidden="1"/>
    <cellStyle name="Warnender Text 2 19" xfId="57816" hidden="1"/>
    <cellStyle name="Warnender Text 2 19" xfId="57643" hidden="1"/>
    <cellStyle name="Warnender Text 2 19" xfId="57833" hidden="1"/>
    <cellStyle name="Warnender Text 2 19" xfId="58342" hidden="1"/>
    <cellStyle name="Warnender Text 2 19" xfId="58631" hidden="1"/>
    <cellStyle name="Warnender Text 2 19" xfId="58494" hidden="1"/>
    <cellStyle name="Warnender Text 2 2" xfId="392" hidden="1"/>
    <cellStyle name="Warnender Text 2 2" xfId="910" hidden="1"/>
    <cellStyle name="Warnender Text 2 2" xfId="735" hidden="1"/>
    <cellStyle name="Warnender Text 2 2" xfId="719" hidden="1"/>
    <cellStyle name="Warnender Text 2 2" xfId="1436" hidden="1"/>
    <cellStyle name="Warnender Text 2 2" xfId="1725" hidden="1"/>
    <cellStyle name="Warnender Text 2 2" xfId="1586" hidden="1"/>
    <cellStyle name="Warnender Text 2 2" xfId="2281" hidden="1"/>
    <cellStyle name="Warnender Text 2 2" xfId="2780" hidden="1"/>
    <cellStyle name="Warnender Text 2 2" xfId="2605" hidden="1"/>
    <cellStyle name="Warnender Text 2 2" xfId="2589" hidden="1"/>
    <cellStyle name="Warnender Text 2 2" xfId="3306" hidden="1"/>
    <cellStyle name="Warnender Text 2 2" xfId="3595" hidden="1"/>
    <cellStyle name="Warnender Text 2 2" xfId="3456" hidden="1"/>
    <cellStyle name="Warnender Text 2 2" xfId="2350" hidden="1"/>
    <cellStyle name="Warnender Text 2 2" xfId="4286" hidden="1"/>
    <cellStyle name="Warnender Text 2 2" xfId="4111" hidden="1"/>
    <cellStyle name="Warnender Text 2 2" xfId="4095" hidden="1"/>
    <cellStyle name="Warnender Text 2 2" xfId="4812" hidden="1"/>
    <cellStyle name="Warnender Text 2 2" xfId="5101" hidden="1"/>
    <cellStyle name="Warnender Text 2 2" xfId="4962" hidden="1"/>
    <cellStyle name="Warnender Text 2 2" xfId="2021" hidden="1"/>
    <cellStyle name="Warnender Text 2 2" xfId="5790" hidden="1"/>
    <cellStyle name="Warnender Text 2 2" xfId="5615" hidden="1"/>
    <cellStyle name="Warnender Text 2 2" xfId="5599" hidden="1"/>
    <cellStyle name="Warnender Text 2 2" xfId="6316" hidden="1"/>
    <cellStyle name="Warnender Text 2 2" xfId="6605" hidden="1"/>
    <cellStyle name="Warnender Text 2 2" xfId="6466" hidden="1"/>
    <cellStyle name="Warnender Text 2 2" xfId="2336" hidden="1"/>
    <cellStyle name="Warnender Text 2 2" xfId="7288" hidden="1"/>
    <cellStyle name="Warnender Text 2 2" xfId="7113" hidden="1"/>
    <cellStyle name="Warnender Text 2 2" xfId="7097" hidden="1"/>
    <cellStyle name="Warnender Text 2 2" xfId="7814" hidden="1"/>
    <cellStyle name="Warnender Text 2 2" xfId="8103" hidden="1"/>
    <cellStyle name="Warnender Text 2 2" xfId="7964" hidden="1"/>
    <cellStyle name="Warnender Text 2 2" xfId="401" hidden="1"/>
    <cellStyle name="Warnender Text 2 2" xfId="8781" hidden="1"/>
    <cellStyle name="Warnender Text 2 2" xfId="8606" hidden="1"/>
    <cellStyle name="Warnender Text 2 2" xfId="8590" hidden="1"/>
    <cellStyle name="Warnender Text 2 2" xfId="9307" hidden="1"/>
    <cellStyle name="Warnender Text 2 2" xfId="9596" hidden="1"/>
    <cellStyle name="Warnender Text 2 2" xfId="9457" hidden="1"/>
    <cellStyle name="Warnender Text 2 2" xfId="2283" hidden="1"/>
    <cellStyle name="Warnender Text 2 2" xfId="10267" hidden="1"/>
    <cellStyle name="Warnender Text 2 2" xfId="10092" hidden="1"/>
    <cellStyle name="Warnender Text 2 2" xfId="10076" hidden="1"/>
    <cellStyle name="Warnender Text 2 2" xfId="10793" hidden="1"/>
    <cellStyle name="Warnender Text 2 2" xfId="11082" hidden="1"/>
    <cellStyle name="Warnender Text 2 2" xfId="10943" hidden="1"/>
    <cellStyle name="Warnender Text 2 2" xfId="2348" hidden="1"/>
    <cellStyle name="Warnender Text 2 2" xfId="11747" hidden="1"/>
    <cellStyle name="Warnender Text 2 2" xfId="11572" hidden="1"/>
    <cellStyle name="Warnender Text 2 2" xfId="11556" hidden="1"/>
    <cellStyle name="Warnender Text 2 2" xfId="12273" hidden="1"/>
    <cellStyle name="Warnender Text 2 2" xfId="12562" hidden="1"/>
    <cellStyle name="Warnender Text 2 2" xfId="12423" hidden="1"/>
    <cellStyle name="Warnender Text 2 2" xfId="2023" hidden="1"/>
    <cellStyle name="Warnender Text 2 2" xfId="13218" hidden="1"/>
    <cellStyle name="Warnender Text 2 2" xfId="13043" hidden="1"/>
    <cellStyle name="Warnender Text 2 2" xfId="13027" hidden="1"/>
    <cellStyle name="Warnender Text 2 2" xfId="13744" hidden="1"/>
    <cellStyle name="Warnender Text 2 2" xfId="14033" hidden="1"/>
    <cellStyle name="Warnender Text 2 2" xfId="13894" hidden="1"/>
    <cellStyle name="Warnender Text 2 2" xfId="413" hidden="1"/>
    <cellStyle name="Warnender Text 2 2" xfId="14680" hidden="1"/>
    <cellStyle name="Warnender Text 2 2" xfId="14505" hidden="1"/>
    <cellStyle name="Warnender Text 2 2" xfId="14489" hidden="1"/>
    <cellStyle name="Warnender Text 2 2" xfId="15206" hidden="1"/>
    <cellStyle name="Warnender Text 2 2" xfId="15495" hidden="1"/>
    <cellStyle name="Warnender Text 2 2" xfId="15356" hidden="1"/>
    <cellStyle name="Warnender Text 2 2" xfId="2012" hidden="1"/>
    <cellStyle name="Warnender Text 2 2" xfId="16136" hidden="1"/>
    <cellStyle name="Warnender Text 2 2" xfId="15961" hidden="1"/>
    <cellStyle name="Warnender Text 2 2" xfId="15945" hidden="1"/>
    <cellStyle name="Warnender Text 2 2" xfId="16662" hidden="1"/>
    <cellStyle name="Warnender Text 2 2" xfId="16951" hidden="1"/>
    <cellStyle name="Warnender Text 2 2" xfId="16812" hidden="1"/>
    <cellStyle name="Warnender Text 2 2" xfId="2264" hidden="1"/>
    <cellStyle name="Warnender Text 2 2" xfId="17578" hidden="1"/>
    <cellStyle name="Warnender Text 2 2" xfId="17403" hidden="1"/>
    <cellStyle name="Warnender Text 2 2" xfId="17387" hidden="1"/>
    <cellStyle name="Warnender Text 2 2" xfId="18104" hidden="1"/>
    <cellStyle name="Warnender Text 2 2" xfId="18393" hidden="1"/>
    <cellStyle name="Warnender Text 2 2" xfId="18254" hidden="1"/>
    <cellStyle name="Warnender Text 2 2" xfId="19024" hidden="1"/>
    <cellStyle name="Warnender Text 2 2" xfId="19385" hidden="1"/>
    <cellStyle name="Warnender Text 2 2" xfId="19210" hidden="1"/>
    <cellStyle name="Warnender Text 2 2" xfId="19194" hidden="1"/>
    <cellStyle name="Warnender Text 2 2" xfId="19911" hidden="1"/>
    <cellStyle name="Warnender Text 2 2" xfId="20200" hidden="1"/>
    <cellStyle name="Warnender Text 2 2" xfId="20061" hidden="1"/>
    <cellStyle name="Warnender Text 2 2" xfId="20562" hidden="1"/>
    <cellStyle name="Warnender Text 2 2" xfId="20899" hidden="1"/>
    <cellStyle name="Warnender Text 2 2" xfId="21259" hidden="1"/>
    <cellStyle name="Warnender Text 2 2" xfId="21120" hidden="1"/>
    <cellStyle name="Warnender Text 2 2" xfId="20927" hidden="1"/>
    <cellStyle name="Warnender Text 2 2" xfId="21911" hidden="1"/>
    <cellStyle name="Warnender Text 2 2" xfId="21736" hidden="1"/>
    <cellStyle name="Warnender Text 2 2" xfId="21720" hidden="1"/>
    <cellStyle name="Warnender Text 2 2" xfId="22444" hidden="1"/>
    <cellStyle name="Warnender Text 2 2" xfId="22733" hidden="1"/>
    <cellStyle name="Warnender Text 2 2" xfId="22594" hidden="1"/>
    <cellStyle name="Warnender Text 2 2" xfId="21101" hidden="1"/>
    <cellStyle name="Warnender Text 2 2" xfId="23364" hidden="1"/>
    <cellStyle name="Warnender Text 2 2" xfId="23189" hidden="1"/>
    <cellStyle name="Warnender Text 2 2" xfId="23173" hidden="1"/>
    <cellStyle name="Warnender Text 2 2" xfId="23895" hidden="1"/>
    <cellStyle name="Warnender Text 2 2" xfId="24184" hidden="1"/>
    <cellStyle name="Warnender Text 2 2" xfId="24045" hidden="1"/>
    <cellStyle name="Warnender Text 2 2" xfId="20923" hidden="1"/>
    <cellStyle name="Warnender Text 2 2" xfId="24811" hidden="1"/>
    <cellStyle name="Warnender Text 2 2" xfId="24636" hidden="1"/>
    <cellStyle name="Warnender Text 2 2" xfId="24620" hidden="1"/>
    <cellStyle name="Warnender Text 2 2" xfId="25337" hidden="1"/>
    <cellStyle name="Warnender Text 2 2" xfId="25626" hidden="1"/>
    <cellStyle name="Warnender Text 2 2" xfId="25487" hidden="1"/>
    <cellStyle name="Warnender Text 2 2" xfId="26035" hidden="1"/>
    <cellStyle name="Warnender Text 2 2" xfId="26407" hidden="1"/>
    <cellStyle name="Warnender Text 2 2" xfId="26232" hidden="1"/>
    <cellStyle name="Warnender Text 2 2" xfId="26216" hidden="1"/>
    <cellStyle name="Warnender Text 2 2" xfId="26933" hidden="1"/>
    <cellStyle name="Warnender Text 2 2" xfId="27222" hidden="1"/>
    <cellStyle name="Warnender Text 2 2" xfId="27083" hidden="1"/>
    <cellStyle name="Warnender Text 2 2" xfId="26041" hidden="1"/>
    <cellStyle name="Warnender Text 2 2" xfId="27849" hidden="1"/>
    <cellStyle name="Warnender Text 2 2" xfId="27674" hidden="1"/>
    <cellStyle name="Warnender Text 2 2" xfId="27658" hidden="1"/>
    <cellStyle name="Warnender Text 2 2" xfId="28375" hidden="1"/>
    <cellStyle name="Warnender Text 2 2" xfId="28664" hidden="1"/>
    <cellStyle name="Warnender Text 2 2" xfId="28525" hidden="1"/>
    <cellStyle name="Warnender Text 2 2" xfId="29027" hidden="1"/>
    <cellStyle name="Warnender Text 2 2" xfId="29369" hidden="1"/>
    <cellStyle name="Warnender Text 2 2" xfId="29194" hidden="1"/>
    <cellStyle name="Warnender Text 2 2" xfId="29178" hidden="1"/>
    <cellStyle name="Warnender Text 2 2" xfId="29895" hidden="1"/>
    <cellStyle name="Warnender Text 2 2" xfId="30184" hidden="1"/>
    <cellStyle name="Warnender Text 2 2" xfId="30045" hidden="1"/>
    <cellStyle name="Warnender Text 2 2" xfId="30546" hidden="1"/>
    <cellStyle name="Warnender Text 2 2" xfId="30883" hidden="1"/>
    <cellStyle name="Warnender Text 2 2" xfId="31243" hidden="1"/>
    <cellStyle name="Warnender Text 2 2" xfId="31104" hidden="1"/>
    <cellStyle name="Warnender Text 2 2" xfId="30911" hidden="1"/>
    <cellStyle name="Warnender Text 2 2" xfId="31895" hidden="1"/>
    <cellStyle name="Warnender Text 2 2" xfId="31720" hidden="1"/>
    <cellStyle name="Warnender Text 2 2" xfId="31704" hidden="1"/>
    <cellStyle name="Warnender Text 2 2" xfId="32428" hidden="1"/>
    <cellStyle name="Warnender Text 2 2" xfId="32717" hidden="1"/>
    <cellStyle name="Warnender Text 2 2" xfId="32578" hidden="1"/>
    <cellStyle name="Warnender Text 2 2" xfId="31085" hidden="1"/>
    <cellStyle name="Warnender Text 2 2" xfId="33347" hidden="1"/>
    <cellStyle name="Warnender Text 2 2" xfId="33172" hidden="1"/>
    <cellStyle name="Warnender Text 2 2" xfId="33156" hidden="1"/>
    <cellStyle name="Warnender Text 2 2" xfId="33878" hidden="1"/>
    <cellStyle name="Warnender Text 2 2" xfId="34167" hidden="1"/>
    <cellStyle name="Warnender Text 2 2" xfId="34028" hidden="1"/>
    <cellStyle name="Warnender Text 2 2" xfId="30907" hidden="1"/>
    <cellStyle name="Warnender Text 2 2" xfId="34794" hidden="1"/>
    <cellStyle name="Warnender Text 2 2" xfId="34619" hidden="1"/>
    <cellStyle name="Warnender Text 2 2" xfId="34603" hidden="1"/>
    <cellStyle name="Warnender Text 2 2" xfId="35320" hidden="1"/>
    <cellStyle name="Warnender Text 2 2" xfId="35609" hidden="1"/>
    <cellStyle name="Warnender Text 2 2" xfId="35470" hidden="1"/>
    <cellStyle name="Warnender Text 2 2" xfId="36018" hidden="1"/>
    <cellStyle name="Warnender Text 2 2" xfId="36390" hidden="1"/>
    <cellStyle name="Warnender Text 2 2" xfId="36215" hidden="1"/>
    <cellStyle name="Warnender Text 2 2" xfId="36199" hidden="1"/>
    <cellStyle name="Warnender Text 2 2" xfId="36916" hidden="1"/>
    <cellStyle name="Warnender Text 2 2" xfId="37205" hidden="1"/>
    <cellStyle name="Warnender Text 2 2" xfId="37066" hidden="1"/>
    <cellStyle name="Warnender Text 2 2" xfId="36024" hidden="1"/>
    <cellStyle name="Warnender Text 2 2" xfId="37832" hidden="1"/>
    <cellStyle name="Warnender Text 2 2" xfId="37657" hidden="1"/>
    <cellStyle name="Warnender Text 2 2" xfId="37641" hidden="1"/>
    <cellStyle name="Warnender Text 2 2" xfId="38358" hidden="1"/>
    <cellStyle name="Warnender Text 2 2" xfId="38647" hidden="1"/>
    <cellStyle name="Warnender Text 2 2" xfId="38508" hidden="1"/>
    <cellStyle name="Warnender Text 2 2" xfId="39027" hidden="1"/>
    <cellStyle name="Warnender Text 2 2" xfId="39372" hidden="1"/>
    <cellStyle name="Warnender Text 2 2" xfId="39197" hidden="1"/>
    <cellStyle name="Warnender Text 2 2" xfId="39181" hidden="1"/>
    <cellStyle name="Warnender Text 2 2" xfId="39898" hidden="1"/>
    <cellStyle name="Warnender Text 2 2" xfId="40187" hidden="1"/>
    <cellStyle name="Warnender Text 2 2" xfId="40048" hidden="1"/>
    <cellStyle name="Warnender Text 2 2" xfId="40549" hidden="1"/>
    <cellStyle name="Warnender Text 2 2" xfId="40886" hidden="1"/>
    <cellStyle name="Warnender Text 2 2" xfId="41246" hidden="1"/>
    <cellStyle name="Warnender Text 2 2" xfId="41107" hidden="1"/>
    <cellStyle name="Warnender Text 2 2" xfId="40914" hidden="1"/>
    <cellStyle name="Warnender Text 2 2" xfId="41898" hidden="1"/>
    <cellStyle name="Warnender Text 2 2" xfId="41723" hidden="1"/>
    <cellStyle name="Warnender Text 2 2" xfId="41707" hidden="1"/>
    <cellStyle name="Warnender Text 2 2" xfId="42431" hidden="1"/>
    <cellStyle name="Warnender Text 2 2" xfId="42720" hidden="1"/>
    <cellStyle name="Warnender Text 2 2" xfId="42581" hidden="1"/>
    <cellStyle name="Warnender Text 2 2" xfId="41088" hidden="1"/>
    <cellStyle name="Warnender Text 2 2" xfId="43350" hidden="1"/>
    <cellStyle name="Warnender Text 2 2" xfId="43175" hidden="1"/>
    <cellStyle name="Warnender Text 2 2" xfId="43159" hidden="1"/>
    <cellStyle name="Warnender Text 2 2" xfId="43881" hidden="1"/>
    <cellStyle name="Warnender Text 2 2" xfId="44170" hidden="1"/>
    <cellStyle name="Warnender Text 2 2" xfId="44031" hidden="1"/>
    <cellStyle name="Warnender Text 2 2" xfId="40910" hidden="1"/>
    <cellStyle name="Warnender Text 2 2" xfId="44797" hidden="1"/>
    <cellStyle name="Warnender Text 2 2" xfId="44622" hidden="1"/>
    <cellStyle name="Warnender Text 2 2" xfId="44606" hidden="1"/>
    <cellStyle name="Warnender Text 2 2" xfId="45323" hidden="1"/>
    <cellStyle name="Warnender Text 2 2" xfId="45612" hidden="1"/>
    <cellStyle name="Warnender Text 2 2" xfId="45473" hidden="1"/>
    <cellStyle name="Warnender Text 2 2" xfId="46021" hidden="1"/>
    <cellStyle name="Warnender Text 2 2" xfId="46393" hidden="1"/>
    <cellStyle name="Warnender Text 2 2" xfId="46218" hidden="1"/>
    <cellStyle name="Warnender Text 2 2" xfId="46202" hidden="1"/>
    <cellStyle name="Warnender Text 2 2" xfId="46919" hidden="1"/>
    <cellStyle name="Warnender Text 2 2" xfId="47208" hidden="1"/>
    <cellStyle name="Warnender Text 2 2" xfId="47069" hidden="1"/>
    <cellStyle name="Warnender Text 2 2" xfId="46027" hidden="1"/>
    <cellStyle name="Warnender Text 2 2" xfId="47835" hidden="1"/>
    <cellStyle name="Warnender Text 2 2" xfId="47660" hidden="1"/>
    <cellStyle name="Warnender Text 2 2" xfId="47644" hidden="1"/>
    <cellStyle name="Warnender Text 2 2" xfId="48361" hidden="1"/>
    <cellStyle name="Warnender Text 2 2" xfId="48650" hidden="1"/>
    <cellStyle name="Warnender Text 2 2" xfId="48511" hidden="1"/>
    <cellStyle name="Warnender Text 2 2" xfId="49012" hidden="1"/>
    <cellStyle name="Warnender Text 2 2" xfId="49354" hidden="1"/>
    <cellStyle name="Warnender Text 2 2" xfId="49179" hidden="1"/>
    <cellStyle name="Warnender Text 2 2" xfId="49163" hidden="1"/>
    <cellStyle name="Warnender Text 2 2" xfId="49880" hidden="1"/>
    <cellStyle name="Warnender Text 2 2" xfId="50169" hidden="1"/>
    <cellStyle name="Warnender Text 2 2" xfId="50030" hidden="1"/>
    <cellStyle name="Warnender Text 2 2" xfId="50531" hidden="1"/>
    <cellStyle name="Warnender Text 2 2" xfId="50868" hidden="1"/>
    <cellStyle name="Warnender Text 2 2" xfId="51228" hidden="1"/>
    <cellStyle name="Warnender Text 2 2" xfId="51089" hidden="1"/>
    <cellStyle name="Warnender Text 2 2" xfId="50896" hidden="1"/>
    <cellStyle name="Warnender Text 2 2" xfId="51880" hidden="1"/>
    <cellStyle name="Warnender Text 2 2" xfId="51705" hidden="1"/>
    <cellStyle name="Warnender Text 2 2" xfId="51689" hidden="1"/>
    <cellStyle name="Warnender Text 2 2" xfId="52413" hidden="1"/>
    <cellStyle name="Warnender Text 2 2" xfId="52702" hidden="1"/>
    <cellStyle name="Warnender Text 2 2" xfId="52563" hidden="1"/>
    <cellStyle name="Warnender Text 2 2" xfId="51070" hidden="1"/>
    <cellStyle name="Warnender Text 2 2" xfId="53332" hidden="1"/>
    <cellStyle name="Warnender Text 2 2" xfId="53157" hidden="1"/>
    <cellStyle name="Warnender Text 2 2" xfId="53141" hidden="1"/>
    <cellStyle name="Warnender Text 2 2" xfId="53863" hidden="1"/>
    <cellStyle name="Warnender Text 2 2" xfId="54152" hidden="1"/>
    <cellStyle name="Warnender Text 2 2" xfId="54013" hidden="1"/>
    <cellStyle name="Warnender Text 2 2" xfId="50892" hidden="1"/>
    <cellStyle name="Warnender Text 2 2" xfId="54779" hidden="1"/>
    <cellStyle name="Warnender Text 2 2" xfId="54604" hidden="1"/>
    <cellStyle name="Warnender Text 2 2" xfId="54588" hidden="1"/>
    <cellStyle name="Warnender Text 2 2" xfId="55305" hidden="1"/>
    <cellStyle name="Warnender Text 2 2" xfId="55594" hidden="1"/>
    <cellStyle name="Warnender Text 2 2" xfId="55455" hidden="1"/>
    <cellStyle name="Warnender Text 2 2" xfId="56003" hidden="1"/>
    <cellStyle name="Warnender Text 2 2" xfId="56375" hidden="1"/>
    <cellStyle name="Warnender Text 2 2" xfId="56200" hidden="1"/>
    <cellStyle name="Warnender Text 2 2" xfId="56184" hidden="1"/>
    <cellStyle name="Warnender Text 2 2" xfId="56901" hidden="1"/>
    <cellStyle name="Warnender Text 2 2" xfId="57190" hidden="1"/>
    <cellStyle name="Warnender Text 2 2" xfId="57051" hidden="1"/>
    <cellStyle name="Warnender Text 2 2" xfId="56009" hidden="1"/>
    <cellStyle name="Warnender Text 2 2" xfId="57817" hidden="1"/>
    <cellStyle name="Warnender Text 2 2" xfId="57642" hidden="1"/>
    <cellStyle name="Warnender Text 2 2" xfId="57626" hidden="1"/>
    <cellStyle name="Warnender Text 2 2" xfId="58343" hidden="1"/>
    <cellStyle name="Warnender Text 2 2" xfId="58632" hidden="1"/>
    <cellStyle name="Warnender Text 2 2" xfId="58493" hidden="1"/>
    <cellStyle name="Warnender Text 2 2" xfId="18868"/>
    <cellStyle name="Warnender Text 2 3" xfId="393" hidden="1"/>
    <cellStyle name="Warnender Text 2 3" xfId="19025" hidden="1"/>
    <cellStyle name="Warnender Text 2 3" xfId="39028" hidden="1"/>
    <cellStyle name="Warnender Text 2 4" xfId="394" hidden="1"/>
    <cellStyle name="Warnender Text 2 4" xfId="19026" hidden="1"/>
    <cellStyle name="Warnender Text 2 4" xfId="39029"/>
    <cellStyle name="Warnender Text 2 5" xfId="395" hidden="1"/>
    <cellStyle name="Warnender Text 2 5" xfId="19027"/>
    <cellStyle name="Warnender Text 2 6" xfId="396" hidden="1"/>
    <cellStyle name="Warnender Text 2 6" xfId="19028"/>
    <cellStyle name="Warnender Text 2 7" xfId="397" hidden="1"/>
    <cellStyle name="Warnender Text 2 7" xfId="19029"/>
    <cellStyle name="Warnender Text 2 8" xfId="398" hidden="1"/>
    <cellStyle name="Warnender Text 2 8" xfId="19030"/>
    <cellStyle name="Warnender Text 2 9" xfId="399" hidden="1"/>
    <cellStyle name="Warnender Text 2 9" xfId="19031"/>
    <cellStyle name="Warnender Text 3" xfId="18683" hidden="1"/>
    <cellStyle name="Warnender Text 3" xfId="18785"/>
    <cellStyle name="Warnender Text 4" xfId="400" hidden="1"/>
    <cellStyle name="Warnender Text 4" xfId="18796" hidden="1"/>
    <cellStyle name="Warnender Text 4" xfId="18787" hidden="1"/>
    <cellStyle name="Warnender Text 4" xfId="18795" hidden="1"/>
    <cellStyle name="Warnender Text 4" xfId="18817" hidden="1"/>
    <cellStyle name="Warnender Text 4" xfId="18810" hidden="1"/>
    <cellStyle name="Warnender Text 4" xfId="19032" hidden="1"/>
    <cellStyle name="Warnender Text 4" xfId="18697" hidden="1"/>
    <cellStyle name="Warnender Text 4" xfId="18691" hidden="1"/>
    <cellStyle name="Warnender Text 4" xfId="18689" hidden="1"/>
    <cellStyle name="Warnender Text 4" xfId="18696" hidden="1"/>
    <cellStyle name="Warnender Text 4" xfId="39030"/>
    <cellStyle name="Warnender Text 5" xfId="18834"/>
    <cellStyle name="Warning Text 2" xfId="522"/>
    <cellStyle name="Zelle überprüfen" xfId="14" builtinId="23" customBuiltin="1"/>
    <cellStyle name="Zelle überprüfen 2" xfId="86"/>
    <cellStyle name="Zelle überprüfen 2 2" xfId="698"/>
    <cellStyle name="Zelle überprüfen 3" xfId="18833"/>
  </cellStyles>
  <dxfs count="339">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numFmt numFmtId="166" formatCode="[$CHF]\ #,##0.00"/>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rgb="FFFFC000"/>
        </patternFill>
      </fill>
      <alignment horizontal="general" vertical="bottom" textRotation="0" wrapText="1" indent="0" justifyLastLine="0" shrinkToFit="1" readingOrder="0"/>
      <border diagonalUp="0" diagonalDown="0" outline="0">
        <left style="thin">
          <color indexed="64"/>
        </left>
        <right style="thin">
          <color indexed="64"/>
        </right>
        <top style="thin">
          <color indexed="64"/>
        </top>
        <bottom style="thin">
          <color indexed="64"/>
        </bottom>
      </border>
      <protection locked="1"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protection locked="0" hidden="0"/>
    </dxf>
    <dxf>
      <font>
        <b val="0"/>
        <i val="0"/>
        <strike val="0"/>
        <condense val="0"/>
        <extend val="0"/>
        <outline val="0"/>
        <shadow val="0"/>
        <u val="none"/>
        <vertAlign val="baseline"/>
        <sz val="11"/>
        <color theme="0"/>
        <name val="Calibri"/>
        <scheme val="minor"/>
      </font>
      <fill>
        <patternFill patternType="solid">
          <fgColor indexed="64"/>
          <bgColor rgb="FF7030A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protection locked="0"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0" hidden="0"/>
    </dxf>
    <dxf>
      <numFmt numFmtId="0" formatCode="General"/>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numFmt numFmtId="167" formatCode="_ [$CHF]\ * #,##0.00_ ;_ [$CHF]\ * \-#,##0.00_ ;_ [$CHF]\ * &quot;-&quot;??_ ;_ @_ "/>
      <protection locked="0"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protection locked="0" hidden="0"/>
    </dxf>
    <dxf>
      <font>
        <b/>
        <i val="0"/>
        <strike val="0"/>
        <condense val="0"/>
        <extend val="0"/>
        <outline val="0"/>
        <shadow val="0"/>
        <u val="none"/>
        <vertAlign val="baseline"/>
        <sz val="11"/>
        <color theme="1"/>
        <name val="Calibri"/>
        <scheme val="minor"/>
      </font>
      <numFmt numFmtId="167" formatCode="_ [$CHF]\ * #,##0.00_ ;_ [$CHF]\ * \-#,##0.00_ ;_ [$CHF]\ * &quot;-&quot;??_ ;_ @_ "/>
      <fill>
        <patternFill patternType="solid">
          <fgColor indexed="64"/>
          <bgColor rgb="FFFFC000"/>
        </patternFill>
      </fill>
      <protection locked="1" hidden="0"/>
    </dxf>
    <dxf>
      <numFmt numFmtId="167" formatCode="_ [$CHF]\ * #,##0.00_ ;_ [$CHF]\ * \-#,##0.00_ ;_ [$CHF]\ * &quot;-&quot;??_ ;_ @_ "/>
      <fill>
        <patternFill patternType="solid">
          <fgColor indexed="64"/>
          <bgColor rgb="FFFFC000"/>
        </patternFill>
      </fill>
      <protection locked="0" hidden="0"/>
    </dxf>
    <dxf>
      <fill>
        <patternFill patternType="solid">
          <fgColor indexed="64"/>
          <bgColor rgb="FFFFC000"/>
        </patternFill>
      </fill>
      <protection locked="1" hidden="0"/>
    </dxf>
    <dxf>
      <protection locked="0" hidden="0"/>
    </dxf>
    <dxf>
      <fill>
        <patternFill patternType="solid">
          <fgColor indexed="64"/>
          <bgColor theme="0" tint="-0.14999847407452621"/>
        </patternFill>
      </fill>
      <protection locked="1" hidden="0"/>
    </dxf>
    <dxf>
      <fill>
        <patternFill patternType="solid">
          <fgColor indexed="64"/>
          <bgColor theme="0" tint="-0.14999847407452621"/>
        </patternFill>
      </fill>
      <protection locked="1" hidden="0"/>
    </dxf>
    <dxf>
      <fill>
        <patternFill patternType="solid">
          <fgColor indexed="64"/>
          <bgColor theme="0"/>
        </patternFill>
      </fill>
      <protection locked="1" hidden="0"/>
    </dxf>
    <dxf>
      <numFmt numFmtId="0" formatCode="General"/>
      <fill>
        <patternFill patternType="solid">
          <fgColor indexed="64"/>
          <bgColor theme="0"/>
        </patternFill>
      </fill>
    </dxf>
    <dxf>
      <protection locked="0" hidden="0"/>
    </dxf>
    <dxf>
      <fill>
        <patternFill patternType="solid">
          <fgColor indexed="64"/>
          <bgColor rgb="FFFFC000"/>
        </patternFill>
      </fill>
    </dxf>
    <dxf>
      <font>
        <b/>
      </font>
      <numFmt numFmtId="166" formatCode="[$CHF]\ #,##0.00"/>
      <alignment horizontal="right" vertical="bottom" textRotation="0" wrapText="0" indent="0" justifyLastLine="0" shrinkToFit="0" readingOrder="0"/>
      <protection locked="0" hidden="0"/>
    </dxf>
    <dxf>
      <font>
        <b/>
      </font>
      <numFmt numFmtId="167" formatCode="_ [$CHF]\ * #,##0.00_ ;_ [$CHF]\ * \-#,##0.00_ ;_ [$CHF]\ * &quot;-&quot;??_ ;_ @_ "/>
      <protection locked="0" hidden="0"/>
    </dxf>
    <dxf>
      <protection locked="0" hidden="0"/>
    </dxf>
    <dxf>
      <protection locked="0" hidden="0"/>
    </dxf>
    <dxf>
      <protection locked="0" hidden="0"/>
    </dxf>
    <dxf>
      <fill>
        <patternFill patternType="solid">
          <fgColor indexed="64"/>
          <bgColor rgb="FFFFC000"/>
        </patternFill>
      </fill>
    </dxf>
    <dxf>
      <protection locked="0" hidden="0"/>
    </dxf>
    <dxf>
      <fill>
        <patternFill>
          <bgColor rgb="FFFFC000"/>
        </patternFill>
      </fill>
    </dxf>
    <dxf>
      <fill>
        <patternFill patternType="none">
          <bgColor auto="1"/>
        </patternFill>
      </fill>
    </dxf>
    <dxf>
      <font>
        <b/>
        <color theme="1"/>
      </font>
      <border>
        <top style="double">
          <color theme="4"/>
        </top>
      </border>
    </dxf>
    <dxf>
      <font>
        <b/>
        <i val="0"/>
        <color theme="0"/>
      </font>
      <fill>
        <patternFill patternType="solid">
          <fgColor theme="4"/>
          <bgColor rgb="FF7030A0"/>
        </patternFill>
      </fill>
    </dxf>
    <dxf>
      <font>
        <color theme="1"/>
      </font>
      <fill>
        <patternFill>
          <bgColor rgb="FFFFFF99"/>
        </patternFill>
      </fill>
      <border>
        <left style="thin">
          <color auto="1"/>
        </left>
        <right style="thin">
          <color auto="1"/>
        </right>
        <top style="thin">
          <color auto="1"/>
        </top>
        <bottom style="thin">
          <color auto="1"/>
        </bottom>
        <vertical style="thin">
          <color auto="1"/>
        </vertical>
        <horizontal style="thin">
          <color auto="1"/>
        </horizontal>
      </border>
    </dxf>
    <dxf>
      <font>
        <b/>
        <color theme="1"/>
      </font>
      <border>
        <top style="double">
          <color theme="4"/>
        </top>
      </border>
    </dxf>
    <dxf>
      <font>
        <color theme="0"/>
      </font>
      <fill>
        <patternFill patternType="solid">
          <fgColor theme="4"/>
          <bgColor rgb="FF7030A0"/>
        </patternFill>
      </fill>
    </dxf>
    <dxf>
      <font>
        <color theme="1"/>
      </font>
      <fill>
        <patternFill>
          <bgColor rgb="FFFFFF99"/>
        </patternFill>
      </fill>
      <border>
        <left style="thin">
          <color auto="1"/>
        </left>
        <right style="thin">
          <color auto="1"/>
        </right>
        <top style="thin">
          <color auto="1"/>
        </top>
        <bottom style="thin">
          <color auto="1"/>
        </bottom>
        <vertical style="thin">
          <color auto="1"/>
        </vertical>
        <horizontal style="thin">
          <color auto="1"/>
        </horizontal>
      </border>
    </dxf>
    <dxf>
      <font>
        <b/>
        <color theme="1"/>
      </font>
      <border>
        <top style="double">
          <color theme="4"/>
        </top>
      </border>
    </dxf>
    <dxf>
      <font>
        <color theme="0"/>
      </font>
      <fill>
        <patternFill patternType="solid">
          <fgColor theme="4"/>
          <bgColor theme="1"/>
        </patternFill>
      </fill>
    </dxf>
    <dxf>
      <font>
        <color theme="1"/>
      </font>
      <fill>
        <patternFill>
          <bgColor rgb="FFFFFF99"/>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theme="7" tint="0.3999450666829432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Feedback" pivot="0" count="2">
      <tableStyleElement type="wholeTable" dxfId="338"/>
      <tableStyleElement type="headerRow" dxfId="337"/>
    </tableStyle>
    <tableStyle name="Tabelle Medikamente" pivot="0" count="3">
      <tableStyleElement type="wholeTable" dxfId="336"/>
      <tableStyleElement type="headerRow" dxfId="335"/>
      <tableStyleElement type="totalRow" dxfId="334"/>
    </tableStyle>
    <tableStyle name="Tabelle Medikamente 2" pivot="0" count="3">
      <tableStyleElement type="wholeTable" dxfId="333"/>
      <tableStyleElement type="headerRow" dxfId="332"/>
      <tableStyleElement type="totalRow" dxfId="331"/>
    </tableStyle>
    <tableStyle name="Tabelle Medikamente 2 2" pivot="0" count="4">
      <tableStyleElement type="wholeTable" dxfId="330"/>
      <tableStyleElement type="headerRow" dxfId="329"/>
      <tableStyleElement type="totalRow" dxfId="328"/>
      <tableStyleElement type="firstColumn" dxfId="327"/>
    </tableStyle>
  </tableStyles>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1402080</xdr:colOff>
      <xdr:row>9</xdr:row>
      <xdr:rowOff>0</xdr:rowOff>
    </xdr:from>
    <xdr:to>
      <xdr:col>2</xdr:col>
      <xdr:colOff>1630651</xdr:colOff>
      <xdr:row>10</xdr:row>
      <xdr:rowOff>28548</xdr:rowOff>
    </xdr:to>
    <xdr:pic>
      <xdr:nvPicPr>
        <xdr:cNvPr id="2" name="Grafik 1"/>
        <xdr:cNvPicPr>
          <a:picLocks noChangeAspect="1"/>
        </xdr:cNvPicPr>
      </xdr:nvPicPr>
      <xdr:blipFill>
        <a:blip xmlns:r="http://schemas.openxmlformats.org/officeDocument/2006/relationships" r:embed="rId1"/>
        <a:stretch>
          <a:fillRect/>
        </a:stretch>
      </xdr:blipFill>
      <xdr:spPr>
        <a:xfrm>
          <a:off x="2217420" y="1859280"/>
          <a:ext cx="228571" cy="211428"/>
        </a:xfrm>
        <a:prstGeom prst="rect">
          <a:avLst/>
        </a:prstGeom>
      </xdr:spPr>
    </xdr:pic>
    <xdr:clientData/>
  </xdr:twoCellAnchor>
</xdr:wsDr>
</file>

<file path=xl/tables/table1.xml><?xml version="1.0" encoding="utf-8"?>
<table xmlns="http://schemas.openxmlformats.org/spreadsheetml/2006/main" id="10" name="fehlende_Medikamente" displayName="fehlende_Medikamente" ref="B16:J51" totalsRowShown="0">
  <autoFilter ref="B16:J51"/>
  <tableColumns count="9">
    <tableColumn id="1" name="ATC-Code" dataDxfId="325"/>
    <tableColumn id="2" name="Substanz" dataDxfId="324">
      <calculatedColumnFormula>IFERROR(VLOOKUP(fehlende_Medikamente[ATC-Code],Mediliste!A:B,2,FALSE),0)</calculatedColumnFormula>
    </tableColumn>
    <tableColumn id="3" name="Pharmacode" dataDxfId="323"/>
    <tableColumn id="4" name="GTIN" dataDxfId="322"/>
    <tableColumn id="5" name="Artikelbezeichnung" dataDxfId="321"/>
    <tableColumn id="6" name="EP pro Packung" dataDxfId="320"/>
    <tableColumn id="7" name="Preis pro Einheit" dataDxfId="319"/>
    <tableColumn id="9" name="SwissDRG Einheit" dataDxfId="318">
      <calculatedColumnFormula>IFERROR(VLOOKUP(fehlende_Medikamente[ATC-Code],Mediliste!A:E,5,FALSE),0)</calculatedColumnFormula>
    </tableColumn>
    <tableColumn id="8" name="Kommentar" dataDxfId="317"/>
  </tableColumns>
  <tableStyleInfo name="Tabelle Medikamente 2 2" showFirstColumn="0" showLastColumn="0" showRowStripes="1" showColumnStripes="0"/>
</table>
</file>

<file path=xl/tables/table10.xml><?xml version="1.0" encoding="utf-8"?>
<table xmlns="http://schemas.openxmlformats.org/spreadsheetml/2006/main" id="13" name="I1a_814" displayName="I1a_814" ref="B64:F66" totalsRowCount="1" headerRowCellStyle="Standard" dataCellStyle="Standard" totalsRowCellStyle="Standard">
  <autoFilter ref="B64:F65"/>
  <tableColumns count="5">
    <tableColumn id="1" name="Nr" totalsRowLabel="Ergebnis" dataDxfId="245" totalsRowDxfId="244" dataCellStyle="Standard">
      <calculatedColumnFormula>+$B$63</calculatedColumnFormula>
    </tableColumn>
    <tableColumn id="2" name="Artikel" totalsRowDxfId="243" dataCellStyle="Standard"/>
    <tableColumn id="4" name="Preis pro Einheit" dataDxfId="242" totalsRowDxfId="241" dataCellStyle="Standard"/>
    <tableColumn id="5" name="Eingesetzte Menge" totalsRowFunction="sum" dataDxfId="240" totalsRowDxfId="239" dataCellStyle="Standard"/>
    <tableColumn id="7" name="Durchschnittspreis" totalsRowFunction="custom" dataDxfId="238" totalsRowDxfId="237" dataCellStyle="Spaltenebene_1">
      <calculatedColumnFormula>+I1a_814[Preis pro Einheit]*I1a_814[Eingesetzte Menge]</calculatedColumnFormula>
      <totalsRowFormula>IFERROR(SUBTOTAL(109,I1a_814[Durchschnittspreis])/I1a_814[[#Totals],[Eingesetzte Menge]],0)</totalsRowFormula>
    </tableColumn>
  </tableColumns>
  <tableStyleInfo name="Tabelle Medikamente 2 2" showFirstColumn="0" showLastColumn="0" showRowStripes="1" showColumnStripes="0"/>
</table>
</file>

<file path=xl/tables/table11.xml><?xml version="1.0" encoding="utf-8"?>
<table xmlns="http://schemas.openxmlformats.org/spreadsheetml/2006/main" id="14" name="I1a_8915" displayName="I1a_8915" ref="B69:F71" totalsRowCount="1" headerRowCellStyle="Standard" dataCellStyle="Standard" totalsRowCellStyle="Standard">
  <autoFilter ref="B69:F70"/>
  <tableColumns count="5">
    <tableColumn id="1" name="Nr" totalsRowLabel="Ergebnis" dataDxfId="236" totalsRowDxfId="235" dataCellStyle="Standard">
      <calculatedColumnFormula>+$B$68</calculatedColumnFormula>
    </tableColumn>
    <tableColumn id="2" name="Artikel" totalsRowDxfId="234" dataCellStyle="Standard"/>
    <tableColumn id="4" name="Preis pro Einheit" dataDxfId="233" totalsRowDxfId="232" dataCellStyle="Standard"/>
    <tableColumn id="5" name="Eingesetzte Menge" totalsRowFunction="sum" dataDxfId="231" totalsRowDxfId="230" dataCellStyle="Standard"/>
    <tableColumn id="7" name="Durchschnittspreis" totalsRowFunction="custom" dataDxfId="229" totalsRowDxfId="228" dataCellStyle="Spaltenebene_1">
      <calculatedColumnFormula>+I1a_8915[Preis pro Einheit]*I1a_8915[Eingesetzte Menge]</calculatedColumnFormula>
      <totalsRowFormula>IFERROR(SUBTOTAL(109,I1a_8915[Durchschnittspreis])/I1a_8915[[#Totals],[Eingesetzte Menge]],0)</totalsRowFormula>
    </tableColumn>
  </tableColumns>
  <tableStyleInfo name="Tabelle Medikamente 2 2" showFirstColumn="0" showLastColumn="0" showRowStripes="1" showColumnStripes="0"/>
</table>
</file>

<file path=xl/tables/table12.xml><?xml version="1.0" encoding="utf-8"?>
<table xmlns="http://schemas.openxmlformats.org/spreadsheetml/2006/main" id="15" name="I1a_81016" displayName="I1a_81016" ref="B74:F76" totalsRowCount="1" headerRowCellStyle="Standard" dataCellStyle="Standard" totalsRowCellStyle="Standard">
  <autoFilter ref="B74:F75"/>
  <tableColumns count="5">
    <tableColumn id="1" name="Nr" totalsRowLabel="Ergebnis" dataDxfId="227" totalsRowDxfId="226" dataCellStyle="Standard">
      <calculatedColumnFormula>+$B$73</calculatedColumnFormula>
    </tableColumn>
    <tableColumn id="2" name="Artikel" totalsRowDxfId="225" dataCellStyle="Standard"/>
    <tableColumn id="4" name="Preis pro Einheit" dataDxfId="224" totalsRowDxfId="223" dataCellStyle="Standard"/>
    <tableColumn id="5" name="Eingesetzte Menge" totalsRowFunction="sum" dataDxfId="222" totalsRowDxfId="221" dataCellStyle="Standard"/>
    <tableColumn id="7" name="Durchschnittspreis" totalsRowFunction="custom" dataDxfId="220" totalsRowDxfId="219" dataCellStyle="Spaltenebene_1">
      <calculatedColumnFormula>+I1a_81016[Preis pro Einheit]*I1a_81016[Eingesetzte Menge]</calculatedColumnFormula>
      <totalsRowFormula>IFERROR(SUBTOTAL(109,I1a_81016[Durchschnittspreis])/I1a_81016[[#Totals],[Eingesetzte Menge]],0)</totalsRowFormula>
    </tableColumn>
  </tableColumns>
  <tableStyleInfo name="Tabelle Medikamente 2 2" showFirstColumn="0" showLastColumn="0" showRowStripes="1" showColumnStripes="0"/>
</table>
</file>

<file path=xl/tables/table13.xml><?xml version="1.0" encoding="utf-8"?>
<table xmlns="http://schemas.openxmlformats.org/spreadsheetml/2006/main" id="16" name="I1a_617" displayName="I1a_617" ref="B79:F81" totalsRowCount="1" headerRowCellStyle="Standard" dataCellStyle="Standard" totalsRowCellStyle="Standard">
  <autoFilter ref="B79:F80"/>
  <tableColumns count="5">
    <tableColumn id="1" name="Nr" totalsRowLabel="Ergebnis" dataDxfId="218" totalsRowDxfId="217" dataCellStyle="Standard">
      <calculatedColumnFormula>+$B$78</calculatedColumnFormula>
    </tableColumn>
    <tableColumn id="2" name="Artikel" totalsRowDxfId="216" dataCellStyle="Standard"/>
    <tableColumn id="4" name="Preis pro Einheit" dataDxfId="215" totalsRowDxfId="214" dataCellStyle="Standard"/>
    <tableColumn id="5" name="Eingesetzte Menge" totalsRowFunction="sum" dataDxfId="213" totalsRowDxfId="212" dataCellStyle="Standard"/>
    <tableColumn id="7" name="Durchschnittspreis" totalsRowFunction="custom" dataDxfId="211" totalsRowDxfId="210" dataCellStyle="Spaltenebene_1">
      <calculatedColumnFormula>+I1a_617[Preis pro Einheit]*I1a_617[Eingesetzte Menge]</calculatedColumnFormula>
      <totalsRowFormula>IFERROR(SUBTOTAL(109,I1a_617[Durchschnittspreis])/I1a_617[[#Totals],[Eingesetzte Menge]],0)</totalsRowFormula>
    </tableColumn>
  </tableColumns>
  <tableStyleInfo name="Tabelle Medikamente 2 2" showFirstColumn="0" showLastColumn="0" showRowStripes="1" showColumnStripes="0"/>
</table>
</file>

<file path=xl/tables/table14.xml><?xml version="1.0" encoding="utf-8"?>
<table xmlns="http://schemas.openxmlformats.org/spreadsheetml/2006/main" id="17" name="I14_S" displayName="I14_S" ref="B84:F86" totalsRowCount="1" headerRowCellStyle="Standard" dataCellStyle="Standard" totalsRowCellStyle="Standard">
  <autoFilter ref="B84:F85"/>
  <tableColumns count="5">
    <tableColumn id="1" name="Nr" totalsRowLabel="Ergebnis" dataDxfId="209" totalsRowDxfId="208" dataCellStyle="Standard">
      <calculatedColumnFormula>+$B$83</calculatedColumnFormula>
    </tableColumn>
    <tableColumn id="2" name="Artikel" totalsRowDxfId="207" dataCellStyle="Standard"/>
    <tableColumn id="4" name="Preis pro Einheit" dataDxfId="206" totalsRowDxfId="205" dataCellStyle="Standard"/>
    <tableColumn id="5" name="Eingesetzte Menge" totalsRowFunction="sum" dataDxfId="204" totalsRowDxfId="203" dataCellStyle="Standard"/>
    <tableColumn id="7" name="Durchschnittspreis" totalsRowFunction="custom" dataDxfId="202" totalsRowDxfId="201" dataCellStyle="Spaltenebene_1">
      <calculatedColumnFormula>+I14_S[Preis pro Einheit]*I14_S[Eingesetzte Menge]</calculatedColumnFormula>
      <totalsRowFormula>IFERROR(SUBTOTAL(109,I14_S[Durchschnittspreis])/I14_S[[#Totals],[Eingesetzte Menge]],0)</totalsRowFormula>
    </tableColumn>
  </tableColumns>
  <tableStyleInfo name="Tabelle Medikamente 2 2" showFirstColumn="0" showLastColumn="0" showRowStripes="1" showColumnStripes="0"/>
</table>
</file>

<file path=xl/tables/table15.xml><?xml version="1.0" encoding="utf-8"?>
<table xmlns="http://schemas.openxmlformats.org/spreadsheetml/2006/main" id="18" name="I1a_819" displayName="I1a_819" ref="B89:F91" totalsRowCount="1" headerRowCellStyle="Standard" dataCellStyle="Standard" totalsRowCellStyle="Standard">
  <autoFilter ref="B89:F90"/>
  <tableColumns count="5">
    <tableColumn id="1" name="Nr" totalsRowLabel="Ergebnis" dataDxfId="200" totalsRowDxfId="199" dataCellStyle="Standard">
      <calculatedColumnFormula>+$B$88</calculatedColumnFormula>
    </tableColumn>
    <tableColumn id="2" name="Artikel" totalsRowDxfId="198" dataCellStyle="Standard"/>
    <tableColumn id="4" name="Preis pro Einheit" dataDxfId="197" totalsRowDxfId="196" dataCellStyle="Standard"/>
    <tableColumn id="5" name="Eingesetzte Menge" totalsRowFunction="sum" dataDxfId="195" totalsRowDxfId="194" dataCellStyle="Standard"/>
    <tableColumn id="7" name="Durchschnittspreis" totalsRowFunction="custom" dataDxfId="193" totalsRowDxfId="192" dataCellStyle="Spaltenebene_1">
      <calculatedColumnFormula>+I1a_819[Preis pro Einheit]*I1a_819[Eingesetzte Menge]</calculatedColumnFormula>
      <totalsRowFormula>IFERROR(SUBTOTAL(109,I1a_819[Durchschnittspreis])/I1a_819[[#Totals],[Eingesetzte Menge]],0)</totalsRowFormula>
    </tableColumn>
  </tableColumns>
  <tableStyleInfo name="Tabelle Medikamente 2 2" showFirstColumn="0" showLastColumn="0" showRowStripes="1" showColumnStripes="0"/>
</table>
</file>

<file path=xl/tables/table16.xml><?xml version="1.0" encoding="utf-8"?>
<table xmlns="http://schemas.openxmlformats.org/spreadsheetml/2006/main" id="19" name="I1a_8920" displayName="I1a_8920" ref="B94:F96" totalsRowCount="1" headerRowCellStyle="Standard" dataCellStyle="Standard" totalsRowCellStyle="Standard">
  <autoFilter ref="B94:F95"/>
  <tableColumns count="5">
    <tableColumn id="1" name="Nr" totalsRowLabel="Ergebnis" dataDxfId="191" totalsRowDxfId="190" dataCellStyle="Standard">
      <calculatedColumnFormula>+$B$93</calculatedColumnFormula>
    </tableColumn>
    <tableColumn id="2" name="Artikel" totalsRowDxfId="189" dataCellStyle="Standard"/>
    <tableColumn id="4" name="Preis pro Einheit" dataDxfId="188" totalsRowDxfId="187" dataCellStyle="Standard"/>
    <tableColumn id="5" name="Eingesetzte Menge" totalsRowFunction="sum" dataDxfId="186" totalsRowDxfId="185" dataCellStyle="Standard"/>
    <tableColumn id="7" name="Durchschnittspreis" totalsRowFunction="custom" dataDxfId="184" totalsRowDxfId="183" dataCellStyle="Spaltenebene_1">
      <calculatedColumnFormula>+I1a_8920[Preis pro Einheit]*I1a_8920[Eingesetzte Menge]</calculatedColumnFormula>
      <totalsRowFormula>IFERROR(SUBTOTAL(109,I1a_8920[Durchschnittspreis])/I1a_8920[[#Totals],[Eingesetzte Menge]],0)</totalsRowFormula>
    </tableColumn>
  </tableColumns>
  <tableStyleInfo name="Tabelle Medikamente 2 2" showFirstColumn="0" showLastColumn="0" showRowStripes="1" showColumnStripes="0"/>
</table>
</file>

<file path=xl/tables/table17.xml><?xml version="1.0" encoding="utf-8"?>
<table xmlns="http://schemas.openxmlformats.org/spreadsheetml/2006/main" id="20" name="I1a_81021" displayName="I1a_81021" ref="B99:F101" totalsRowCount="1" headerRowCellStyle="Standard" dataCellStyle="Standard" totalsRowCellStyle="Standard">
  <autoFilter ref="B99:F100"/>
  <tableColumns count="5">
    <tableColumn id="1" name="Nr" totalsRowLabel="Ergebnis" dataDxfId="182" totalsRowDxfId="181" dataCellStyle="Standard">
      <calculatedColumnFormula>+$B$98</calculatedColumnFormula>
    </tableColumn>
    <tableColumn id="2" name="Artikel" totalsRowDxfId="180" dataCellStyle="Standard"/>
    <tableColumn id="4" name="Preis pro Einheit" dataDxfId="179" totalsRowDxfId="178" dataCellStyle="Standard"/>
    <tableColumn id="5" name="Eingesetzte Menge" totalsRowFunction="sum" dataDxfId="177" totalsRowDxfId="176" dataCellStyle="Standard"/>
    <tableColumn id="7" name="Durchschnittspreis" totalsRowFunction="custom" dataDxfId="175" totalsRowDxfId="174" dataCellStyle="Spaltenebene_1">
      <calculatedColumnFormula>+I1a_81021[Preis pro Einheit]*I1a_81021[Eingesetzte Menge]</calculatedColumnFormula>
      <totalsRowFormula>IFERROR(SUBTOTAL(109,I1a_81021[Durchschnittspreis])/I1a_81021[[#Totals],[Eingesetzte Menge]],0)</totalsRowFormula>
    </tableColumn>
  </tableColumns>
  <tableStyleInfo name="Tabelle Medikamente 2 2" showFirstColumn="0" showLastColumn="0" showRowStripes="1" showColumnStripes="0"/>
</table>
</file>

<file path=xl/tables/table18.xml><?xml version="1.0" encoding="utf-8"?>
<table xmlns="http://schemas.openxmlformats.org/spreadsheetml/2006/main" id="21" name="I1a_822" displayName="I1a_822" ref="B104:F106" totalsRowCount="1" headerRowCellStyle="Standard" dataCellStyle="Standard" totalsRowCellStyle="Standard">
  <autoFilter ref="B104:F105"/>
  <tableColumns count="5">
    <tableColumn id="1" name="Nr" totalsRowLabel="Ergebnis" dataDxfId="173" totalsRowDxfId="172" dataCellStyle="Standard">
      <calculatedColumnFormula>+$B$103</calculatedColumnFormula>
    </tableColumn>
    <tableColumn id="2" name="Artikel" totalsRowDxfId="171" dataCellStyle="Standard"/>
    <tableColumn id="4" name="Preis pro Einheit" dataDxfId="170" totalsRowDxfId="169" dataCellStyle="Standard"/>
    <tableColumn id="5" name="Eingesetzte Menge" totalsRowFunction="sum" dataDxfId="168" totalsRowDxfId="167" dataCellStyle="Standard"/>
    <tableColumn id="7" name="Durchschnittspreis" totalsRowFunction="custom" dataDxfId="166" totalsRowDxfId="165" dataCellStyle="Spaltenebene_1">
      <calculatedColumnFormula>+I1a_822[Preis pro Einheit]*I1a_822[Eingesetzte Menge]</calculatedColumnFormula>
      <totalsRowFormula>IFERROR(SUBTOTAL(109,I1a_822[Durchschnittspreis])/I1a_822[[#Totals],[Eingesetzte Menge]],0)</totalsRowFormula>
    </tableColumn>
  </tableColumns>
  <tableStyleInfo name="Tabelle Medikamente 2 2" showFirstColumn="0" showLastColumn="0" showRowStripes="1" showColumnStripes="0"/>
</table>
</file>

<file path=xl/tables/table19.xml><?xml version="1.0" encoding="utf-8"?>
<table xmlns="http://schemas.openxmlformats.org/spreadsheetml/2006/main" id="22" name="I1a_8923" displayName="I1a_8923" ref="B109:F111" totalsRowCount="1" headerRowCellStyle="Standard" dataCellStyle="Standard" totalsRowCellStyle="Standard">
  <autoFilter ref="B109:F110"/>
  <tableColumns count="5">
    <tableColumn id="1" name="Nr" totalsRowLabel="Ergebnis" dataDxfId="164" totalsRowDxfId="163" dataCellStyle="Standard">
      <calculatedColumnFormula>+$B$108</calculatedColumnFormula>
    </tableColumn>
    <tableColumn id="2" name="Artikel" totalsRowDxfId="162" dataCellStyle="Standard"/>
    <tableColumn id="4" name="Preis pro Einheit" dataDxfId="161" totalsRowDxfId="160" dataCellStyle="Standard"/>
    <tableColumn id="5" name="Eingesetzte Menge" totalsRowFunction="sum" dataDxfId="159" totalsRowDxfId="158" dataCellStyle="Standard"/>
    <tableColumn id="7" name="Durchschnittspreis" totalsRowFunction="custom" dataDxfId="157" totalsRowDxfId="156" dataCellStyle="Spaltenebene_1">
      <calculatedColumnFormula>+I1a_8923[Preis pro Einheit]*I1a_8923[Eingesetzte Menge]</calculatedColumnFormula>
      <totalsRowFormula>IFERROR(SUBTOTAL(109,I1a_8923[Durchschnittspreis])/I1a_8923[[#Totals],[Eingesetzte Menge]],0)</totalsRowFormula>
    </tableColumn>
  </tableColumns>
  <tableStyleInfo name="Tabelle Medikamente 2 2" showFirstColumn="0" showLastColumn="0" showRowStripes="1" showColumnStripes="0"/>
</table>
</file>

<file path=xl/tables/table2.xml><?xml version="1.0" encoding="utf-8"?>
<table xmlns="http://schemas.openxmlformats.org/spreadsheetml/2006/main" id="3" name="I1a" displayName="I1a" ref="B14:F16" totalsRowCount="1" headerRowCellStyle="Standard" dataCellStyle="Standard" totalsRowCellStyle="Standard">
  <autoFilter ref="B14:F15"/>
  <tableColumns count="5">
    <tableColumn id="1" name="Nr" totalsRowLabel="Ergebnis" dataDxfId="316" totalsRowDxfId="315" dataCellStyle="Standard">
      <calculatedColumnFormula>+$B$13</calculatedColumnFormula>
    </tableColumn>
    <tableColumn id="2" name="Artikel" totalsRowDxfId="314" dataCellStyle="Standard"/>
    <tableColumn id="4" name="Preis pro Einheit" totalsRowDxfId="313" dataCellStyle="Standard"/>
    <tableColumn id="5" name="Eingesetzte Menge" totalsRowFunction="sum" dataDxfId="312" totalsRowDxfId="311" dataCellStyle="Standard"/>
    <tableColumn id="7" name="Durchschnittspreis" totalsRowFunction="custom" dataDxfId="310" totalsRowDxfId="309" dataCellStyle="Spaltenebene_1">
      <calculatedColumnFormula>+I1a[Preis pro Einheit]*I1a[Eingesetzte Menge]</calculatedColumnFormula>
      <totalsRowFormula>IFERROR(SUBTOTAL(109,I1a[Durchschnittspreis])/I1a[[#Totals],[Eingesetzte Menge]],0)</totalsRowFormula>
    </tableColumn>
  </tableColumns>
  <tableStyleInfo name="Tabelle Medikamente 2 2" showFirstColumn="0" showLastColumn="0" showRowStripes="1" showColumnStripes="0"/>
</table>
</file>

<file path=xl/tables/table20.xml><?xml version="1.0" encoding="utf-8"?>
<table xmlns="http://schemas.openxmlformats.org/spreadsheetml/2006/main" id="23" name="I1a_81024" displayName="I1a_81024" ref="B114:F116" totalsRowCount="1" headerRowCellStyle="Standard" dataCellStyle="Standard" totalsRowCellStyle="Standard">
  <autoFilter ref="B114:F115"/>
  <tableColumns count="5">
    <tableColumn id="1" name="Nr" totalsRowLabel="Ergebnis" dataDxfId="155" totalsRowDxfId="154" dataCellStyle="Standard">
      <calculatedColumnFormula>+$B$113</calculatedColumnFormula>
    </tableColumn>
    <tableColumn id="2" name="Artikel" totalsRowDxfId="153" dataCellStyle="Standard"/>
    <tableColumn id="4" name="Preis pro Einheit" dataDxfId="152" totalsRowDxfId="151" dataCellStyle="Standard"/>
    <tableColumn id="5" name="Eingesetzte Menge" totalsRowFunction="sum" dataDxfId="150" totalsRowDxfId="149" dataCellStyle="Standard"/>
    <tableColumn id="7" name="Durchschnittspreis" totalsRowFunction="custom" dataDxfId="148" totalsRowDxfId="147" dataCellStyle="Spaltenebene_1">
      <calculatedColumnFormula>+I1a_81024[Preis pro Einheit]*I1a_81024[Eingesetzte Menge]</calculatedColumnFormula>
      <totalsRowFormula>IFERROR(SUBTOTAL(109,I1a_81024[Durchschnittspreis])/I1a_81024[[#Totals],[Eingesetzte Menge]],0)</totalsRowFormula>
    </tableColumn>
  </tableColumns>
  <tableStyleInfo name="Tabelle Medikamente 2 2" showFirstColumn="0" showLastColumn="0" showRowStripes="1" showColumnStripes="0"/>
</table>
</file>

<file path=xl/tables/table21.xml><?xml version="1.0" encoding="utf-8"?>
<table xmlns="http://schemas.openxmlformats.org/spreadsheetml/2006/main" id="24" name="I1a_61225" displayName="I1a_61225" ref="B119:F121" totalsRowCount="1" headerRowCellStyle="Standard" dataCellStyle="Standard" totalsRowCellStyle="Standard">
  <autoFilter ref="B119:F120"/>
  <tableColumns count="5">
    <tableColumn id="1" name="Nr" totalsRowLabel="Ergebnis" dataDxfId="146" totalsRowDxfId="145" dataCellStyle="Standard">
      <calculatedColumnFormula>+$B$118</calculatedColumnFormula>
    </tableColumn>
    <tableColumn id="2" name="Artikel" totalsRowDxfId="144" dataCellStyle="Standard"/>
    <tableColumn id="4" name="Preis pro Einheit" dataDxfId="143" totalsRowDxfId="142" dataCellStyle="Standard"/>
    <tableColumn id="5" name="Eingesetzte Menge" totalsRowFunction="sum" dataDxfId="141" totalsRowDxfId="140" dataCellStyle="Standard"/>
    <tableColumn id="7" name="Durchschnittspreis" totalsRowFunction="custom" dataDxfId="139" totalsRowDxfId="138" dataCellStyle="Spaltenebene_1">
      <calculatedColumnFormula>+I1a_61225[Preis pro Einheit]*I1a_61225[Eingesetzte Menge]</calculatedColumnFormula>
      <totalsRowFormula>IFERROR(SUBTOTAL(109,I1a_61225[Durchschnittspreis])/I1a_61225[[#Totals],[Eingesetzte Menge]],0)</totalsRowFormula>
    </tableColumn>
  </tableColumns>
  <tableStyleInfo name="Tabelle Medikamente 2 2" showFirstColumn="0" showLastColumn="0" showRowStripes="1" showColumnStripes="0"/>
</table>
</file>

<file path=xl/tables/table22.xml><?xml version="1.0" encoding="utf-8"?>
<table xmlns="http://schemas.openxmlformats.org/spreadsheetml/2006/main" id="25" name="I1a_71326" displayName="I1a_71326" ref="B124:F126" totalsRowCount="1" headerRowCellStyle="Standard" dataCellStyle="Standard" totalsRowCellStyle="Standard">
  <autoFilter ref="B124:F125"/>
  <tableColumns count="5">
    <tableColumn id="1" name="Nr" totalsRowLabel="Ergebnis" dataDxfId="137" totalsRowDxfId="136" dataCellStyle="Standard">
      <calculatedColumnFormula>+$B$123</calculatedColumnFormula>
    </tableColumn>
    <tableColumn id="2" name="Artikel" totalsRowDxfId="135" dataCellStyle="Standard"/>
    <tableColumn id="4" name="Preis pro Einheit" dataDxfId="134" totalsRowDxfId="133" dataCellStyle="Standard"/>
    <tableColumn id="5" name="Eingesetzte Menge" totalsRowFunction="sum" dataDxfId="132" totalsRowDxfId="131" dataCellStyle="Standard"/>
    <tableColumn id="7" name="Durchschnittspreis" totalsRowFunction="custom" dataDxfId="130" totalsRowDxfId="129" dataCellStyle="Spaltenebene_1">
      <calculatedColumnFormula>+I1a_71326[Preis pro Einheit]*I1a_71326[Eingesetzte Menge]</calculatedColumnFormula>
      <totalsRowFormula>IFERROR(SUBTOTAL(109,I1a_71326[Durchschnittspreis])/I1a_71326[[#Totals],[Eingesetzte Menge]],0)</totalsRowFormula>
    </tableColumn>
  </tableColumns>
  <tableStyleInfo name="Tabelle Medikamente 2 2" showFirstColumn="0" showLastColumn="0" showRowStripes="1" showColumnStripes="0"/>
</table>
</file>

<file path=xl/tables/table23.xml><?xml version="1.0" encoding="utf-8"?>
<table xmlns="http://schemas.openxmlformats.org/spreadsheetml/2006/main" id="26" name="I1a_81427" displayName="I1a_81427" ref="B129:F131" totalsRowCount="1" headerRowCellStyle="Standard" dataCellStyle="Standard" totalsRowCellStyle="Standard">
  <autoFilter ref="B129:F130"/>
  <tableColumns count="5">
    <tableColumn id="1" name="Nr" totalsRowLabel="Ergebnis" dataDxfId="128" totalsRowDxfId="127" dataCellStyle="Standard">
      <calculatedColumnFormula>+$B$128</calculatedColumnFormula>
    </tableColumn>
    <tableColumn id="2" name="Artikel" totalsRowDxfId="126" dataCellStyle="Standard"/>
    <tableColumn id="4" name="Preis pro Einheit" dataDxfId="125" totalsRowDxfId="124" dataCellStyle="Standard"/>
    <tableColumn id="5" name="Eingesetzte Menge" totalsRowFunction="sum" dataDxfId="123" totalsRowDxfId="122" dataCellStyle="Standard"/>
    <tableColumn id="7" name="Durchschnittspreis" totalsRowFunction="custom" dataDxfId="121" totalsRowDxfId="120" dataCellStyle="Spaltenebene_1">
      <calculatedColumnFormula>+I1a_81427[Preis pro Einheit]*I1a_81427[Eingesetzte Menge]</calculatedColumnFormula>
      <totalsRowFormula>IFERROR(SUBTOTAL(109,I1a_81427[Durchschnittspreis])/I1a_81427[[#Totals],[Eingesetzte Menge]],0)</totalsRowFormula>
    </tableColumn>
  </tableColumns>
  <tableStyleInfo name="Tabelle Medikamente 2 2" showFirstColumn="0" showLastColumn="0" showRowStripes="1" showColumnStripes="0"/>
</table>
</file>

<file path=xl/tables/table24.xml><?xml version="1.0" encoding="utf-8"?>
<table xmlns="http://schemas.openxmlformats.org/spreadsheetml/2006/main" id="27" name="I1a_891528" displayName="I1a_891528" ref="B134:F136" totalsRowCount="1" headerRowCellStyle="Standard" dataCellStyle="Standard" totalsRowCellStyle="Standard">
  <autoFilter ref="B134:F135"/>
  <tableColumns count="5">
    <tableColumn id="1" name="Nr" totalsRowLabel="Ergebnis" dataDxfId="119" totalsRowDxfId="118" dataCellStyle="Standard">
      <calculatedColumnFormula>+$B$133</calculatedColumnFormula>
    </tableColumn>
    <tableColumn id="2" name="Artikel" totalsRowDxfId="117" dataCellStyle="Standard"/>
    <tableColumn id="4" name="Preis pro Einheit" dataDxfId="116" totalsRowDxfId="115" dataCellStyle="Standard"/>
    <tableColumn id="5" name="Eingesetzte Menge" totalsRowFunction="sum" dataDxfId="114" totalsRowDxfId="113" dataCellStyle="Standard"/>
    <tableColumn id="7" name="Durchschnittspreis" totalsRowFunction="custom" dataDxfId="112" totalsRowDxfId="111" dataCellStyle="Spaltenebene_1">
      <calculatedColumnFormula>+I1a_891528[Preis pro Einheit]*I1a_891528[Eingesetzte Menge]</calculatedColumnFormula>
      <totalsRowFormula>IFERROR(SUBTOTAL(109,I1a_891528[Durchschnittspreis])/I1a_891528[[#Totals],[Eingesetzte Menge]],0)</totalsRowFormula>
    </tableColumn>
  </tableColumns>
  <tableStyleInfo name="Tabelle Medikamente 2 2" showFirstColumn="0" showLastColumn="0" showRowStripes="1" showColumnStripes="0"/>
</table>
</file>

<file path=xl/tables/table25.xml><?xml version="1.0" encoding="utf-8"?>
<table xmlns="http://schemas.openxmlformats.org/spreadsheetml/2006/main" id="28" name="I1a_8101629" displayName="I1a_8101629" ref="B139:F141" totalsRowCount="1" headerRowCellStyle="Standard" dataCellStyle="Standard" totalsRowCellStyle="Standard">
  <autoFilter ref="B139:F140"/>
  <tableColumns count="5">
    <tableColumn id="1" name="Nr" totalsRowLabel="Ergebnis" dataDxfId="110" totalsRowDxfId="109" dataCellStyle="Standard">
      <calculatedColumnFormula>+$B$138</calculatedColumnFormula>
    </tableColumn>
    <tableColumn id="2" name="Artikel" totalsRowDxfId="108" dataCellStyle="Standard"/>
    <tableColumn id="4" name="Preis pro Einheit" dataDxfId="107" totalsRowDxfId="106" dataCellStyle="Standard"/>
    <tableColumn id="5" name="Eingesetzte Menge" totalsRowFunction="sum" dataDxfId="105" totalsRowDxfId="104" dataCellStyle="Standard"/>
    <tableColumn id="7" name="Durchschnittspreis" totalsRowFunction="custom" dataDxfId="103" totalsRowDxfId="102" dataCellStyle="Spaltenebene_1">
      <calculatedColumnFormula>+I1a_8101629[Preis pro Einheit]*I1a_8101629[Eingesetzte Menge]</calculatedColumnFormula>
      <totalsRowFormula>IFERROR(SUBTOTAL(109,I1a_8101629[Durchschnittspreis])/I1a_8101629[[#Totals],[Eingesetzte Menge]],0)</totalsRowFormula>
    </tableColumn>
  </tableColumns>
  <tableStyleInfo name="Tabelle Medikamente 2 2" showFirstColumn="0" showLastColumn="0" showRowStripes="1" showColumnStripes="0"/>
</table>
</file>

<file path=xl/tables/table26.xml><?xml version="1.0" encoding="utf-8"?>
<table xmlns="http://schemas.openxmlformats.org/spreadsheetml/2006/main" id="29" name="I1a_61730" displayName="I1a_61730" ref="B144:F146" totalsRowCount="1" headerRowCellStyle="Standard" dataCellStyle="Standard" totalsRowCellStyle="Standard">
  <autoFilter ref="B144:F145"/>
  <tableColumns count="5">
    <tableColumn id="1" name="Nr" totalsRowLabel="Ergebnis" dataDxfId="101" totalsRowDxfId="100" dataCellStyle="Standard">
      <calculatedColumnFormula>+$B$143</calculatedColumnFormula>
    </tableColumn>
    <tableColumn id="2" name="Artikel" totalsRowDxfId="99" dataCellStyle="Standard"/>
    <tableColumn id="4" name="Preis pro Einheit" dataDxfId="98" totalsRowDxfId="97" dataCellStyle="Standard"/>
    <tableColumn id="5" name="Eingesetzte Menge" totalsRowFunction="sum" dataDxfId="96" totalsRowDxfId="95" dataCellStyle="Standard"/>
    <tableColumn id="7" name="Durchschnittspreis" totalsRowFunction="custom" dataDxfId="94" totalsRowDxfId="93" dataCellStyle="Spaltenebene_1">
      <calculatedColumnFormula>+I1a_61730[Preis pro Einheit]*I1a_61730[Eingesetzte Menge]</calculatedColumnFormula>
      <totalsRowFormula>IFERROR(SUBTOTAL(109,I1a_61730[Durchschnittspreis])/I1a_61730[[#Totals],[Eingesetzte Menge]],0)</totalsRowFormula>
    </tableColumn>
  </tableColumns>
  <tableStyleInfo name="Tabelle Medikamente 2 2" showFirstColumn="0" showLastColumn="0" showRowStripes="1" showColumnStripes="0"/>
</table>
</file>

<file path=xl/tables/table27.xml><?xml version="1.0" encoding="utf-8"?>
<table xmlns="http://schemas.openxmlformats.org/spreadsheetml/2006/main" id="30" name="I1a_71831" displayName="I1a_71831" ref="B149:F151" totalsRowCount="1" headerRowCellStyle="Standard" dataCellStyle="Standard" totalsRowCellStyle="Standard">
  <autoFilter ref="B149:F150"/>
  <tableColumns count="5">
    <tableColumn id="1" name="Nr" totalsRowLabel="Ergebnis" dataDxfId="92" totalsRowDxfId="91" dataCellStyle="Standard">
      <calculatedColumnFormula>+$B$148</calculatedColumnFormula>
    </tableColumn>
    <tableColumn id="2" name="Artikel" totalsRowDxfId="90" dataCellStyle="Standard"/>
    <tableColumn id="4" name="Preis pro Einheit" dataDxfId="89" totalsRowDxfId="88" dataCellStyle="Standard"/>
    <tableColumn id="5" name="Eingesetzte Menge" totalsRowFunction="sum" dataDxfId="87" totalsRowDxfId="86" dataCellStyle="Standard"/>
    <tableColumn id="7" name="Durchschnittspreis" totalsRowFunction="custom" dataDxfId="85" totalsRowDxfId="84" dataCellStyle="Spaltenebene_1">
      <calculatedColumnFormula>+I1a_71831[Preis pro Einheit]*I1a_71831[Eingesetzte Menge]</calculatedColumnFormula>
      <totalsRowFormula>IFERROR(SUBTOTAL(109,I1a_71831[Durchschnittspreis])/I1a_71831[[#Totals],[Eingesetzte Menge]],0)</totalsRowFormula>
    </tableColumn>
  </tableColumns>
  <tableStyleInfo name="Tabelle Medikamente 2 2" showFirstColumn="0" showLastColumn="0" showRowStripes="1" showColumnStripes="0"/>
</table>
</file>

<file path=xl/tables/table28.xml><?xml version="1.0" encoding="utf-8"?>
<table xmlns="http://schemas.openxmlformats.org/spreadsheetml/2006/main" id="31" name="I1a_81932" displayName="I1a_81932" ref="B154:F156" totalsRowCount="1" headerRowCellStyle="Standard" dataCellStyle="Standard" totalsRowCellStyle="Standard">
  <autoFilter ref="B154:F155"/>
  <tableColumns count="5">
    <tableColumn id="1" name="Nr" totalsRowLabel="Ergebnis" dataDxfId="83" totalsRowDxfId="82" dataCellStyle="Standard">
      <calculatedColumnFormula>+$B$153</calculatedColumnFormula>
    </tableColumn>
    <tableColumn id="2" name="Artikel" totalsRowDxfId="81" dataCellStyle="Standard"/>
    <tableColumn id="4" name="Preis pro Einheit" dataDxfId="80" totalsRowDxfId="79" dataCellStyle="Standard"/>
    <tableColumn id="5" name="Eingesetzte Menge" totalsRowFunction="sum" dataDxfId="78" totalsRowDxfId="77" dataCellStyle="Standard"/>
    <tableColumn id="7" name="Durchschnittspreis" totalsRowFunction="custom" dataDxfId="76" totalsRowDxfId="75" dataCellStyle="Spaltenebene_1">
      <calculatedColumnFormula>+I1a_81932[Preis pro Einheit]*I1a_81932[Eingesetzte Menge]</calculatedColumnFormula>
      <totalsRowFormula>IFERROR(SUBTOTAL(109,I1a_81932[Durchschnittspreis])/I1a_81932[[#Totals],[Eingesetzte Menge]],0)</totalsRowFormula>
    </tableColumn>
  </tableColumns>
  <tableStyleInfo name="Tabelle Medikamente 2 2" showFirstColumn="0" showLastColumn="0" showRowStripes="1" showColumnStripes="0"/>
</table>
</file>

<file path=xl/tables/table29.xml><?xml version="1.0" encoding="utf-8"?>
<table xmlns="http://schemas.openxmlformats.org/spreadsheetml/2006/main" id="32" name="I1a_892033" displayName="I1a_892033" ref="B159:F161" totalsRowCount="1" headerRowCellStyle="Standard" dataCellStyle="Standard" totalsRowCellStyle="Standard">
  <autoFilter ref="B159:F160"/>
  <tableColumns count="5">
    <tableColumn id="1" name="Nr" totalsRowLabel="Ergebnis" dataDxfId="74" totalsRowDxfId="73" dataCellStyle="Standard">
      <calculatedColumnFormula>+$B$158</calculatedColumnFormula>
    </tableColumn>
    <tableColumn id="2" name="Artikel" totalsRowDxfId="72" dataCellStyle="Standard"/>
    <tableColumn id="4" name="Preis pro Einheit" dataDxfId="71" totalsRowDxfId="70" dataCellStyle="Standard"/>
    <tableColumn id="5" name="Eingesetzte Menge" totalsRowFunction="sum" dataDxfId="69" totalsRowDxfId="68" dataCellStyle="Standard"/>
    <tableColumn id="7" name="Durchschnittspreis" totalsRowFunction="custom" dataDxfId="67" totalsRowDxfId="66" dataCellStyle="Spaltenebene_1">
      <calculatedColumnFormula>+I1a_892033[Preis pro Einheit]*I1a_892033[Eingesetzte Menge]</calculatedColumnFormula>
      <totalsRowFormula>IFERROR(SUBTOTAL(109,I1a_892033[Durchschnittspreis])/I1a_892033[[#Totals],[Eingesetzte Menge]],0)</totalsRowFormula>
    </tableColumn>
  </tableColumns>
  <tableStyleInfo name="Tabelle Medikamente 2 2" showFirstColumn="0" showLastColumn="0" showRowStripes="1" showColumnStripes="0"/>
</table>
</file>

<file path=xl/tables/table3.xml><?xml version="1.0" encoding="utf-8"?>
<table xmlns="http://schemas.openxmlformats.org/spreadsheetml/2006/main" id="5" name="I3_S" displayName="I3_S" ref="B29:F31" totalsRowCount="1" headerRowCellStyle="Standard" dataCellStyle="Standard" totalsRowCellStyle="Standard">
  <autoFilter ref="B29:F30"/>
  <tableColumns count="5">
    <tableColumn id="1" name="Nr" totalsRowLabel="Ergebnis" dataDxfId="308" totalsRowDxfId="307" dataCellStyle="Standard">
      <calculatedColumnFormula>+$B$28</calculatedColumnFormula>
    </tableColumn>
    <tableColumn id="2" name="Artikel" totalsRowDxfId="306" dataCellStyle="Standard"/>
    <tableColumn id="4" name="Preis pro Einheit" dataDxfId="305" totalsRowDxfId="304" dataCellStyle="Standard"/>
    <tableColumn id="5" name="Eingesetzte Menge" totalsRowFunction="sum" dataDxfId="303" totalsRowDxfId="302" dataCellStyle="Standard"/>
    <tableColumn id="7" name="Durchschnittspreis" totalsRowFunction="custom" dataDxfId="301" totalsRowDxfId="300" dataCellStyle="Spaltenebene_1">
      <calculatedColumnFormula>+I3_S[Preis pro Einheit]*I3_S[Eingesetzte Menge]</calculatedColumnFormula>
      <totalsRowFormula>IFERROR(SUBTOTAL(109,I3_S[Durchschnittspreis])/I3_S[[#Totals],[Eingesetzte Menge]],0)</totalsRowFormula>
    </tableColumn>
  </tableColumns>
  <tableStyleInfo name="Tabelle Medikamente 2 2" showFirstColumn="0" showLastColumn="0" showRowStripes="1" showColumnStripes="0"/>
</table>
</file>

<file path=xl/tables/table30.xml><?xml version="1.0" encoding="utf-8"?>
<table xmlns="http://schemas.openxmlformats.org/spreadsheetml/2006/main" id="33" name="I1a_8102134" displayName="I1a_8102134" ref="B164:F166" totalsRowCount="1" headerRowCellStyle="Standard" dataCellStyle="Standard" totalsRowCellStyle="Standard">
  <autoFilter ref="B164:F165"/>
  <tableColumns count="5">
    <tableColumn id="1" name="Nr" totalsRowLabel="Ergebnis" dataDxfId="65" totalsRowDxfId="64" dataCellStyle="Standard">
      <calculatedColumnFormula>+$B$163</calculatedColumnFormula>
    </tableColumn>
    <tableColumn id="2" name="Artikel" totalsRowDxfId="63" dataCellStyle="Standard"/>
    <tableColumn id="4" name="Preis pro Einheit" dataDxfId="62" totalsRowDxfId="61" dataCellStyle="Standard"/>
    <tableColumn id="5" name="Eingesetzte Menge" totalsRowFunction="sum" dataDxfId="60" totalsRowDxfId="59" dataCellStyle="Standard"/>
    <tableColumn id="7" name="Durchschnittspreis" totalsRowFunction="custom" dataDxfId="58" totalsRowDxfId="57" dataCellStyle="Spaltenebene_1">
      <calculatedColumnFormula>+I1a_8102134[Preis pro Einheit]*I1a_8102134[Eingesetzte Menge]</calculatedColumnFormula>
      <totalsRowFormula>IFERROR(SUBTOTAL(109,I1a_8102134[Durchschnittspreis])/I1a_8102134[[#Totals],[Eingesetzte Menge]],0)</totalsRowFormula>
    </tableColumn>
  </tableColumns>
  <tableStyleInfo name="Tabelle Medikamente 2 2" showFirstColumn="0" showLastColumn="0" showRowStripes="1" showColumnStripes="0"/>
</table>
</file>

<file path=xl/tables/table31.xml><?xml version="1.0" encoding="utf-8"?>
<table xmlns="http://schemas.openxmlformats.org/spreadsheetml/2006/main" id="34" name="I1a_89152835" displayName="I1a_89152835" ref="B169:F171" totalsRowCount="1" headerRowCellStyle="Standard" dataCellStyle="Standard" totalsRowCellStyle="Standard">
  <autoFilter ref="B169:F170"/>
  <tableColumns count="5">
    <tableColumn id="1" name="Nr" totalsRowLabel="Ergebnis" dataDxfId="56" totalsRowDxfId="55" dataCellStyle="Standard">
      <calculatedColumnFormula>+$B$168</calculatedColumnFormula>
    </tableColumn>
    <tableColumn id="2" name="Artikel" totalsRowDxfId="54" dataCellStyle="Standard"/>
    <tableColumn id="4" name="Preis pro Einheit" dataDxfId="53" totalsRowDxfId="52" dataCellStyle="Standard"/>
    <tableColumn id="5" name="Eingesetzte Menge" totalsRowFunction="sum" dataDxfId="51" totalsRowDxfId="50" dataCellStyle="Standard"/>
    <tableColumn id="7" name="Durchschnittspreis" totalsRowFunction="custom" dataDxfId="49" totalsRowDxfId="48" dataCellStyle="Spaltenebene_1">
      <calculatedColumnFormula>+I1a_89152835[Preis pro Einheit]*I1a_89152835[Eingesetzte Menge]</calculatedColumnFormula>
      <totalsRowFormula>IFERROR(SUBTOTAL(109,I1a_89152835[Durchschnittspreis])/I1a_89152835[[#Totals],[Eingesetzte Menge]],0)</totalsRowFormula>
    </tableColumn>
  </tableColumns>
  <tableStyleInfo name="Tabelle Medikamente 2 2" showFirstColumn="0" showLastColumn="0" showRowStripes="1" showColumnStripes="0"/>
</table>
</file>

<file path=xl/tables/table32.xml><?xml version="1.0" encoding="utf-8"?>
<table xmlns="http://schemas.openxmlformats.org/spreadsheetml/2006/main" id="35" name="I1a_810162936" displayName="I1a_810162936" ref="B174:F176" totalsRowCount="1" headerRowCellStyle="Standard" dataCellStyle="Standard" totalsRowCellStyle="Standard">
  <autoFilter ref="B174:F175"/>
  <tableColumns count="5">
    <tableColumn id="1" name="Nr" totalsRowLabel="Ergebnis" dataDxfId="47" totalsRowDxfId="46" dataCellStyle="Standard">
      <calculatedColumnFormula>+$B$173</calculatedColumnFormula>
    </tableColumn>
    <tableColumn id="2" name="Artikel" totalsRowDxfId="45" dataCellStyle="Standard"/>
    <tableColumn id="4" name="Preis pro Einheit" dataDxfId="44" totalsRowDxfId="43" dataCellStyle="Standard"/>
    <tableColumn id="5" name="Eingesetzte Menge" totalsRowFunction="sum" dataDxfId="42" totalsRowDxfId="41" dataCellStyle="Standard"/>
    <tableColumn id="7" name="Durchschnittspreis" totalsRowFunction="custom" dataDxfId="40" totalsRowDxfId="39" dataCellStyle="Spaltenebene_1">
      <calculatedColumnFormula>+I1a_810162936[Preis pro Einheit]*I1a_810162936[Eingesetzte Menge]</calculatedColumnFormula>
      <totalsRowFormula>IFERROR(SUBTOTAL(109,I1a_810162936[Durchschnittspreis])/I1a_810162936[[#Totals],[Eingesetzte Menge]],0)</totalsRowFormula>
    </tableColumn>
  </tableColumns>
  <tableStyleInfo name="Tabelle Medikamente 2 2" showFirstColumn="0" showLastColumn="0" showRowStripes="1" showColumnStripes="0"/>
</table>
</file>

<file path=xl/tables/table33.xml><?xml version="1.0" encoding="utf-8"?>
<table xmlns="http://schemas.openxmlformats.org/spreadsheetml/2006/main" id="36" name="I1a_6173037" displayName="I1a_6173037" ref="B179:F181" totalsRowCount="1" headerRowCellStyle="Standard" dataCellStyle="Standard" totalsRowCellStyle="Standard">
  <autoFilter ref="B179:F180"/>
  <tableColumns count="5">
    <tableColumn id="1" name="Nr" totalsRowLabel="Ergebnis" dataDxfId="38" totalsRowDxfId="37" dataCellStyle="Standard">
      <calculatedColumnFormula>+$B$178</calculatedColumnFormula>
    </tableColumn>
    <tableColumn id="2" name="Artikel" totalsRowDxfId="36" dataCellStyle="Standard"/>
    <tableColumn id="4" name="Preis pro Einheit" dataDxfId="35" totalsRowDxfId="34" dataCellStyle="Standard"/>
    <tableColumn id="5" name="Eingesetzte Menge" totalsRowFunction="sum" dataDxfId="33" totalsRowDxfId="32" dataCellStyle="Standard"/>
    <tableColumn id="7" name="Durchschnittspreis" totalsRowFunction="custom" dataDxfId="31" totalsRowDxfId="30" dataCellStyle="Spaltenebene_1">
      <calculatedColumnFormula>+I1a_6173037[Preis pro Einheit]*I1a_6173037[Eingesetzte Menge]</calculatedColumnFormula>
      <totalsRowFormula>IFERROR(SUBTOTAL(109,I1a_6173037[Durchschnittspreis])/I1a_6173037[[#Totals],[Eingesetzte Menge]],0)</totalsRowFormula>
    </tableColumn>
  </tableColumns>
  <tableStyleInfo name="Tabelle Medikamente 2 2" showFirstColumn="0" showLastColumn="0" showRowStripes="1" showColumnStripes="0"/>
</table>
</file>

<file path=xl/tables/table34.xml><?xml version="1.0" encoding="utf-8"?>
<table xmlns="http://schemas.openxmlformats.org/spreadsheetml/2006/main" id="4" name="I2_S" displayName="I2_S" ref="B24:F26" totalsRowCount="1" headerRowCellStyle="Standard" dataCellStyle="Standard" totalsRowCellStyle="Standard">
  <autoFilter ref="B24:F25"/>
  <tableColumns count="5">
    <tableColumn id="1" name="Nr" totalsRowLabel="Ergebnis" dataDxfId="29" totalsRowDxfId="28" dataCellStyle="Standard">
      <calculatedColumnFormula>+$B$23</calculatedColumnFormula>
    </tableColumn>
    <tableColumn id="2" name="Artikel" totalsRowDxfId="27" dataCellStyle="Standard"/>
    <tableColumn id="4" name="Preis pro Einheit" dataDxfId="26" totalsRowDxfId="25" dataCellStyle="Standard"/>
    <tableColumn id="5" name="Eingesetzte Menge" totalsRowFunction="sum" dataDxfId="24" totalsRowDxfId="23" dataCellStyle="Standard"/>
    <tableColumn id="7" name="Durchschnittspreis" totalsRowFunction="custom" dataDxfId="22" totalsRowDxfId="21" dataCellStyle="Spaltenebene_1">
      <calculatedColumnFormula>+I2_S[Preis pro Einheit]*I2_S[Eingesetzte Menge]</calculatedColumnFormula>
      <totalsRowFormula>IFERROR(SUBTOTAL(109,I2_S[Durchschnittspreis])/I2_S[[#Totals],[Eingesetzte Menge]],0)</totalsRowFormula>
    </tableColumn>
  </tableColumns>
  <tableStyleInfo name="Tabelle Medikamente 2 2" showFirstColumn="0" showLastColumn="0" showRowStripes="1" showColumnStripes="0"/>
</table>
</file>

<file path=xl/tables/table35.xml><?xml version="1.0" encoding="utf-8"?>
<table xmlns="http://schemas.openxmlformats.org/spreadsheetml/2006/main" id="1" name="I1b" displayName="I1b" ref="B19:F21" totalsRowCount="1" headerRowCellStyle="Standard" dataCellStyle="Standard" totalsRowCellStyle="Standard">
  <autoFilter ref="B19:F20"/>
  <tableColumns count="5">
    <tableColumn id="1" name="Nr" totalsRowLabel="Ergebnis" dataDxfId="20" totalsRowDxfId="19" dataCellStyle="Standard">
      <calculatedColumnFormula>+$B$18</calculatedColumnFormula>
    </tableColumn>
    <tableColumn id="2" name="Artikel" dataDxfId="18" totalsRowDxfId="17" dataCellStyle="Standard"/>
    <tableColumn id="4" name="Preis pro Einheit" dataDxfId="16" totalsRowDxfId="15" dataCellStyle="Standard"/>
    <tableColumn id="5" name="Eingesetzte Menge" totalsRowFunction="sum" dataDxfId="14" totalsRowDxfId="13" dataCellStyle="Standard"/>
    <tableColumn id="7" name="Durchschnittspreis" totalsRowFunction="custom" dataDxfId="12" totalsRowDxfId="11" dataCellStyle="Spaltenebene_1">
      <calculatedColumnFormula>I1b[Preis pro Einheit]*I1b[Eingesetzte Menge]</calculatedColumnFormula>
      <totalsRowFormula>IFERROR(SUBTOTAL(109,I1b[Durchschnittspreis])/I1b[[#Totals],[Eingesetzte Menge]],0)</totalsRowFormula>
    </tableColumn>
  </tableColumns>
  <tableStyleInfo name="Tabelle Medikamente 2 2" showFirstColumn="0" showLastColumn="0" showRowStripes="1" showColumnStripes="0"/>
</table>
</file>

<file path=xl/tables/table36.xml><?xml version="1.0" encoding="utf-8"?>
<table xmlns="http://schemas.openxmlformats.org/spreadsheetml/2006/main" id="2" name="Kunstherzen" displayName="Kunstherzen" ref="B19:I76" totalsRowShown="0" headerRowDxfId="10" dataDxfId="9" tableBorderDxfId="8">
  <autoFilter ref="B19:I76"/>
  <tableColumns count="8">
    <tableColumn id="1" name="Primärschlüssel (Variable 4.6.V01 der medizinischen Statistik)" dataDxfId="7"/>
    <tableColumn id="2" name="CHOP 2015" dataDxfId="6"/>
    <tableColumn id="3" name="CHOP Text" dataDxfId="5">
      <calculatedColumnFormula>+IFERROR(VLOOKUP(C20,K:L,2,FALSE),0)</calculatedColumnFormula>
    </tableColumn>
    <tableColumn id="4" name="Bezeichnung / Handelsname" dataDxfId="4"/>
    <tableColumn id="5" name="Komponente" dataDxfId="3"/>
    <tableColumn id="6" name="Anzahl" dataDxfId="2"/>
    <tableColumn id="7" name="EP pro Komponente in CHF" dataDxfId="1"/>
    <tableColumn id="8" name="Kommentar" dataDxfId="0"/>
  </tableColumns>
  <tableStyleInfo name="TableStyleMedium2" showFirstColumn="0" showLastColumn="0" showRowStripes="1" showColumnStripes="0"/>
</table>
</file>

<file path=xl/tables/table4.xml><?xml version="1.0" encoding="utf-8"?>
<table xmlns="http://schemas.openxmlformats.org/spreadsheetml/2006/main" id="6" name="I1a_7" displayName="I1a_7" ref="B34:F36" totalsRowCount="1" headerRowCellStyle="Standard" dataCellStyle="Standard" totalsRowCellStyle="Standard">
  <autoFilter ref="B34:F35"/>
  <tableColumns count="5">
    <tableColumn id="1" name="Nr" totalsRowLabel="Ergebnis" dataDxfId="299" totalsRowDxfId="298" dataCellStyle="Standard">
      <calculatedColumnFormula>+$B$33</calculatedColumnFormula>
    </tableColumn>
    <tableColumn id="2" name="Artikel" totalsRowDxfId="297" dataCellStyle="Standard"/>
    <tableColumn id="4" name="Preis pro Einheit" dataDxfId="296" totalsRowDxfId="295" dataCellStyle="Standard"/>
    <tableColumn id="5" name="Eingesetzte Menge" totalsRowFunction="sum" dataDxfId="294" totalsRowDxfId="293" dataCellStyle="Standard"/>
    <tableColumn id="7" name="Durchschnittspreis" totalsRowFunction="custom" dataDxfId="292" totalsRowDxfId="291" dataCellStyle="Spaltenebene_1">
      <calculatedColumnFormula>+I1a_7[Preis pro Einheit]*I1a_7[Eingesetzte Menge]</calculatedColumnFormula>
      <totalsRowFormula>IFERROR(SUBTOTAL(109,I1a_7[Durchschnittspreis])/I1a_7[[#Totals],[Eingesetzte Menge]],0)</totalsRowFormula>
    </tableColumn>
  </tableColumns>
  <tableStyleInfo name="Tabelle Medikamente 2 2" showFirstColumn="0" showLastColumn="0" showRowStripes="1" showColumnStripes="0"/>
</table>
</file>

<file path=xl/tables/table5.xml><?xml version="1.0" encoding="utf-8"?>
<table xmlns="http://schemas.openxmlformats.org/spreadsheetml/2006/main" id="7" name="I1a_8" displayName="I1a_8" ref="B39:F41" totalsRowCount="1" headerRowCellStyle="Standard" dataCellStyle="Standard" totalsRowCellStyle="Standard">
  <autoFilter ref="B39:F40"/>
  <tableColumns count="5">
    <tableColumn id="1" name="Nr" totalsRowLabel="Ergebnis" dataDxfId="290" totalsRowDxfId="289" dataCellStyle="Standard">
      <calculatedColumnFormula>+$B$38</calculatedColumnFormula>
    </tableColumn>
    <tableColumn id="2" name="Artikel" totalsRowDxfId="288" dataCellStyle="Standard"/>
    <tableColumn id="4" name="Preis pro Einheit" dataDxfId="287" totalsRowDxfId="286" dataCellStyle="Standard"/>
    <tableColumn id="5" name="Eingesetzte Menge" totalsRowFunction="sum" dataDxfId="285" totalsRowDxfId="284" dataCellStyle="Standard"/>
    <tableColumn id="7" name="Durchschnittspreis" totalsRowFunction="custom" dataDxfId="283" totalsRowDxfId="282" dataCellStyle="Spaltenebene_1">
      <calculatedColumnFormula>+I1a_8[Preis pro Einheit]*I1a_8[Eingesetzte Menge]</calculatedColumnFormula>
      <totalsRowFormula>IFERROR(SUBTOTAL(109,I1a_8[Durchschnittspreis])/I1a_8[[#Totals],[Eingesetzte Menge]],0)</totalsRowFormula>
    </tableColumn>
  </tableColumns>
  <tableStyleInfo name="Tabelle Medikamente 2 2" showFirstColumn="0" showLastColumn="0" showRowStripes="1" showColumnStripes="0"/>
</table>
</file>

<file path=xl/tables/table6.xml><?xml version="1.0" encoding="utf-8"?>
<table xmlns="http://schemas.openxmlformats.org/spreadsheetml/2006/main" id="8" name="I1a_89" displayName="I1a_89" ref="B44:F46" totalsRowCount="1" headerRowCellStyle="Standard" dataCellStyle="Standard" totalsRowCellStyle="Standard">
  <autoFilter ref="B44:F45"/>
  <tableColumns count="5">
    <tableColumn id="1" name="Nr" totalsRowLabel="Ergebnis" dataDxfId="281" totalsRowDxfId="280" dataCellStyle="Standard">
      <calculatedColumnFormula>+$B$43</calculatedColumnFormula>
    </tableColumn>
    <tableColumn id="2" name="Artikel" totalsRowDxfId="279" dataCellStyle="Standard"/>
    <tableColumn id="4" name="Preis pro Einheit" dataDxfId="278" totalsRowDxfId="277" dataCellStyle="Standard"/>
    <tableColumn id="5" name="Eingesetzte Menge" totalsRowFunction="sum" dataDxfId="276" totalsRowDxfId="275" dataCellStyle="Standard"/>
    <tableColumn id="7" name="Durchschnittspreis" totalsRowFunction="custom" dataDxfId="274" totalsRowDxfId="273" dataCellStyle="Spaltenebene_1">
      <calculatedColumnFormula>+I1a_89[Preis pro Einheit]*I1a_89[Eingesetzte Menge]</calculatedColumnFormula>
      <totalsRowFormula>IFERROR(SUBTOTAL(109,I1a_89[Durchschnittspreis])/I1a_89[[#Totals],[Eingesetzte Menge]],0)</totalsRowFormula>
    </tableColumn>
  </tableColumns>
  <tableStyleInfo name="Tabelle Medikamente 2 2" showFirstColumn="0" showLastColumn="0" showRowStripes="1" showColumnStripes="0"/>
</table>
</file>

<file path=xl/tables/table7.xml><?xml version="1.0" encoding="utf-8"?>
<table xmlns="http://schemas.openxmlformats.org/spreadsheetml/2006/main" id="9" name="I1a_810" displayName="I1a_810" ref="B49:F51" totalsRowCount="1" headerRowCellStyle="Standard" dataCellStyle="Standard" totalsRowCellStyle="Standard">
  <autoFilter ref="B49:F50"/>
  <tableColumns count="5">
    <tableColumn id="1" name="Nr" totalsRowLabel="Ergebnis" dataDxfId="272" totalsRowDxfId="271" dataCellStyle="Standard">
      <calculatedColumnFormula>+$B$48</calculatedColumnFormula>
    </tableColumn>
    <tableColumn id="2" name="Artikel" totalsRowDxfId="270" dataCellStyle="Standard"/>
    <tableColumn id="4" name="Preis pro Einheit" dataDxfId="269" totalsRowDxfId="268" dataCellStyle="Standard"/>
    <tableColumn id="5" name="Eingesetzte Menge" totalsRowFunction="sum" dataDxfId="267" totalsRowDxfId="266" dataCellStyle="Standard"/>
    <tableColumn id="7" name="Durchschnittspreis" totalsRowFunction="custom" dataDxfId="265" totalsRowDxfId="264" dataCellStyle="Spaltenebene_1">
      <calculatedColumnFormula>+I1a_810[Preis pro Einheit]*I1a_810[Eingesetzte Menge]</calculatedColumnFormula>
      <totalsRowFormula>IFERROR(SUBTOTAL(109,I1a_810[Durchschnittspreis])/I1a_810[[#Totals],[Eingesetzte Menge]],0)</totalsRowFormula>
    </tableColumn>
  </tableColumns>
  <tableStyleInfo name="Tabelle Medikamente 2 2" showFirstColumn="0" showLastColumn="0" showRowStripes="1" showColumnStripes="0"/>
</table>
</file>

<file path=xl/tables/table8.xml><?xml version="1.0" encoding="utf-8"?>
<table xmlns="http://schemas.openxmlformats.org/spreadsheetml/2006/main" id="11" name="I1a_612" displayName="I1a_612" ref="B54:F56" totalsRowCount="1" headerRowCellStyle="Standard" dataCellStyle="Standard" totalsRowCellStyle="Standard">
  <autoFilter ref="B54:F55"/>
  <tableColumns count="5">
    <tableColumn id="1" name="Nr" totalsRowLabel="Ergebnis" dataDxfId="263" totalsRowDxfId="262" dataCellStyle="Standard">
      <calculatedColumnFormula>+$B$53</calculatedColumnFormula>
    </tableColumn>
    <tableColumn id="2" name="Artikel" totalsRowDxfId="261" dataCellStyle="Standard"/>
    <tableColumn id="4" name="Preis pro Einheit" dataDxfId="260" totalsRowDxfId="259" dataCellStyle="Standard"/>
    <tableColumn id="5" name="Eingesetzte Menge" totalsRowFunction="sum" dataDxfId="258" totalsRowDxfId="257" dataCellStyle="Standard"/>
    <tableColumn id="7" name="Durchschnittspreis" totalsRowFunction="custom" dataDxfId="256" totalsRowDxfId="255" dataCellStyle="Spaltenebene_1">
      <calculatedColumnFormula>+I1a_612[Preis pro Einheit]*I1a_612[Eingesetzte Menge]</calculatedColumnFormula>
      <totalsRowFormula>IFERROR(SUBTOTAL(109,I1a_612[Durchschnittspreis])/I1a_612[[#Totals],[Eingesetzte Menge]],0)</totalsRowFormula>
    </tableColumn>
  </tableColumns>
  <tableStyleInfo name="Tabelle Medikamente 2 2" showFirstColumn="0" showLastColumn="0" showRowStripes="1" showColumnStripes="0"/>
</table>
</file>

<file path=xl/tables/table9.xml><?xml version="1.0" encoding="utf-8"?>
<table xmlns="http://schemas.openxmlformats.org/spreadsheetml/2006/main" id="12" name="I1a_713" displayName="I1a_713" ref="B59:F61" totalsRowCount="1" headerRowCellStyle="Standard" dataCellStyle="Standard" totalsRowCellStyle="Standard">
  <autoFilter ref="B59:F60"/>
  <tableColumns count="5">
    <tableColumn id="1" name="Nr" totalsRowLabel="Ergebnis" dataDxfId="254" totalsRowDxfId="253" dataCellStyle="Standard">
      <calculatedColumnFormula>+$B$58</calculatedColumnFormula>
    </tableColumn>
    <tableColumn id="2" name="Artikel" totalsRowDxfId="252" dataCellStyle="Standard"/>
    <tableColumn id="4" name="Preis pro Einheit" dataDxfId="251" totalsRowDxfId="250" dataCellStyle="Standard"/>
    <tableColumn id="5" name="Eingesetzte Menge" totalsRowFunction="sum" dataDxfId="249" totalsRowDxfId="248" dataCellStyle="Standard"/>
    <tableColumn id="7" name="Durchschnittspreis" totalsRowFunction="custom" dataDxfId="247" totalsRowDxfId="246" dataCellStyle="Spaltenebene_1">
      <calculatedColumnFormula>+I1a_713[Preis pro Einheit]*I1a_713[Eingesetzte Menge]</calculatedColumnFormula>
      <totalsRowFormula>IFERROR(SUBTOTAL(109,I1a_713[Durchschnittspreis])/I1a_713[[#Totals],[Eingesetzte Menge]],0)</totalsRowFormula>
    </tableColumn>
  </tableColumns>
  <tableStyleInfo name="Tabelle Medikamente 2 2" showFirstColumn="0" showLastColumn="0" showRowStripes="1" showColumnStripes="0"/>
</table>
</file>

<file path=xl/theme/theme1.xml><?xml version="1.0" encoding="utf-8"?>
<a:theme xmlns:a="http://schemas.openxmlformats.org/drawingml/2006/main" name="Larissa">
  <a:themeElements>
    <a:clrScheme name="Detailerhebung">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wissdrg.org/de/05_swissDRG_erhebung/swissDRG_erhebung.asp?navid=29" TargetMode="External"/><Relationship Id="rId2" Type="http://schemas.openxmlformats.org/officeDocument/2006/relationships/hyperlink" Target="mailto:datenerhebung@swissdrg.org" TargetMode="External"/><Relationship Id="rId1" Type="http://schemas.openxmlformats.org/officeDocument/2006/relationships/hyperlink" Target="mailto:datenerhebung@swissdrg.org"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stv.admin.ch/estv/de/home/wehrpflichtersatzabgabe/dienstleistungen/jahresmittelkurse.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compendium.ch/%28X%281%29S%280k1zjysihnawftcvj3fpw2z3%29%29/prod/ancotil-inf-los-1--/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1" Type="http://schemas.openxmlformats.org/officeDocument/2006/relationships/printerSettings" Target="../printerSettings/printerSettings5.bin"/><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tabSelected="1" zoomScaleNormal="100" workbookViewId="0"/>
  </sheetViews>
  <sheetFormatPr baseColWidth="10" defaultColWidth="0" defaultRowHeight="14.4" zeroHeight="1"/>
  <cols>
    <col min="1" max="1" width="4.77734375" customWidth="1"/>
    <col min="2" max="13" width="11.5546875" customWidth="1"/>
    <col min="14" max="14" width="22.88671875" customWidth="1"/>
    <col min="15" max="15" width="4.77734375" customWidth="1"/>
    <col min="16" max="16384" width="11.5546875" hidden="1"/>
  </cols>
  <sheetData>
    <row r="1" spans="1:14">
      <c r="A1" s="14"/>
      <c r="B1" s="14"/>
      <c r="C1" s="14"/>
      <c r="D1" s="14"/>
      <c r="E1" s="14"/>
      <c r="F1" s="14"/>
      <c r="G1" s="14"/>
      <c r="H1" s="14"/>
    </row>
    <row r="2" spans="1:14" ht="21">
      <c r="A2" s="14"/>
      <c r="B2" s="43" t="s">
        <v>220</v>
      </c>
      <c r="C2" s="14"/>
      <c r="D2" s="14"/>
      <c r="E2" s="14"/>
      <c r="F2" s="14"/>
      <c r="G2" s="14"/>
      <c r="H2" s="14"/>
    </row>
    <row r="3" spans="1:14" ht="21">
      <c r="A3" s="14"/>
      <c r="B3" s="44" t="s">
        <v>416</v>
      </c>
      <c r="C3" s="14"/>
      <c r="D3" s="14"/>
      <c r="E3" s="14"/>
      <c r="F3" s="14"/>
      <c r="G3" s="14"/>
      <c r="H3" s="14"/>
    </row>
    <row r="4" spans="1:14" ht="15.6">
      <c r="A4" s="14"/>
      <c r="B4" s="20"/>
      <c r="C4" s="14"/>
      <c r="D4" s="14"/>
      <c r="E4" s="14"/>
      <c r="F4" s="14"/>
      <c r="G4" s="14"/>
      <c r="H4" s="14"/>
    </row>
    <row r="5" spans="1:14" ht="15.6">
      <c r="A5" s="14"/>
      <c r="B5" s="19" t="s">
        <v>423</v>
      </c>
      <c r="C5" s="14"/>
      <c r="D5" s="14"/>
      <c r="E5" s="14"/>
      <c r="F5" s="14"/>
      <c r="G5" s="14"/>
      <c r="H5" s="14"/>
    </row>
    <row r="6" spans="1:14">
      <c r="A6" s="14"/>
      <c r="B6" s="14" t="s">
        <v>426</v>
      </c>
      <c r="C6" s="14"/>
      <c r="D6" s="14"/>
      <c r="E6" s="14"/>
      <c r="F6" s="14"/>
      <c r="G6" s="14"/>
      <c r="H6" s="14"/>
    </row>
    <row r="7" spans="1:14">
      <c r="A7" s="14"/>
      <c r="B7" s="14"/>
      <c r="C7" s="14"/>
      <c r="D7" s="14"/>
      <c r="E7" s="14"/>
      <c r="F7" s="14"/>
      <c r="G7" s="14"/>
      <c r="H7" s="14"/>
    </row>
    <row r="8" spans="1:14">
      <c r="A8" s="14"/>
      <c r="B8" s="23" t="s">
        <v>524</v>
      </c>
      <c r="C8" s="24"/>
      <c r="D8" s="24"/>
      <c r="E8" s="24"/>
      <c r="F8" s="24"/>
      <c r="G8" s="24"/>
      <c r="H8" s="24"/>
      <c r="I8" s="35"/>
      <c r="J8" s="35"/>
      <c r="K8" s="35"/>
      <c r="L8" s="35"/>
      <c r="M8" s="35"/>
      <c r="N8" s="38"/>
    </row>
    <row r="9" spans="1:14">
      <c r="A9" s="14"/>
      <c r="B9" s="117" t="s">
        <v>1613</v>
      </c>
      <c r="C9" s="15"/>
      <c r="D9" s="15"/>
      <c r="E9" s="15"/>
      <c r="F9" s="15"/>
      <c r="G9" s="15"/>
      <c r="H9" s="15"/>
      <c r="I9" s="39"/>
      <c r="J9" s="39"/>
      <c r="K9" s="39"/>
      <c r="L9" s="39"/>
      <c r="M9" s="39"/>
      <c r="N9" s="40"/>
    </row>
    <row r="10" spans="1:14">
      <c r="A10" s="14"/>
      <c r="B10" s="117" t="s">
        <v>1614</v>
      </c>
      <c r="C10" s="15"/>
      <c r="D10" s="15"/>
      <c r="E10" s="15"/>
      <c r="F10" s="15"/>
      <c r="G10" s="15"/>
      <c r="H10" s="15"/>
      <c r="I10" s="39"/>
      <c r="J10" s="39"/>
      <c r="K10" s="39"/>
      <c r="L10" s="39"/>
      <c r="M10" s="39"/>
      <c r="N10" s="40"/>
    </row>
    <row r="11" spans="1:14">
      <c r="A11" s="14"/>
      <c r="B11" s="117" t="s">
        <v>1615</v>
      </c>
      <c r="C11" s="15"/>
      <c r="D11" s="15"/>
      <c r="E11" s="15"/>
      <c r="F11" s="15"/>
      <c r="G11" s="15"/>
      <c r="H11" s="15"/>
      <c r="I11" s="39"/>
      <c r="J11" s="39"/>
      <c r="K11" s="39"/>
      <c r="L11" s="39"/>
      <c r="M11" s="39"/>
      <c r="N11" s="40"/>
    </row>
    <row r="12" spans="1:14" s="113" customFormat="1">
      <c r="A12" s="94"/>
      <c r="B12" s="117" t="s">
        <v>1072</v>
      </c>
      <c r="C12" s="15"/>
      <c r="D12" s="15"/>
      <c r="E12" s="15"/>
      <c r="F12" s="15"/>
      <c r="G12" s="15"/>
      <c r="H12" s="15"/>
      <c r="I12" s="116"/>
      <c r="J12" s="116"/>
      <c r="K12" s="116"/>
      <c r="L12" s="116"/>
      <c r="M12" s="116"/>
      <c r="N12" s="115"/>
    </row>
    <row r="13" spans="1:14">
      <c r="A13" s="14"/>
      <c r="B13" s="26" t="s">
        <v>1073</v>
      </c>
      <c r="C13" s="27"/>
      <c r="D13" s="27"/>
      <c r="E13" s="27"/>
      <c r="F13" s="27"/>
      <c r="G13" s="27"/>
      <c r="H13" s="27"/>
      <c r="I13" s="41"/>
      <c r="J13" s="41"/>
      <c r="K13" s="41"/>
      <c r="L13" s="41"/>
      <c r="M13" s="41"/>
      <c r="N13" s="42"/>
    </row>
    <row r="14" spans="1:14">
      <c r="A14" s="14"/>
      <c r="B14" s="14"/>
      <c r="C14" s="14"/>
      <c r="D14" s="14"/>
      <c r="E14" s="14"/>
      <c r="F14" s="14"/>
      <c r="G14" s="14"/>
      <c r="H14" s="14"/>
    </row>
    <row r="15" spans="1:14">
      <c r="A15" s="14"/>
      <c r="B15" s="14"/>
      <c r="C15" s="14"/>
      <c r="D15" s="14"/>
      <c r="E15" s="14"/>
      <c r="F15" s="14"/>
      <c r="G15" s="14"/>
      <c r="H15" s="14"/>
    </row>
    <row r="16" spans="1:14" ht="26.4" customHeight="1">
      <c r="A16" s="14"/>
      <c r="B16" s="51" t="s">
        <v>425</v>
      </c>
      <c r="C16" s="1"/>
      <c r="D16" s="271"/>
      <c r="E16" s="271"/>
      <c r="F16" s="271"/>
      <c r="G16" s="271"/>
      <c r="H16" s="271"/>
      <c r="I16" s="271"/>
      <c r="J16" s="271"/>
      <c r="K16" s="271"/>
      <c r="L16" s="272"/>
    </row>
    <row r="17" spans="1:12">
      <c r="A17" s="14"/>
      <c r="B17" s="14"/>
      <c r="C17" s="14"/>
      <c r="D17" s="14"/>
      <c r="E17" s="14"/>
      <c r="F17" s="14"/>
      <c r="G17" s="14"/>
      <c r="H17" s="14"/>
    </row>
    <row r="18" spans="1:12" ht="45" customHeight="1">
      <c r="A18" s="14"/>
      <c r="B18" s="52" t="s">
        <v>218</v>
      </c>
      <c r="C18" s="273"/>
      <c r="D18" s="271"/>
      <c r="E18" s="271"/>
      <c r="F18" s="271"/>
      <c r="G18" s="271"/>
      <c r="H18" s="271"/>
      <c r="I18" s="271"/>
      <c r="J18" s="271"/>
      <c r="K18" s="271"/>
      <c r="L18" s="272"/>
    </row>
    <row r="19" spans="1:12" s="31" customFormat="1">
      <c r="A19" s="14"/>
      <c r="B19" s="14"/>
      <c r="C19" s="14"/>
      <c r="D19" s="14"/>
      <c r="E19" s="108"/>
      <c r="F19" s="14"/>
      <c r="G19" s="14"/>
      <c r="H19" s="14"/>
    </row>
    <row r="20" spans="1:12">
      <c r="A20" s="14"/>
      <c r="B20" s="14"/>
      <c r="C20" s="14"/>
      <c r="D20" s="14"/>
      <c r="E20" s="14"/>
      <c r="F20" s="14"/>
      <c r="G20" s="14"/>
      <c r="H20" s="14"/>
    </row>
    <row r="21" spans="1:12">
      <c r="A21" s="14"/>
      <c r="B21" s="21" t="s">
        <v>424</v>
      </c>
      <c r="C21" s="14"/>
      <c r="D21" s="14"/>
      <c r="E21" s="14"/>
      <c r="F21" s="14"/>
      <c r="G21" s="14"/>
      <c r="H21" s="14"/>
    </row>
    <row r="22" spans="1:12">
      <c r="A22" s="14"/>
      <c r="B22" s="122" t="s">
        <v>416</v>
      </c>
      <c r="C22" s="14"/>
      <c r="D22" s="14"/>
      <c r="E22" s="14"/>
      <c r="F22" s="14"/>
      <c r="G22" s="14"/>
      <c r="H22" s="14"/>
    </row>
    <row r="23" spans="1:12">
      <c r="A23" s="14"/>
      <c r="B23" s="122" t="s">
        <v>523</v>
      </c>
      <c r="C23" s="14"/>
      <c r="D23" s="14"/>
      <c r="E23" s="14"/>
      <c r="F23" s="14"/>
      <c r="G23" s="14"/>
      <c r="H23" s="14"/>
    </row>
    <row r="24" spans="1:12" s="113" customFormat="1">
      <c r="A24" s="94"/>
      <c r="B24" s="122" t="s">
        <v>2067</v>
      </c>
      <c r="C24" s="94"/>
      <c r="D24" s="94"/>
      <c r="E24" s="94"/>
      <c r="F24" s="94"/>
      <c r="G24" s="94"/>
      <c r="H24" s="94"/>
    </row>
    <row r="25" spans="1:12">
      <c r="A25" s="14"/>
      <c r="B25" s="122" t="s">
        <v>428</v>
      </c>
      <c r="C25" s="14"/>
      <c r="D25" s="14"/>
      <c r="E25" s="14"/>
      <c r="F25" s="14"/>
      <c r="G25" s="14"/>
      <c r="H25" s="14"/>
    </row>
    <row r="26" spans="1:12" s="113" customFormat="1">
      <c r="A26" s="94"/>
      <c r="B26" s="122" t="s">
        <v>1596</v>
      </c>
      <c r="C26" s="94"/>
      <c r="D26" s="94"/>
      <c r="E26" s="94"/>
      <c r="F26" s="94"/>
      <c r="G26" s="94"/>
      <c r="H26" s="94"/>
    </row>
    <row r="27" spans="1:12">
      <c r="A27" s="14"/>
      <c r="B27" s="122" t="s">
        <v>521</v>
      </c>
      <c r="D27" s="14"/>
      <c r="E27" s="14"/>
      <c r="F27" s="14"/>
      <c r="G27" s="14"/>
      <c r="H27" s="14"/>
    </row>
    <row r="28" spans="1:12" s="113" customFormat="1">
      <c r="A28" s="94"/>
      <c r="B28" s="122" t="s">
        <v>1535</v>
      </c>
      <c r="D28" s="94"/>
      <c r="E28" s="94"/>
      <c r="F28" s="94"/>
      <c r="G28" s="94"/>
      <c r="H28" s="94"/>
    </row>
    <row r="29" spans="1:12">
      <c r="A29" s="14"/>
      <c r="B29" s="122" t="s">
        <v>522</v>
      </c>
      <c r="C29" s="14"/>
      <c r="D29" s="14"/>
      <c r="E29" s="14"/>
      <c r="F29" s="14"/>
      <c r="G29" s="14"/>
      <c r="H29" s="14"/>
    </row>
    <row r="30" spans="1:12" s="31" customFormat="1">
      <c r="A30" s="14"/>
      <c r="B30" s="122" t="s">
        <v>981</v>
      </c>
      <c r="C30" s="14"/>
      <c r="D30" s="14"/>
      <c r="E30" s="14"/>
      <c r="F30" s="14"/>
      <c r="G30" s="14"/>
      <c r="H30" s="14"/>
    </row>
    <row r="31" spans="1:12" s="31" customFormat="1">
      <c r="A31" s="14"/>
      <c r="B31" s="122" t="s">
        <v>1070</v>
      </c>
      <c r="C31" s="14"/>
      <c r="D31" s="14"/>
      <c r="E31" s="14"/>
      <c r="F31" s="14"/>
      <c r="G31" s="14"/>
      <c r="H31" s="14"/>
    </row>
    <row r="32" spans="1:12" s="113" customFormat="1">
      <c r="A32" s="94"/>
      <c r="B32" s="122"/>
      <c r="C32" s="94"/>
      <c r="D32" s="94"/>
      <c r="E32" s="94"/>
      <c r="F32" s="94"/>
      <c r="G32" s="94"/>
      <c r="H32" s="94"/>
    </row>
    <row r="33" spans="1:8">
      <c r="A33" s="14"/>
      <c r="B33" s="109" t="s">
        <v>1068</v>
      </c>
      <c r="C33" s="14"/>
      <c r="D33" s="14"/>
      <c r="E33" s="14"/>
      <c r="F33" s="14"/>
      <c r="G33" s="14"/>
      <c r="H33" s="14"/>
    </row>
    <row r="34" spans="1:8">
      <c r="A34" s="14"/>
      <c r="B34" s="110" t="s">
        <v>1069</v>
      </c>
      <c r="C34" s="14"/>
      <c r="D34" s="14"/>
      <c r="E34" s="14"/>
      <c r="F34" s="14"/>
      <c r="G34" s="14"/>
      <c r="H34" s="14"/>
    </row>
    <row r="35" spans="1:8" s="113" customFormat="1">
      <c r="A35" s="94"/>
      <c r="B35" s="110"/>
      <c r="C35" s="94"/>
      <c r="D35" s="94"/>
      <c r="E35" s="94"/>
      <c r="F35" s="94"/>
      <c r="G35" s="94"/>
      <c r="H35" s="94"/>
    </row>
    <row r="36" spans="1:8">
      <c r="A36" s="14"/>
      <c r="B36" s="21" t="s">
        <v>419</v>
      </c>
      <c r="C36" s="14"/>
      <c r="D36" s="14"/>
      <c r="E36" s="14"/>
      <c r="F36" s="14"/>
      <c r="G36" s="14"/>
      <c r="H36" s="14"/>
    </row>
    <row r="37" spans="1:8">
      <c r="A37" s="14"/>
      <c r="C37" s="14"/>
      <c r="D37" s="14"/>
      <c r="E37" s="14"/>
      <c r="F37" s="14"/>
      <c r="G37" s="14"/>
      <c r="H37" s="14"/>
    </row>
    <row r="38" spans="1:8">
      <c r="A38" s="14"/>
      <c r="B38" s="22" t="s">
        <v>422</v>
      </c>
      <c r="C38" s="14"/>
      <c r="D38" s="14"/>
      <c r="E38" s="14"/>
      <c r="F38" s="14"/>
      <c r="G38" s="14"/>
      <c r="H38" s="14"/>
    </row>
    <row r="39" spans="1:8">
      <c r="A39" s="14"/>
      <c r="B39" s="123" t="s">
        <v>417</v>
      </c>
      <c r="C39" s="14"/>
      <c r="D39" s="14"/>
      <c r="E39" s="14"/>
      <c r="F39" s="14"/>
      <c r="G39" s="14"/>
      <c r="H39" s="14"/>
    </row>
    <row r="40" spans="1:8">
      <c r="A40" s="14"/>
      <c r="B40" s="22" t="s">
        <v>418</v>
      </c>
      <c r="C40" s="14"/>
      <c r="D40" s="14"/>
      <c r="E40" s="14"/>
      <c r="F40" s="14"/>
      <c r="G40" s="14"/>
      <c r="H40" s="14"/>
    </row>
    <row r="41" spans="1:8">
      <c r="A41" s="14"/>
      <c r="B41" s="14"/>
      <c r="C41" s="14"/>
      <c r="D41" s="14"/>
      <c r="E41" s="14"/>
      <c r="F41" s="14"/>
      <c r="G41" s="14"/>
      <c r="H41" s="14"/>
    </row>
    <row r="42" spans="1:8">
      <c r="B42" s="22" t="s">
        <v>420</v>
      </c>
    </row>
    <row r="43" spans="1:8">
      <c r="B43" s="123" t="s">
        <v>417</v>
      </c>
    </row>
    <row r="44" spans="1:8">
      <c r="B44" s="22" t="s">
        <v>421</v>
      </c>
    </row>
    <row r="45" spans="1:8" ht="18" customHeight="1"/>
    <row r="46" spans="1:8" hidden="1"/>
    <row r="47" spans="1:8" hidden="1"/>
    <row r="48" spans="1:8" hidden="1"/>
    <row r="49" hidden="1"/>
  </sheetData>
  <sheetProtection password="BF59" sheet="1" objects="1" scenarios="1" formatCells="0" formatColumns="0" formatRows="0"/>
  <mergeCells count="2">
    <mergeCell ref="C16:L16"/>
    <mergeCell ref="C18:L18"/>
  </mergeCells>
  <hyperlinks>
    <hyperlink ref="B43" r:id="rId1"/>
    <hyperlink ref="B39" r:id="rId2"/>
    <hyperlink ref="B22" location="Startseite!A1" display="- Startseite"/>
    <hyperlink ref="B23" location="Medikamente!A1" display="- Medikamente"/>
    <hyperlink ref="B25" location="Implantate!A1" display="- Implantate"/>
    <hyperlink ref="B27" location="'Teure Verfahren'!A1" display="- Teure Verfahren"/>
    <hyperlink ref="B29" location="Kunstherzen!A1" display="- Kunstherzen"/>
    <hyperlink ref="B30" location="Anhang!A1" display="Anhang"/>
    <hyperlink ref="B31" location="Jahresmittelkurse!A1" display="- Jahresmittelkurse"/>
    <hyperlink ref="B34" r:id="rId3" display="Link"/>
    <hyperlink ref="B24" location="'Fehlende Medikamente'!A1" display="Fehlende Medikamente"/>
    <hyperlink ref="B26" location="'Implantate - Schema Produkte'!A1" display="Implantate - Schema Produkte"/>
    <hyperlink ref="B28" location="'Teure Verfahren - Schema Kosten'!A1" display="Teure Verfahren - Schema Kosten"/>
  </hyperlinks>
  <pageMargins left="0.7" right="0.7" top="0.78740157499999996" bottom="0.78740157499999996" header="0.3" footer="0.3"/>
  <pageSetup paperSize="9" scale="76"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3"/>
  <sheetViews>
    <sheetView showGridLines="0" workbookViewId="0">
      <selection activeCell="F58" sqref="F58"/>
    </sheetView>
  </sheetViews>
  <sheetFormatPr baseColWidth="10" defaultColWidth="0" defaultRowHeight="14.4" zeroHeight="1"/>
  <cols>
    <col min="1" max="1" width="4.77734375" style="31" customWidth="1"/>
    <col min="2" max="2" width="13" style="54" customWidth="1"/>
    <col min="3" max="3" width="16" style="31" customWidth="1"/>
    <col min="4" max="4" width="11.5546875" customWidth="1"/>
    <col min="5" max="5" width="20.5546875" customWidth="1"/>
    <col min="6" max="6" width="11.5546875" hidden="1" customWidth="1"/>
    <col min="7" max="7" width="11.44140625" style="113" hidden="1" customWidth="1"/>
    <col min="8" max="10" width="0" hidden="1" customWidth="1"/>
    <col min="11" max="16384" width="11.5546875" hidden="1"/>
  </cols>
  <sheetData>
    <row r="1" spans="2:10" s="31" customFormat="1">
      <c r="B1" s="54"/>
      <c r="E1"/>
      <c r="F1" s="93" t="s">
        <v>1066</v>
      </c>
      <c r="G1" s="93"/>
      <c r="H1" s="93"/>
      <c r="I1" s="93"/>
      <c r="J1" s="93"/>
    </row>
    <row r="2" spans="2:10" s="31" customFormat="1" ht="21">
      <c r="B2" s="45" t="s">
        <v>220</v>
      </c>
      <c r="E2"/>
      <c r="G2" s="113"/>
    </row>
    <row r="3" spans="2:10" ht="21">
      <c r="B3" s="46" t="s">
        <v>981</v>
      </c>
    </row>
    <row r="4" spans="2:10"/>
    <row r="5" spans="2:10">
      <c r="B5" s="69" t="s">
        <v>837</v>
      </c>
    </row>
    <row r="6" spans="2:10">
      <c r="F6" t="str">
        <f ca="1">MID(CELL("filename",A1),FIND("[",CELL("filename",A1)),FIND("]",CELL("filename",A1))-FIND("[",CELL("filename",A1))+1)</f>
        <v>[160208_Detailerhebung 2016_D_protected.xlsx]</v>
      </c>
    </row>
    <row r="7" spans="2:10">
      <c r="B7" s="72" t="s">
        <v>458</v>
      </c>
      <c r="C7" s="57" t="s">
        <v>791</v>
      </c>
      <c r="D7" s="57" t="s">
        <v>457</v>
      </c>
      <c r="F7" t="s">
        <v>428</v>
      </c>
      <c r="I7" t="s">
        <v>521</v>
      </c>
    </row>
    <row r="8" spans="2:10">
      <c r="B8" s="70" t="s">
        <v>459</v>
      </c>
      <c r="C8" s="7" t="s">
        <v>428</v>
      </c>
      <c r="D8" s="111" t="str">
        <f ca="1">+HYPERLINK($F$6&amp;"'"&amp;$C8&amp;"'!"&amp;SUBSTITUTE(IF($C8="Implantate",VLOOKUP($B8,$F:$G,2,FALSE),IF($C8="Teure Verfahren",VLOOKUP($B8,$I:$J,2,FALSE),"K1")),"/","")&amp;"_",IF($C8="Implantate",VLOOKUP($B8,$F:$G,2,FALSE),IF($C8="Teure Verfahren",VLOOKUP($B8,$I:$J,2,FALSE),"-")))</f>
        <v>I1a/1b</v>
      </c>
      <c r="F8" s="71" t="s">
        <v>459</v>
      </c>
      <c r="G8" s="114" t="s">
        <v>1059</v>
      </c>
      <c r="I8" s="71" t="s">
        <v>718</v>
      </c>
      <c r="J8" s="114" t="s">
        <v>1060</v>
      </c>
    </row>
    <row r="9" spans="2:10">
      <c r="B9" s="70" t="s">
        <v>460</v>
      </c>
      <c r="C9" s="7" t="s">
        <v>428</v>
      </c>
      <c r="D9" s="111" t="str">
        <f t="shared" ref="D9:D72" ca="1" si="0">+HYPERLINK($F$6&amp;"'"&amp;$C9&amp;"'!"&amp;SUBSTITUTE(IF($C9="Implantate",VLOOKUP($B9,$F:$G,2,FALSE),IF($C9="Teure Verfahren",VLOOKUP($B9,$I:$J,2,FALSE),"K1")),"/","")&amp;"_",IF($C9="Implantate",VLOOKUP($B9,$F:$G,2,FALSE),IF($C9="Teure Verfahren",VLOOKUP($B9,$I:$J,2,FALSE),"-")))</f>
        <v>I1a/1b</v>
      </c>
      <c r="F9" s="71" t="s">
        <v>460</v>
      </c>
      <c r="G9" s="114" t="s">
        <v>1059</v>
      </c>
      <c r="H9" s="113"/>
      <c r="I9" s="71" t="s">
        <v>547</v>
      </c>
      <c r="J9" s="114" t="s">
        <v>1060</v>
      </c>
    </row>
    <row r="10" spans="2:10">
      <c r="B10" s="70" t="s">
        <v>461</v>
      </c>
      <c r="C10" s="7" t="s">
        <v>428</v>
      </c>
      <c r="D10" s="111" t="str">
        <f t="shared" ca="1" si="0"/>
        <v>I1a/1b</v>
      </c>
      <c r="F10" s="71" t="s">
        <v>461</v>
      </c>
      <c r="G10" s="114" t="s">
        <v>1059</v>
      </c>
      <c r="H10" s="113"/>
      <c r="I10" s="71" t="s">
        <v>548</v>
      </c>
      <c r="J10" s="114" t="s">
        <v>1060</v>
      </c>
    </row>
    <row r="11" spans="2:10">
      <c r="B11" s="70" t="s">
        <v>462</v>
      </c>
      <c r="C11" s="7" t="s">
        <v>428</v>
      </c>
      <c r="D11" s="111" t="str">
        <f t="shared" ca="1" si="0"/>
        <v>I1a/1b</v>
      </c>
      <c r="F11" s="71" t="s">
        <v>462</v>
      </c>
      <c r="G11" s="114" t="s">
        <v>1059</v>
      </c>
      <c r="H11" s="113"/>
      <c r="I11" s="71" t="s">
        <v>549</v>
      </c>
      <c r="J11" s="114" t="s">
        <v>1060</v>
      </c>
    </row>
    <row r="12" spans="2:10">
      <c r="B12" s="70" t="s">
        <v>463</v>
      </c>
      <c r="C12" s="7" t="s">
        <v>428</v>
      </c>
      <c r="D12" s="111" t="str">
        <f t="shared" ca="1" si="0"/>
        <v>I1a/1b</v>
      </c>
      <c r="F12" s="71" t="s">
        <v>463</v>
      </c>
      <c r="G12" s="114" t="s">
        <v>1059</v>
      </c>
      <c r="H12" s="113"/>
      <c r="I12" s="71" t="s">
        <v>550</v>
      </c>
      <c r="J12" s="114" t="s">
        <v>1060</v>
      </c>
    </row>
    <row r="13" spans="2:10">
      <c r="B13" s="70" t="s">
        <v>464</v>
      </c>
      <c r="C13" s="7" t="s">
        <v>428</v>
      </c>
      <c r="D13" s="111" t="str">
        <f t="shared" ca="1" si="0"/>
        <v>I1a/1b</v>
      </c>
      <c r="F13" s="71" t="s">
        <v>464</v>
      </c>
      <c r="G13" s="114" t="s">
        <v>1059</v>
      </c>
      <c r="H13" s="113"/>
      <c r="I13" s="71" t="s">
        <v>551</v>
      </c>
      <c r="J13" s="114" t="s">
        <v>1060</v>
      </c>
    </row>
    <row r="14" spans="2:10">
      <c r="B14" s="70" t="s">
        <v>465</v>
      </c>
      <c r="C14" s="7" t="s">
        <v>428</v>
      </c>
      <c r="D14" s="111" t="str">
        <f t="shared" ca="1" si="0"/>
        <v>I1a/1b</v>
      </c>
      <c r="F14" s="71" t="s">
        <v>465</v>
      </c>
      <c r="G14" s="114" t="s">
        <v>1059</v>
      </c>
      <c r="H14" s="113"/>
      <c r="I14" s="71" t="s">
        <v>552</v>
      </c>
      <c r="J14" s="114" t="s">
        <v>1060</v>
      </c>
    </row>
    <row r="15" spans="2:10">
      <c r="B15" s="70" t="s">
        <v>466</v>
      </c>
      <c r="C15" s="7" t="s">
        <v>428</v>
      </c>
      <c r="D15" s="111" t="str">
        <f t="shared" ca="1" si="0"/>
        <v>I1a/1b</v>
      </c>
      <c r="F15" s="71" t="s">
        <v>466</v>
      </c>
      <c r="G15" s="114" t="s">
        <v>1059</v>
      </c>
      <c r="H15" s="113"/>
      <c r="I15" s="71" t="s">
        <v>553</v>
      </c>
      <c r="J15" s="114" t="s">
        <v>1060</v>
      </c>
    </row>
    <row r="16" spans="2:10">
      <c r="B16" s="70" t="s">
        <v>467</v>
      </c>
      <c r="C16" s="7" t="s">
        <v>428</v>
      </c>
      <c r="D16" s="111" t="str">
        <f t="shared" ca="1" si="0"/>
        <v>I1a/1b</v>
      </c>
      <c r="F16" s="71" t="s">
        <v>467</v>
      </c>
      <c r="G16" s="114" t="s">
        <v>1059</v>
      </c>
      <c r="H16" s="113"/>
      <c r="I16" s="71" t="s">
        <v>554</v>
      </c>
      <c r="J16" s="114" t="s">
        <v>1060</v>
      </c>
    </row>
    <row r="17" spans="2:10">
      <c r="B17" s="70" t="s">
        <v>468</v>
      </c>
      <c r="C17" s="7" t="s">
        <v>428</v>
      </c>
      <c r="D17" s="111" t="str">
        <f t="shared" ca="1" si="0"/>
        <v>I1a/1b</v>
      </c>
      <c r="F17" s="71" t="s">
        <v>468</v>
      </c>
      <c r="G17" s="114" t="s">
        <v>1059</v>
      </c>
      <c r="H17" s="113"/>
      <c r="I17" s="71" t="s">
        <v>555</v>
      </c>
      <c r="J17" s="114" t="s">
        <v>1060</v>
      </c>
    </row>
    <row r="18" spans="2:10">
      <c r="B18" s="70" t="s">
        <v>469</v>
      </c>
      <c r="C18" s="7" t="s">
        <v>428</v>
      </c>
      <c r="D18" s="111" t="str">
        <f t="shared" ca="1" si="0"/>
        <v>I1a/1b</v>
      </c>
      <c r="F18" s="71" t="s">
        <v>469</v>
      </c>
      <c r="G18" s="114" t="s">
        <v>1059</v>
      </c>
      <c r="H18" s="113"/>
      <c r="I18" s="71" t="s">
        <v>556</v>
      </c>
      <c r="J18" s="114" t="s">
        <v>1060</v>
      </c>
    </row>
    <row r="19" spans="2:10">
      <c r="B19" s="70" t="s">
        <v>470</v>
      </c>
      <c r="C19" s="7" t="s">
        <v>428</v>
      </c>
      <c r="D19" s="111" t="str">
        <f t="shared" ca="1" si="0"/>
        <v>I1a/1b</v>
      </c>
      <c r="F19" s="71" t="s">
        <v>470</v>
      </c>
      <c r="G19" s="114" t="s">
        <v>1059</v>
      </c>
      <c r="H19" s="113"/>
      <c r="I19" s="71" t="s">
        <v>719</v>
      </c>
      <c r="J19" s="114" t="s">
        <v>1060</v>
      </c>
    </row>
    <row r="20" spans="2:10">
      <c r="B20" s="70" t="s">
        <v>471</v>
      </c>
      <c r="C20" s="7" t="s">
        <v>428</v>
      </c>
      <c r="D20" s="111" t="str">
        <f t="shared" ca="1" si="0"/>
        <v>I1a/1b</v>
      </c>
      <c r="F20" s="71" t="s">
        <v>471</v>
      </c>
      <c r="G20" s="114" t="s">
        <v>1059</v>
      </c>
      <c r="H20" s="113"/>
      <c r="I20" s="71" t="s">
        <v>720</v>
      </c>
      <c r="J20" s="114" t="s">
        <v>1061</v>
      </c>
    </row>
    <row r="21" spans="2:10">
      <c r="B21" s="70" t="s">
        <v>472</v>
      </c>
      <c r="C21" s="7" t="s">
        <v>428</v>
      </c>
      <c r="D21" s="111" t="str">
        <f t="shared" ca="1" si="0"/>
        <v>I1a/1b</v>
      </c>
      <c r="F21" s="71" t="s">
        <v>472</v>
      </c>
      <c r="G21" s="114" t="s">
        <v>1059</v>
      </c>
      <c r="H21" s="113"/>
      <c r="I21" s="71" t="s">
        <v>557</v>
      </c>
      <c r="J21" s="114" t="s">
        <v>1061</v>
      </c>
    </row>
    <row r="22" spans="2:10">
      <c r="B22" s="70" t="s">
        <v>473</v>
      </c>
      <c r="C22" s="7" t="s">
        <v>428</v>
      </c>
      <c r="D22" s="111" t="str">
        <f t="shared" ca="1" si="0"/>
        <v>I1a/1b</v>
      </c>
      <c r="F22" s="71" t="s">
        <v>473</v>
      </c>
      <c r="G22" s="114" t="s">
        <v>1059</v>
      </c>
      <c r="H22" s="113"/>
      <c r="I22" s="71" t="s">
        <v>558</v>
      </c>
      <c r="J22" s="114" t="s">
        <v>1061</v>
      </c>
    </row>
    <row r="23" spans="2:10">
      <c r="B23" s="70" t="s">
        <v>474</v>
      </c>
      <c r="C23" s="7" t="s">
        <v>428</v>
      </c>
      <c r="D23" s="111" t="str">
        <f t="shared" ca="1" si="0"/>
        <v>I1a/1b</v>
      </c>
      <c r="F23" s="71" t="s">
        <v>474</v>
      </c>
      <c r="G23" s="114" t="s">
        <v>1059</v>
      </c>
      <c r="H23" s="113"/>
      <c r="I23" s="71" t="s">
        <v>559</v>
      </c>
      <c r="J23" s="114" t="s">
        <v>1061</v>
      </c>
    </row>
    <row r="24" spans="2:10">
      <c r="B24" s="70" t="s">
        <v>475</v>
      </c>
      <c r="C24" s="7" t="s">
        <v>428</v>
      </c>
      <c r="D24" s="111" t="str">
        <f t="shared" ca="1" si="0"/>
        <v>I1a/1b</v>
      </c>
      <c r="F24" s="71" t="s">
        <v>475</v>
      </c>
      <c r="G24" s="114" t="s">
        <v>1059</v>
      </c>
      <c r="H24" s="113"/>
      <c r="I24" s="71" t="s">
        <v>560</v>
      </c>
      <c r="J24" s="114" t="s">
        <v>1061</v>
      </c>
    </row>
    <row r="25" spans="2:10">
      <c r="B25" s="70" t="s">
        <v>476</v>
      </c>
      <c r="C25" s="7" t="s">
        <v>428</v>
      </c>
      <c r="D25" s="111" t="str">
        <f t="shared" ca="1" si="0"/>
        <v>I1a/1b</v>
      </c>
      <c r="F25" s="71" t="s">
        <v>476</v>
      </c>
      <c r="G25" s="114" t="s">
        <v>1059</v>
      </c>
      <c r="H25" s="113"/>
      <c r="I25" s="71" t="s">
        <v>561</v>
      </c>
      <c r="J25" s="114" t="s">
        <v>1061</v>
      </c>
    </row>
    <row r="26" spans="2:10">
      <c r="B26" s="70" t="s">
        <v>477</v>
      </c>
      <c r="C26" s="98" t="s">
        <v>428</v>
      </c>
      <c r="D26" s="111" t="str">
        <f t="shared" ca="1" si="0"/>
        <v>I1a/1b</v>
      </c>
      <c r="F26" s="71" t="s">
        <v>477</v>
      </c>
      <c r="G26" s="114" t="s">
        <v>1059</v>
      </c>
      <c r="H26" s="113"/>
      <c r="I26" s="71" t="s">
        <v>562</v>
      </c>
      <c r="J26" s="114" t="s">
        <v>1061</v>
      </c>
    </row>
    <row r="27" spans="2:10">
      <c r="B27" s="70" t="s">
        <v>478</v>
      </c>
      <c r="C27" s="98" t="s">
        <v>428</v>
      </c>
      <c r="D27" s="111" t="str">
        <f t="shared" ca="1" si="0"/>
        <v>I1a/1b</v>
      </c>
      <c r="F27" s="71" t="s">
        <v>478</v>
      </c>
      <c r="G27" s="114" t="s">
        <v>1059</v>
      </c>
      <c r="H27" s="113"/>
      <c r="I27" s="71" t="s">
        <v>563</v>
      </c>
      <c r="J27" s="114" t="s">
        <v>1061</v>
      </c>
    </row>
    <row r="28" spans="2:10">
      <c r="B28" s="70" t="s">
        <v>430</v>
      </c>
      <c r="C28" s="98" t="s">
        <v>428</v>
      </c>
      <c r="D28" s="111" t="str">
        <f t="shared" ca="1" si="0"/>
        <v>I2</v>
      </c>
      <c r="F28" s="71" t="s">
        <v>430</v>
      </c>
      <c r="G28" s="114" t="s">
        <v>997</v>
      </c>
      <c r="H28" s="113"/>
      <c r="I28" s="71" t="s">
        <v>564</v>
      </c>
      <c r="J28" s="114" t="s">
        <v>1061</v>
      </c>
    </row>
    <row r="29" spans="2:10">
      <c r="B29" s="70" t="s">
        <v>431</v>
      </c>
      <c r="C29" s="98" t="s">
        <v>428</v>
      </c>
      <c r="D29" s="111" t="str">
        <f t="shared" ca="1" si="0"/>
        <v>I2</v>
      </c>
      <c r="F29" s="71" t="s">
        <v>431</v>
      </c>
      <c r="G29" s="114" t="s">
        <v>997</v>
      </c>
      <c r="H29" s="113"/>
      <c r="I29" s="71" t="s">
        <v>565</v>
      </c>
      <c r="J29" s="114" t="s">
        <v>1061</v>
      </c>
    </row>
    <row r="30" spans="2:10">
      <c r="B30" s="70" t="s">
        <v>432</v>
      </c>
      <c r="C30" s="98" t="s">
        <v>428</v>
      </c>
      <c r="D30" s="111" t="str">
        <f t="shared" ca="1" si="0"/>
        <v>I2</v>
      </c>
      <c r="F30" s="71" t="s">
        <v>432</v>
      </c>
      <c r="G30" s="114" t="s">
        <v>997</v>
      </c>
      <c r="H30" s="113"/>
      <c r="I30" s="71" t="s">
        <v>566</v>
      </c>
      <c r="J30" s="114" t="s">
        <v>1061</v>
      </c>
    </row>
    <row r="31" spans="2:10">
      <c r="B31" s="70" t="s">
        <v>433</v>
      </c>
      <c r="C31" s="98" t="s">
        <v>428</v>
      </c>
      <c r="D31" s="111" t="str">
        <f t="shared" ca="1" si="0"/>
        <v>I2</v>
      </c>
      <c r="F31" s="71" t="s">
        <v>433</v>
      </c>
      <c r="G31" s="114" t="s">
        <v>997</v>
      </c>
      <c r="H31" s="113"/>
      <c r="I31" s="71" t="s">
        <v>567</v>
      </c>
      <c r="J31" s="114" t="s">
        <v>1061</v>
      </c>
    </row>
    <row r="32" spans="2:10">
      <c r="B32" s="70" t="s">
        <v>434</v>
      </c>
      <c r="C32" s="98" t="s">
        <v>428</v>
      </c>
      <c r="D32" s="111" t="str">
        <f t="shared" ca="1" si="0"/>
        <v>I2</v>
      </c>
      <c r="F32" s="71" t="s">
        <v>434</v>
      </c>
      <c r="G32" s="114" t="s">
        <v>997</v>
      </c>
      <c r="H32" s="113"/>
      <c r="I32" s="71" t="s">
        <v>568</v>
      </c>
      <c r="J32" s="114" t="s">
        <v>1061</v>
      </c>
    </row>
    <row r="33" spans="2:10">
      <c r="B33" s="70" t="s">
        <v>435</v>
      </c>
      <c r="C33" s="98" t="s">
        <v>428</v>
      </c>
      <c r="D33" s="111" t="str">
        <f t="shared" ca="1" si="0"/>
        <v>I2</v>
      </c>
      <c r="F33" s="71" t="s">
        <v>435</v>
      </c>
      <c r="G33" s="114" t="s">
        <v>997</v>
      </c>
      <c r="H33" s="113"/>
      <c r="I33" s="71" t="s">
        <v>569</v>
      </c>
      <c r="J33" s="114" t="s">
        <v>1061</v>
      </c>
    </row>
    <row r="34" spans="2:10">
      <c r="B34" s="70" t="s">
        <v>436</v>
      </c>
      <c r="C34" s="98" t="s">
        <v>428</v>
      </c>
      <c r="D34" s="111" t="str">
        <f t="shared" ca="1" si="0"/>
        <v>I2</v>
      </c>
      <c r="F34" s="71" t="s">
        <v>436</v>
      </c>
      <c r="G34" s="114" t="s">
        <v>997</v>
      </c>
      <c r="H34" s="113"/>
      <c r="I34" s="71" t="s">
        <v>570</v>
      </c>
      <c r="J34" s="114" t="s">
        <v>1061</v>
      </c>
    </row>
    <row r="35" spans="2:10">
      <c r="B35" s="70" t="s">
        <v>437</v>
      </c>
      <c r="C35" s="7" t="s">
        <v>428</v>
      </c>
      <c r="D35" s="111" t="str">
        <f t="shared" ca="1" si="0"/>
        <v>I2</v>
      </c>
      <c r="F35" s="71" t="s">
        <v>437</v>
      </c>
      <c r="G35" s="114" t="s">
        <v>997</v>
      </c>
      <c r="H35" s="113"/>
      <c r="I35" s="71" t="s">
        <v>571</v>
      </c>
      <c r="J35" s="114" t="s">
        <v>1061</v>
      </c>
    </row>
    <row r="36" spans="2:10">
      <c r="B36" s="70" t="s">
        <v>438</v>
      </c>
      <c r="C36" s="7" t="s">
        <v>428</v>
      </c>
      <c r="D36" s="111" t="str">
        <f t="shared" ca="1" si="0"/>
        <v>I2</v>
      </c>
      <c r="F36" s="71" t="s">
        <v>438</v>
      </c>
      <c r="G36" s="114" t="s">
        <v>997</v>
      </c>
      <c r="H36" s="113"/>
      <c r="I36" s="71" t="s">
        <v>572</v>
      </c>
      <c r="J36" s="114" t="s">
        <v>1061</v>
      </c>
    </row>
    <row r="37" spans="2:10">
      <c r="B37" s="70" t="s">
        <v>740</v>
      </c>
      <c r="C37" s="98" t="s">
        <v>428</v>
      </c>
      <c r="D37" s="111" t="str">
        <f t="shared" ca="1" si="0"/>
        <v>I2</v>
      </c>
      <c r="F37" s="71" t="s">
        <v>740</v>
      </c>
      <c r="G37" s="114" t="s">
        <v>997</v>
      </c>
      <c r="H37" s="113"/>
      <c r="I37" s="71" t="s">
        <v>721</v>
      </c>
      <c r="J37" s="114" t="s">
        <v>1061</v>
      </c>
    </row>
    <row r="38" spans="2:10">
      <c r="B38" s="112" t="s">
        <v>986</v>
      </c>
      <c r="C38" s="97" t="s">
        <v>428</v>
      </c>
      <c r="D38" s="111" t="str">
        <f t="shared" ca="1" si="0"/>
        <v>I3</v>
      </c>
      <c r="F38" s="112" t="s">
        <v>986</v>
      </c>
      <c r="G38" s="99" t="s">
        <v>998</v>
      </c>
      <c r="H38" s="113"/>
      <c r="I38" s="71" t="s">
        <v>722</v>
      </c>
      <c r="J38" s="114" t="s">
        <v>1062</v>
      </c>
    </row>
    <row r="39" spans="2:10">
      <c r="B39" s="112" t="s">
        <v>987</v>
      </c>
      <c r="C39" s="97" t="s">
        <v>428</v>
      </c>
      <c r="D39" s="111" t="str">
        <f t="shared" ca="1" si="0"/>
        <v>I3</v>
      </c>
      <c r="F39" s="112" t="s">
        <v>987</v>
      </c>
      <c r="G39" s="99" t="s">
        <v>998</v>
      </c>
      <c r="H39" s="113"/>
      <c r="I39" s="71" t="s">
        <v>573</v>
      </c>
      <c r="J39" s="114" t="s">
        <v>1062</v>
      </c>
    </row>
    <row r="40" spans="2:10">
      <c r="B40" s="112" t="s">
        <v>988</v>
      </c>
      <c r="C40" s="97" t="s">
        <v>428</v>
      </c>
      <c r="D40" s="111" t="str">
        <f t="shared" ca="1" si="0"/>
        <v>I3</v>
      </c>
      <c r="F40" s="112" t="s">
        <v>988</v>
      </c>
      <c r="G40" s="99" t="s">
        <v>998</v>
      </c>
      <c r="H40" s="113"/>
      <c r="I40" s="71" t="s">
        <v>574</v>
      </c>
      <c r="J40" s="114" t="s">
        <v>1062</v>
      </c>
    </row>
    <row r="41" spans="2:10">
      <c r="B41" s="112" t="s">
        <v>989</v>
      </c>
      <c r="C41" s="97" t="s">
        <v>428</v>
      </c>
      <c r="D41" s="111" t="str">
        <f t="shared" ca="1" si="0"/>
        <v>I3</v>
      </c>
      <c r="F41" s="112" t="s">
        <v>989</v>
      </c>
      <c r="G41" s="99" t="s">
        <v>998</v>
      </c>
      <c r="H41" s="113"/>
      <c r="I41" s="71" t="s">
        <v>575</v>
      </c>
      <c r="J41" s="114" t="s">
        <v>1062</v>
      </c>
    </row>
    <row r="42" spans="2:10">
      <c r="B42" s="112" t="s">
        <v>990</v>
      </c>
      <c r="C42" s="97" t="s">
        <v>428</v>
      </c>
      <c r="D42" s="111" t="str">
        <f t="shared" ca="1" si="0"/>
        <v>I3</v>
      </c>
      <c r="F42" s="112" t="s">
        <v>990</v>
      </c>
      <c r="G42" s="99" t="s">
        <v>998</v>
      </c>
      <c r="H42" s="113"/>
      <c r="I42" s="71" t="s">
        <v>576</v>
      </c>
      <c r="J42" s="114" t="s">
        <v>1062</v>
      </c>
    </row>
    <row r="43" spans="2:10">
      <c r="B43" s="112" t="s">
        <v>991</v>
      </c>
      <c r="C43" s="97" t="s">
        <v>428</v>
      </c>
      <c r="D43" s="111" t="str">
        <f t="shared" ca="1" si="0"/>
        <v>I3</v>
      </c>
      <c r="F43" s="112" t="s">
        <v>991</v>
      </c>
      <c r="G43" s="99" t="s">
        <v>998</v>
      </c>
      <c r="H43" s="113"/>
      <c r="I43" s="71" t="s">
        <v>577</v>
      </c>
      <c r="J43" s="114" t="s">
        <v>1062</v>
      </c>
    </row>
    <row r="44" spans="2:10">
      <c r="B44" s="112" t="s">
        <v>992</v>
      </c>
      <c r="C44" s="97" t="s">
        <v>428</v>
      </c>
      <c r="D44" s="111" t="str">
        <f t="shared" ca="1" si="0"/>
        <v>I3</v>
      </c>
      <c r="F44" s="112" t="s">
        <v>992</v>
      </c>
      <c r="G44" s="99" t="s">
        <v>998</v>
      </c>
      <c r="H44" s="113"/>
      <c r="I44" s="71" t="s">
        <v>578</v>
      </c>
      <c r="J44" s="114" t="s">
        <v>1062</v>
      </c>
    </row>
    <row r="45" spans="2:10">
      <c r="B45" s="112" t="s">
        <v>993</v>
      </c>
      <c r="C45" s="97" t="s">
        <v>428</v>
      </c>
      <c r="D45" s="111" t="str">
        <f t="shared" ca="1" si="0"/>
        <v>I3</v>
      </c>
      <c r="F45" s="112" t="s">
        <v>993</v>
      </c>
      <c r="G45" s="99" t="s">
        <v>998</v>
      </c>
      <c r="H45" s="113"/>
      <c r="I45" s="71" t="s">
        <v>579</v>
      </c>
      <c r="J45" s="114" t="s">
        <v>1062</v>
      </c>
    </row>
    <row r="46" spans="2:10">
      <c r="B46" s="112" t="s">
        <v>994</v>
      </c>
      <c r="C46" s="97" t="s">
        <v>428</v>
      </c>
      <c r="D46" s="111" t="str">
        <f t="shared" ca="1" si="0"/>
        <v>I3</v>
      </c>
      <c r="F46" s="112" t="s">
        <v>994</v>
      </c>
      <c r="G46" s="99" t="s">
        <v>998</v>
      </c>
      <c r="H46" s="113"/>
      <c r="I46" s="71" t="s">
        <v>580</v>
      </c>
      <c r="J46" s="114" t="s">
        <v>1062</v>
      </c>
    </row>
    <row r="47" spans="2:10">
      <c r="B47" s="70">
        <v>34.85</v>
      </c>
      <c r="C47" s="98" t="s">
        <v>428</v>
      </c>
      <c r="D47" s="111" t="str">
        <f t="shared" ca="1" si="0"/>
        <v>I4</v>
      </c>
      <c r="F47" s="71">
        <v>34.85</v>
      </c>
      <c r="G47" s="71" t="s">
        <v>999</v>
      </c>
      <c r="H47" s="113"/>
      <c r="I47" s="71" t="s">
        <v>581</v>
      </c>
      <c r="J47" s="114" t="s">
        <v>1062</v>
      </c>
    </row>
    <row r="48" spans="2:10">
      <c r="B48" s="70">
        <v>37.520000000000003</v>
      </c>
      <c r="C48" s="98" t="s">
        <v>428</v>
      </c>
      <c r="D48" s="111" t="str">
        <f t="shared" ca="1" si="0"/>
        <v>I33</v>
      </c>
      <c r="F48" s="71" t="s">
        <v>741</v>
      </c>
      <c r="G48" s="71" t="s">
        <v>1000</v>
      </c>
      <c r="H48" s="113"/>
      <c r="I48" s="71" t="s">
        <v>582</v>
      </c>
      <c r="J48" s="114" t="s">
        <v>1062</v>
      </c>
    </row>
    <row r="49" spans="2:10">
      <c r="B49" s="71" t="s">
        <v>1568</v>
      </c>
      <c r="C49" s="7" t="s">
        <v>521</v>
      </c>
      <c r="D49" s="111" t="str">
        <f t="shared" ca="1" si="0"/>
        <v>T5a/5b</v>
      </c>
      <c r="F49" s="71" t="s">
        <v>742</v>
      </c>
      <c r="G49" s="71" t="s">
        <v>1000</v>
      </c>
      <c r="H49" s="113"/>
      <c r="I49" s="71" t="s">
        <v>583</v>
      </c>
      <c r="J49" s="114" t="s">
        <v>1062</v>
      </c>
    </row>
    <row r="50" spans="2:10">
      <c r="B50" s="71" t="s">
        <v>1569</v>
      </c>
      <c r="C50" s="7" t="s">
        <v>521</v>
      </c>
      <c r="D50" s="111" t="str">
        <f t="shared" ca="1" si="0"/>
        <v>T5a/5b</v>
      </c>
      <c r="F50" s="71" t="s">
        <v>743</v>
      </c>
      <c r="G50" s="71" t="s">
        <v>1001</v>
      </c>
      <c r="H50" s="113"/>
      <c r="I50" s="71" t="s">
        <v>584</v>
      </c>
      <c r="J50" s="114" t="s">
        <v>1062</v>
      </c>
    </row>
    <row r="51" spans="2:10">
      <c r="B51" s="71" t="s">
        <v>1570</v>
      </c>
      <c r="C51" s="7" t="s">
        <v>521</v>
      </c>
      <c r="D51" s="111" t="str">
        <f t="shared" ca="1" si="0"/>
        <v>T5a/5b</v>
      </c>
      <c r="F51" s="71" t="s">
        <v>744</v>
      </c>
      <c r="G51" s="71" t="s">
        <v>1001</v>
      </c>
      <c r="H51" s="113"/>
      <c r="I51" s="71" t="s">
        <v>585</v>
      </c>
      <c r="J51" s="114" t="s">
        <v>1062</v>
      </c>
    </row>
    <row r="52" spans="2:10">
      <c r="B52" s="71" t="s">
        <v>1571</v>
      </c>
      <c r="C52" s="7" t="s">
        <v>521</v>
      </c>
      <c r="D52" s="111" t="str">
        <f t="shared" ca="1" si="0"/>
        <v>T5a/5b</v>
      </c>
      <c r="F52" s="71" t="s">
        <v>745</v>
      </c>
      <c r="G52" s="71" t="s">
        <v>1002</v>
      </c>
      <c r="H52" s="113"/>
      <c r="I52" s="71" t="s">
        <v>586</v>
      </c>
      <c r="J52" s="114" t="s">
        <v>1062</v>
      </c>
    </row>
    <row r="53" spans="2:10">
      <c r="B53" s="71" t="s">
        <v>1572</v>
      </c>
      <c r="C53" s="7" t="s">
        <v>521</v>
      </c>
      <c r="D53" s="111" t="str">
        <f t="shared" ca="1" si="0"/>
        <v>T5a/5b</v>
      </c>
      <c r="F53" s="71" t="s">
        <v>746</v>
      </c>
      <c r="G53" s="71" t="s">
        <v>1002</v>
      </c>
      <c r="H53" s="113"/>
      <c r="I53" s="71" t="s">
        <v>587</v>
      </c>
      <c r="J53" s="114" t="s">
        <v>1062</v>
      </c>
    </row>
    <row r="54" spans="2:10">
      <c r="B54" s="71" t="s">
        <v>1573</v>
      </c>
      <c r="C54" s="7" t="s">
        <v>521</v>
      </c>
      <c r="D54" s="111" t="str">
        <f t="shared" ca="1" si="0"/>
        <v>T5a/5b</v>
      </c>
      <c r="F54" s="71" t="s">
        <v>747</v>
      </c>
      <c r="G54" s="71" t="s">
        <v>1002</v>
      </c>
      <c r="H54" s="113"/>
      <c r="I54" s="71" t="s">
        <v>588</v>
      </c>
      <c r="J54" s="114" t="s">
        <v>1062</v>
      </c>
    </row>
    <row r="55" spans="2:10">
      <c r="B55" s="71" t="s">
        <v>1574</v>
      </c>
      <c r="C55" s="98" t="s">
        <v>521</v>
      </c>
      <c r="D55" s="111" t="str">
        <f t="shared" ca="1" si="0"/>
        <v>T5a/5b</v>
      </c>
      <c r="F55" s="71" t="s">
        <v>748</v>
      </c>
      <c r="G55" s="71" t="s">
        <v>1003</v>
      </c>
      <c r="H55" s="113"/>
      <c r="I55" s="71" t="s">
        <v>723</v>
      </c>
      <c r="J55" s="114" t="s">
        <v>1062</v>
      </c>
    </row>
    <row r="56" spans="2:10">
      <c r="B56" s="71" t="s">
        <v>1575</v>
      </c>
      <c r="C56" s="98" t="s">
        <v>521</v>
      </c>
      <c r="D56" s="111" t="str">
        <f t="shared" ca="1" si="0"/>
        <v>T5a/5b</v>
      </c>
      <c r="F56" s="71" t="s">
        <v>749</v>
      </c>
      <c r="G56" s="71" t="s">
        <v>1003</v>
      </c>
      <c r="H56" s="113"/>
      <c r="I56" s="71" t="s">
        <v>724</v>
      </c>
      <c r="J56" s="114" t="s">
        <v>1063</v>
      </c>
    </row>
    <row r="57" spans="2:10">
      <c r="B57" s="70" t="s">
        <v>726</v>
      </c>
      <c r="C57" s="98" t="s">
        <v>521</v>
      </c>
      <c r="D57" s="111" t="str">
        <f t="shared" ca="1" si="0"/>
        <v>T6a/6b</v>
      </c>
      <c r="F57" s="71" t="s">
        <v>750</v>
      </c>
      <c r="G57" s="71" t="s">
        <v>1003</v>
      </c>
      <c r="H57" s="113"/>
      <c r="I57" s="71" t="s">
        <v>589</v>
      </c>
      <c r="J57" s="114" t="s">
        <v>1063</v>
      </c>
    </row>
    <row r="58" spans="2:10">
      <c r="B58" s="70" t="s">
        <v>599</v>
      </c>
      <c r="C58" s="98" t="s">
        <v>521</v>
      </c>
      <c r="D58" s="111" t="str">
        <f t="shared" ca="1" si="0"/>
        <v>T6a/6b</v>
      </c>
      <c r="F58" s="71" t="s">
        <v>751</v>
      </c>
      <c r="G58" s="71" t="s">
        <v>1004</v>
      </c>
      <c r="H58" s="113"/>
      <c r="I58" s="71" t="s">
        <v>590</v>
      </c>
      <c r="J58" s="114" t="s">
        <v>1063</v>
      </c>
    </row>
    <row r="59" spans="2:10">
      <c r="B59" s="70" t="s">
        <v>600</v>
      </c>
      <c r="C59" s="98" t="s">
        <v>521</v>
      </c>
      <c r="D59" s="111" t="str">
        <f t="shared" ca="1" si="0"/>
        <v>T6a/6b</v>
      </c>
      <c r="F59" s="71" t="s">
        <v>752</v>
      </c>
      <c r="G59" s="71" t="s">
        <v>1004</v>
      </c>
      <c r="H59" s="113"/>
      <c r="I59" s="71" t="s">
        <v>591</v>
      </c>
      <c r="J59" s="114" t="s">
        <v>1063</v>
      </c>
    </row>
    <row r="60" spans="2:10">
      <c r="B60" s="70" t="s">
        <v>601</v>
      </c>
      <c r="C60" s="98" t="s">
        <v>521</v>
      </c>
      <c r="D60" s="111" t="str">
        <f t="shared" ca="1" si="0"/>
        <v>T6a/6b</v>
      </c>
      <c r="F60" s="71" t="s">
        <v>753</v>
      </c>
      <c r="G60" s="71" t="s">
        <v>1004</v>
      </c>
      <c r="H60" s="113"/>
      <c r="I60" s="71" t="s">
        <v>592</v>
      </c>
      <c r="J60" s="114" t="s">
        <v>1063</v>
      </c>
    </row>
    <row r="61" spans="2:10">
      <c r="B61" s="70" t="s">
        <v>602</v>
      </c>
      <c r="C61" s="98" t="s">
        <v>521</v>
      </c>
      <c r="D61" s="111" t="str">
        <f t="shared" ca="1" si="0"/>
        <v>T6a/6b</v>
      </c>
      <c r="F61" s="71" t="s">
        <v>754</v>
      </c>
      <c r="G61" s="71" t="s">
        <v>1005</v>
      </c>
      <c r="H61" s="113"/>
      <c r="I61" s="71" t="s">
        <v>593</v>
      </c>
      <c r="J61" s="114" t="s">
        <v>1063</v>
      </c>
    </row>
    <row r="62" spans="2:10">
      <c r="B62" s="70" t="s">
        <v>603</v>
      </c>
      <c r="C62" s="98" t="s">
        <v>521</v>
      </c>
      <c r="D62" s="111" t="str">
        <f t="shared" ca="1" si="0"/>
        <v>T6a/6b</v>
      </c>
      <c r="F62" s="71" t="s">
        <v>755</v>
      </c>
      <c r="G62" s="71" t="s">
        <v>1005</v>
      </c>
      <c r="H62" s="113"/>
      <c r="I62" s="71" t="s">
        <v>594</v>
      </c>
      <c r="J62" s="114" t="s">
        <v>1063</v>
      </c>
    </row>
    <row r="63" spans="2:10">
      <c r="B63" s="70" t="s">
        <v>604</v>
      </c>
      <c r="C63" s="7" t="s">
        <v>521</v>
      </c>
      <c r="D63" s="111" t="str">
        <f t="shared" ca="1" si="0"/>
        <v>T6a/6b</v>
      </c>
      <c r="F63" s="71" t="s">
        <v>756</v>
      </c>
      <c r="G63" s="71" t="s">
        <v>1005</v>
      </c>
      <c r="H63" s="113"/>
      <c r="I63" s="71" t="s">
        <v>595</v>
      </c>
      <c r="J63" s="114" t="s">
        <v>1063</v>
      </c>
    </row>
    <row r="64" spans="2:10">
      <c r="B64" s="70" t="s">
        <v>727</v>
      </c>
      <c r="C64" s="7" t="s">
        <v>521</v>
      </c>
      <c r="D64" s="111" t="str">
        <f t="shared" ca="1" si="0"/>
        <v>T6a/6b</v>
      </c>
      <c r="F64" s="71" t="s">
        <v>757</v>
      </c>
      <c r="G64" s="71" t="s">
        <v>1006</v>
      </c>
      <c r="H64" s="113"/>
      <c r="I64" s="71" t="s">
        <v>596</v>
      </c>
      <c r="J64" s="114" t="s">
        <v>1063</v>
      </c>
    </row>
    <row r="65" spans="2:10">
      <c r="B65" s="71" t="s">
        <v>1576</v>
      </c>
      <c r="C65" s="98" t="s">
        <v>521</v>
      </c>
      <c r="D65" s="111" t="str">
        <f t="shared" ca="1" si="0"/>
        <v>T7a/7b</v>
      </c>
      <c r="F65" s="71" t="s">
        <v>758</v>
      </c>
      <c r="G65" s="71" t="s">
        <v>1006</v>
      </c>
      <c r="H65" s="113"/>
      <c r="I65" s="71" t="s">
        <v>597</v>
      </c>
      <c r="J65" s="114" t="s">
        <v>1063</v>
      </c>
    </row>
    <row r="66" spans="2:10">
      <c r="B66" s="71" t="s">
        <v>1577</v>
      </c>
      <c r="C66" s="98" t="s">
        <v>521</v>
      </c>
      <c r="D66" s="111" t="str">
        <f t="shared" ca="1" si="0"/>
        <v>T7a/7b</v>
      </c>
      <c r="F66" s="71" t="s">
        <v>759</v>
      </c>
      <c r="G66" s="71" t="s">
        <v>1006</v>
      </c>
      <c r="H66" s="113"/>
      <c r="I66" s="71" t="s">
        <v>598</v>
      </c>
      <c r="J66" s="114" t="s">
        <v>1063</v>
      </c>
    </row>
    <row r="67" spans="2:10">
      <c r="B67" s="71" t="s">
        <v>1578</v>
      </c>
      <c r="C67" s="98" t="s">
        <v>521</v>
      </c>
      <c r="D67" s="111" t="str">
        <f t="shared" ca="1" si="0"/>
        <v>T7a/7b</v>
      </c>
      <c r="F67" s="71" t="s">
        <v>760</v>
      </c>
      <c r="G67" s="71" t="s">
        <v>1028</v>
      </c>
      <c r="H67" s="113"/>
      <c r="I67" s="71" t="s">
        <v>725</v>
      </c>
      <c r="J67" s="114" t="s">
        <v>1063</v>
      </c>
    </row>
    <row r="68" spans="2:10">
      <c r="B68" s="71" t="s">
        <v>1579</v>
      </c>
      <c r="C68" s="98" t="s">
        <v>521</v>
      </c>
      <c r="D68" s="111" t="str">
        <f t="shared" ca="1" si="0"/>
        <v>T7a/7b</v>
      </c>
      <c r="F68" s="71" t="s">
        <v>761</v>
      </c>
      <c r="G68" s="71" t="s">
        <v>1028</v>
      </c>
      <c r="H68" s="113"/>
      <c r="I68" s="71" t="s">
        <v>1568</v>
      </c>
      <c r="J68" s="114" t="s">
        <v>1064</v>
      </c>
    </row>
    <row r="69" spans="2:10">
      <c r="B69" s="71" t="s">
        <v>1580</v>
      </c>
      <c r="C69" s="98" t="s">
        <v>521</v>
      </c>
      <c r="D69" s="111" t="str">
        <f t="shared" ca="1" si="0"/>
        <v>T7a/7b</v>
      </c>
      <c r="F69" s="71" t="s">
        <v>762</v>
      </c>
      <c r="G69" s="71" t="s">
        <v>1028</v>
      </c>
      <c r="H69" s="113"/>
      <c r="I69" s="71" t="s">
        <v>1569</v>
      </c>
      <c r="J69" s="114" t="s">
        <v>1064</v>
      </c>
    </row>
    <row r="70" spans="2:10">
      <c r="B70" s="71" t="s">
        <v>1581</v>
      </c>
      <c r="C70" s="98" t="s">
        <v>521</v>
      </c>
      <c r="D70" s="111" t="str">
        <f t="shared" ca="1" si="0"/>
        <v>T7a/7b</v>
      </c>
      <c r="F70" s="71" t="s">
        <v>443</v>
      </c>
      <c r="G70" s="71" t="s">
        <v>1007</v>
      </c>
      <c r="H70" s="113"/>
      <c r="I70" s="71" t="s">
        <v>1570</v>
      </c>
      <c r="J70" s="114" t="s">
        <v>1064</v>
      </c>
    </row>
    <row r="71" spans="2:10">
      <c r="B71" s="71" t="s">
        <v>1582</v>
      </c>
      <c r="C71" s="98" t="s">
        <v>521</v>
      </c>
      <c r="D71" s="111" t="str">
        <f t="shared" ca="1" si="0"/>
        <v>T7a/7b</v>
      </c>
      <c r="F71" s="71" t="s">
        <v>444</v>
      </c>
      <c r="G71" s="71" t="s">
        <v>1008</v>
      </c>
      <c r="H71" s="113"/>
      <c r="I71" s="71" t="s">
        <v>1571</v>
      </c>
      <c r="J71" s="114" t="s">
        <v>1064</v>
      </c>
    </row>
    <row r="72" spans="2:10">
      <c r="B72" s="71" t="s">
        <v>1583</v>
      </c>
      <c r="C72" s="98" t="s">
        <v>521</v>
      </c>
      <c r="D72" s="111" t="str">
        <f t="shared" ca="1" si="0"/>
        <v>T7a/7b</v>
      </c>
      <c r="F72" s="71" t="s">
        <v>763</v>
      </c>
      <c r="G72" s="71" t="s">
        <v>1009</v>
      </c>
      <c r="H72" s="113"/>
      <c r="I72" s="71" t="s">
        <v>1572</v>
      </c>
      <c r="J72" s="114" t="s">
        <v>1064</v>
      </c>
    </row>
    <row r="73" spans="2:10">
      <c r="B73" s="70" t="s">
        <v>728</v>
      </c>
      <c r="C73" s="98" t="s">
        <v>521</v>
      </c>
      <c r="D73" s="111" t="str">
        <f t="shared" ref="D73:D136" ca="1" si="1">+HYPERLINK($F$6&amp;"'"&amp;$C73&amp;"'!"&amp;SUBSTITUTE(IF($C73="Implantate",VLOOKUP($B73,$F:$G,2,FALSE),IF($C73="Teure Verfahren",VLOOKUP($B73,$I:$J,2,FALSE),"K1")),"/","")&amp;"_",IF($C73="Implantate",VLOOKUP($B73,$F:$G,2,FALSE),IF($C73="Teure Verfahren",VLOOKUP($B73,$I:$J,2,FALSE),"-")))</f>
        <v>T8a/8b</v>
      </c>
      <c r="F73" s="71" t="s">
        <v>764</v>
      </c>
      <c r="G73" s="71" t="s">
        <v>1009</v>
      </c>
      <c r="H73" s="113"/>
      <c r="I73" s="71" t="s">
        <v>1573</v>
      </c>
      <c r="J73" s="114" t="s">
        <v>1064</v>
      </c>
    </row>
    <row r="74" spans="2:10">
      <c r="B74" s="70" t="s">
        <v>605</v>
      </c>
      <c r="C74" s="98" t="s">
        <v>521</v>
      </c>
      <c r="D74" s="111" t="str">
        <f t="shared" ca="1" si="1"/>
        <v>T8a/8b</v>
      </c>
      <c r="F74" s="71" t="s">
        <v>765</v>
      </c>
      <c r="G74" s="71" t="s">
        <v>1009</v>
      </c>
      <c r="H74" s="113"/>
      <c r="I74" s="71" t="s">
        <v>1574</v>
      </c>
      <c r="J74" s="114" t="s">
        <v>1064</v>
      </c>
    </row>
    <row r="75" spans="2:10">
      <c r="B75" s="70" t="s">
        <v>606</v>
      </c>
      <c r="C75" s="98" t="s">
        <v>521</v>
      </c>
      <c r="D75" s="111" t="str">
        <f t="shared" ca="1" si="1"/>
        <v>T8a/8b</v>
      </c>
      <c r="F75" s="71" t="s">
        <v>766</v>
      </c>
      <c r="G75" s="71" t="s">
        <v>1009</v>
      </c>
      <c r="H75" s="113"/>
      <c r="I75" s="71" t="s">
        <v>1575</v>
      </c>
      <c r="J75" s="114" t="s">
        <v>1064</v>
      </c>
    </row>
    <row r="76" spans="2:10">
      <c r="B76" s="70" t="s">
        <v>607</v>
      </c>
      <c r="C76" s="98" t="s">
        <v>521</v>
      </c>
      <c r="D76" s="111" t="str">
        <f t="shared" ca="1" si="1"/>
        <v>T8a/8b</v>
      </c>
      <c r="F76" s="71" t="s">
        <v>767</v>
      </c>
      <c r="G76" s="71" t="s">
        <v>1010</v>
      </c>
      <c r="H76" s="113"/>
      <c r="I76" s="71" t="s">
        <v>726</v>
      </c>
      <c r="J76" s="114" t="s">
        <v>1065</v>
      </c>
    </row>
    <row r="77" spans="2:10">
      <c r="B77" s="70" t="s">
        <v>608</v>
      </c>
      <c r="C77" s="98" t="s">
        <v>521</v>
      </c>
      <c r="D77" s="111" t="str">
        <f t="shared" ca="1" si="1"/>
        <v>T8a/8b</v>
      </c>
      <c r="F77" s="71" t="s">
        <v>768</v>
      </c>
      <c r="G77" s="71" t="s">
        <v>1010</v>
      </c>
      <c r="H77" s="113"/>
      <c r="I77" s="71" t="s">
        <v>599</v>
      </c>
      <c r="J77" s="114" t="s">
        <v>1065</v>
      </c>
    </row>
    <row r="78" spans="2:10">
      <c r="B78" s="70" t="s">
        <v>609</v>
      </c>
      <c r="C78" s="98" t="s">
        <v>521</v>
      </c>
      <c r="D78" s="111" t="str">
        <f t="shared" ca="1" si="1"/>
        <v>T8a/8b</v>
      </c>
      <c r="F78" s="71" t="s">
        <v>769</v>
      </c>
      <c r="G78" s="71" t="s">
        <v>1010</v>
      </c>
      <c r="H78" s="113"/>
      <c r="I78" s="71" t="s">
        <v>600</v>
      </c>
      <c r="J78" s="114" t="s">
        <v>1065</v>
      </c>
    </row>
    <row r="79" spans="2:10">
      <c r="B79" s="70" t="s">
        <v>610</v>
      </c>
      <c r="C79" s="98" t="s">
        <v>521</v>
      </c>
      <c r="D79" s="111" t="str">
        <f t="shared" ca="1" si="1"/>
        <v>T8a/8b</v>
      </c>
      <c r="F79" s="71" t="s">
        <v>770</v>
      </c>
      <c r="G79" s="71" t="s">
        <v>1010</v>
      </c>
      <c r="H79" s="113"/>
      <c r="I79" s="71" t="s">
        <v>601</v>
      </c>
      <c r="J79" s="114" t="s">
        <v>1065</v>
      </c>
    </row>
    <row r="80" spans="2:10">
      <c r="B80" s="70" t="s">
        <v>729</v>
      </c>
      <c r="C80" s="98" t="s">
        <v>521</v>
      </c>
      <c r="D80" s="111" t="str">
        <f t="shared" ca="1" si="1"/>
        <v>T8a/8b</v>
      </c>
      <c r="F80" s="71" t="s">
        <v>771</v>
      </c>
      <c r="G80" s="71" t="s">
        <v>1011</v>
      </c>
      <c r="H80" s="113"/>
      <c r="I80" s="71" t="s">
        <v>602</v>
      </c>
      <c r="J80" s="114" t="s">
        <v>1065</v>
      </c>
    </row>
    <row r="81" spans="2:10">
      <c r="B81" s="71" t="s">
        <v>1585</v>
      </c>
      <c r="C81" s="98" t="s">
        <v>521</v>
      </c>
      <c r="D81" s="111" t="str">
        <f t="shared" ca="1" si="1"/>
        <v>T9a/9b</v>
      </c>
      <c r="F81" s="71" t="s">
        <v>447</v>
      </c>
      <c r="G81" s="71" t="s">
        <v>1012</v>
      </c>
      <c r="H81" s="113"/>
      <c r="I81" s="71" t="s">
        <v>603</v>
      </c>
      <c r="J81" s="114" t="s">
        <v>1065</v>
      </c>
    </row>
    <row r="82" spans="2:10">
      <c r="B82" s="71" t="s">
        <v>1586</v>
      </c>
      <c r="C82" s="7" t="s">
        <v>521</v>
      </c>
      <c r="D82" s="111" t="str">
        <f t="shared" ca="1" si="1"/>
        <v>T9a/9b</v>
      </c>
      <c r="F82" s="71" t="s">
        <v>772</v>
      </c>
      <c r="G82" s="71" t="s">
        <v>1013</v>
      </c>
      <c r="H82" s="113"/>
      <c r="I82" s="71" t="s">
        <v>604</v>
      </c>
      <c r="J82" s="114" t="s">
        <v>1065</v>
      </c>
    </row>
    <row r="83" spans="2:10">
      <c r="B83" s="71" t="s">
        <v>1587</v>
      </c>
      <c r="C83" s="7" t="s">
        <v>521</v>
      </c>
      <c r="D83" s="111" t="str">
        <f t="shared" ca="1" si="1"/>
        <v>T9a/9b</v>
      </c>
      <c r="F83" s="71" t="s">
        <v>773</v>
      </c>
      <c r="G83" s="71" t="s">
        <v>1013</v>
      </c>
      <c r="H83" s="113"/>
      <c r="I83" s="71" t="s">
        <v>727</v>
      </c>
      <c r="J83" s="114" t="s">
        <v>1065</v>
      </c>
    </row>
    <row r="84" spans="2:10">
      <c r="B84" s="71" t="s">
        <v>1588</v>
      </c>
      <c r="C84" s="7" t="s">
        <v>521</v>
      </c>
      <c r="D84" s="111" t="str">
        <f t="shared" ca="1" si="1"/>
        <v>T9a/9b</v>
      </c>
      <c r="F84" s="71" t="s">
        <v>774</v>
      </c>
      <c r="G84" s="71" t="s">
        <v>1014</v>
      </c>
      <c r="H84" s="113"/>
      <c r="I84" s="257" t="s">
        <v>2035</v>
      </c>
      <c r="J84" s="114" t="s">
        <v>1065</v>
      </c>
    </row>
    <row r="85" spans="2:10">
      <c r="B85" s="71" t="s">
        <v>1589</v>
      </c>
      <c r="C85" s="7" t="s">
        <v>521</v>
      </c>
      <c r="D85" s="111" t="str">
        <f t="shared" ca="1" si="1"/>
        <v>T9a/9b</v>
      </c>
      <c r="F85" s="71" t="s">
        <v>775</v>
      </c>
      <c r="G85" s="71" t="s">
        <v>1014</v>
      </c>
      <c r="H85" s="113"/>
      <c r="I85" s="71" t="s">
        <v>1576</v>
      </c>
      <c r="J85" s="114" t="s">
        <v>1584</v>
      </c>
    </row>
    <row r="86" spans="2:10">
      <c r="B86" s="71" t="s">
        <v>1590</v>
      </c>
      <c r="C86" s="7" t="s">
        <v>521</v>
      </c>
      <c r="D86" s="111" t="str">
        <f t="shared" ca="1" si="1"/>
        <v>T9a/9b</v>
      </c>
      <c r="F86" s="71">
        <v>56.92</v>
      </c>
      <c r="G86" s="71" t="s">
        <v>1015</v>
      </c>
      <c r="H86" s="113"/>
      <c r="I86" s="71" t="s">
        <v>1577</v>
      </c>
      <c r="J86" s="114" t="s">
        <v>1584</v>
      </c>
    </row>
    <row r="87" spans="2:10">
      <c r="B87" s="71" t="s">
        <v>1591</v>
      </c>
      <c r="C87" s="7" t="s">
        <v>521</v>
      </c>
      <c r="D87" s="111" t="str">
        <f t="shared" ca="1" si="1"/>
        <v>T9a/9b</v>
      </c>
      <c r="F87" s="71">
        <v>56.93</v>
      </c>
      <c r="G87" s="71" t="s">
        <v>1015</v>
      </c>
      <c r="H87" s="113"/>
      <c r="I87" s="71" t="s">
        <v>1578</v>
      </c>
      <c r="J87" s="114" t="s">
        <v>1584</v>
      </c>
    </row>
    <row r="88" spans="2:10">
      <c r="B88" s="71" t="s">
        <v>1592</v>
      </c>
      <c r="C88" s="7" t="s">
        <v>521</v>
      </c>
      <c r="D88" s="111" t="str">
        <f t="shared" ca="1" si="1"/>
        <v>T9a/9b</v>
      </c>
      <c r="F88" s="71">
        <v>57.96</v>
      </c>
      <c r="G88" s="71" t="s">
        <v>1016</v>
      </c>
      <c r="H88" s="113"/>
      <c r="I88" s="71" t="s">
        <v>1579</v>
      </c>
      <c r="J88" s="114" t="s">
        <v>1584</v>
      </c>
    </row>
    <row r="89" spans="2:10">
      <c r="B89" s="71" t="s">
        <v>2038</v>
      </c>
      <c r="C89" s="7" t="s">
        <v>522</v>
      </c>
      <c r="D89" s="111" t="str">
        <f t="shared" ca="1" si="1"/>
        <v>-</v>
      </c>
      <c r="F89" s="71">
        <v>57.97</v>
      </c>
      <c r="G89" s="71" t="s">
        <v>1016</v>
      </c>
      <c r="H89" s="113"/>
      <c r="I89" s="71" t="s">
        <v>1580</v>
      </c>
      <c r="J89" s="114" t="s">
        <v>1584</v>
      </c>
    </row>
    <row r="90" spans="2:10">
      <c r="B90" s="71" t="s">
        <v>2039</v>
      </c>
      <c r="C90" s="7" t="s">
        <v>522</v>
      </c>
      <c r="D90" s="111" t="str">
        <f t="shared" ca="1" si="1"/>
        <v>-</v>
      </c>
      <c r="F90" s="71">
        <v>64.95</v>
      </c>
      <c r="G90" s="71" t="s">
        <v>1017</v>
      </c>
      <c r="H90" s="113"/>
      <c r="I90" s="71" t="s">
        <v>1581</v>
      </c>
      <c r="J90" s="114" t="s">
        <v>1584</v>
      </c>
    </row>
    <row r="91" spans="2:10">
      <c r="B91" s="71" t="s">
        <v>2040</v>
      </c>
      <c r="C91" s="7" t="s">
        <v>522</v>
      </c>
      <c r="D91" s="111" t="str">
        <f t="shared" ca="1" si="1"/>
        <v>-</v>
      </c>
      <c r="F91" s="71">
        <v>64.97</v>
      </c>
      <c r="G91" s="71" t="s">
        <v>1018</v>
      </c>
      <c r="H91" s="113"/>
      <c r="I91" s="71" t="s">
        <v>1582</v>
      </c>
      <c r="J91" s="114" t="s">
        <v>1584</v>
      </c>
    </row>
    <row r="92" spans="2:10">
      <c r="B92" s="71" t="s">
        <v>2041</v>
      </c>
      <c r="C92" s="7" t="s">
        <v>522</v>
      </c>
      <c r="D92" s="111" t="str">
        <f t="shared" ca="1" si="1"/>
        <v>-</v>
      </c>
      <c r="F92" s="71" t="s">
        <v>776</v>
      </c>
      <c r="G92" s="71" t="s">
        <v>1019</v>
      </c>
      <c r="H92" s="113"/>
      <c r="I92" s="71" t="s">
        <v>1583</v>
      </c>
      <c r="J92" s="114" t="s">
        <v>1584</v>
      </c>
    </row>
    <row r="93" spans="2:10">
      <c r="B93" s="71" t="s">
        <v>2042</v>
      </c>
      <c r="C93" s="7" t="s">
        <v>522</v>
      </c>
      <c r="D93" s="111" t="str">
        <f t="shared" ca="1" si="1"/>
        <v>-</v>
      </c>
      <c r="F93" s="71" t="s">
        <v>777</v>
      </c>
      <c r="G93" s="71" t="s">
        <v>1019</v>
      </c>
      <c r="H93" s="113"/>
      <c r="I93" s="258" t="s">
        <v>2037</v>
      </c>
      <c r="J93" s="114" t="s">
        <v>1584</v>
      </c>
    </row>
    <row r="94" spans="2:10">
      <c r="B94" s="71" t="s">
        <v>2043</v>
      </c>
      <c r="C94" s="7" t="s">
        <v>522</v>
      </c>
      <c r="D94" s="111" t="str">
        <f t="shared" ca="1" si="1"/>
        <v>-</v>
      </c>
      <c r="F94" s="71" t="s">
        <v>451</v>
      </c>
      <c r="G94" s="71" t="s">
        <v>1020</v>
      </c>
      <c r="H94" s="113"/>
      <c r="I94" s="258" t="s">
        <v>2036</v>
      </c>
      <c r="J94" s="114" t="s">
        <v>1584</v>
      </c>
    </row>
    <row r="95" spans="2:10">
      <c r="B95" s="70" t="s">
        <v>2044</v>
      </c>
      <c r="C95" s="7" t="s">
        <v>428</v>
      </c>
      <c r="D95" s="111" t="str">
        <f t="shared" ca="1" si="1"/>
        <v>I6</v>
      </c>
      <c r="F95" s="71" t="s">
        <v>452</v>
      </c>
      <c r="G95" s="71" t="s">
        <v>1021</v>
      </c>
      <c r="H95" s="113"/>
      <c r="I95" s="71" t="s">
        <v>728</v>
      </c>
      <c r="J95" s="114" t="s">
        <v>1593</v>
      </c>
    </row>
    <row r="96" spans="2:10">
      <c r="B96" s="70" t="s">
        <v>2045</v>
      </c>
      <c r="C96" s="7" t="s">
        <v>428</v>
      </c>
      <c r="D96" s="111" t="str">
        <f t="shared" ca="1" si="1"/>
        <v>I6</v>
      </c>
      <c r="F96" s="71" t="s">
        <v>778</v>
      </c>
      <c r="G96" s="71" t="s">
        <v>1022</v>
      </c>
      <c r="H96" s="113"/>
      <c r="I96" s="71" t="s">
        <v>605</v>
      </c>
      <c r="J96" s="114" t="s">
        <v>1593</v>
      </c>
    </row>
    <row r="97" spans="2:10">
      <c r="B97" s="257" t="s">
        <v>2035</v>
      </c>
      <c r="C97" s="98" t="s">
        <v>521</v>
      </c>
      <c r="D97" s="111" t="str">
        <f t="shared" ca="1" si="1"/>
        <v>T6a/6b</v>
      </c>
      <c r="F97" s="71" t="s">
        <v>779</v>
      </c>
      <c r="G97" s="71" t="s">
        <v>1022</v>
      </c>
      <c r="H97" s="113"/>
      <c r="I97" s="71" t="s">
        <v>606</v>
      </c>
      <c r="J97" s="114" t="s">
        <v>1593</v>
      </c>
    </row>
    <row r="98" spans="2:10">
      <c r="B98" s="258" t="s">
        <v>2037</v>
      </c>
      <c r="C98" s="98" t="s">
        <v>521</v>
      </c>
      <c r="D98" s="111" t="str">
        <f t="shared" ca="1" si="1"/>
        <v>T7a/7b</v>
      </c>
      <c r="F98" s="71" t="s">
        <v>780</v>
      </c>
      <c r="G98" s="71" t="s">
        <v>1022</v>
      </c>
      <c r="H98" s="113"/>
      <c r="I98" s="71" t="s">
        <v>607</v>
      </c>
      <c r="J98" s="114" t="s">
        <v>1593</v>
      </c>
    </row>
    <row r="99" spans="2:10">
      <c r="B99" s="258" t="s">
        <v>2036</v>
      </c>
      <c r="C99" s="98" t="s">
        <v>521</v>
      </c>
      <c r="D99" s="111" t="str">
        <f t="shared" ca="1" si="1"/>
        <v>T7a/7b</v>
      </c>
      <c r="F99" s="71" t="s">
        <v>781</v>
      </c>
      <c r="G99" s="71" t="s">
        <v>1022</v>
      </c>
      <c r="H99" s="113"/>
      <c r="I99" s="71" t="s">
        <v>608</v>
      </c>
      <c r="J99" s="114" t="s">
        <v>1593</v>
      </c>
    </row>
    <row r="100" spans="2:10">
      <c r="B100" s="258" t="s">
        <v>2051</v>
      </c>
      <c r="C100" s="98" t="s">
        <v>521</v>
      </c>
      <c r="D100" s="111" t="str">
        <f t="shared" ca="1" si="1"/>
        <v>T8a/8b</v>
      </c>
      <c r="F100" s="71" t="s">
        <v>782</v>
      </c>
      <c r="G100" s="71" t="s">
        <v>1022</v>
      </c>
      <c r="H100" s="113"/>
      <c r="I100" s="71" t="s">
        <v>609</v>
      </c>
      <c r="J100" s="114" t="s">
        <v>1593</v>
      </c>
    </row>
    <row r="101" spans="2:10">
      <c r="B101" s="258" t="s">
        <v>2052</v>
      </c>
      <c r="C101" s="98" t="s">
        <v>521</v>
      </c>
      <c r="D101" s="111" t="str">
        <f t="shared" ca="1" si="1"/>
        <v>T8a/8b</v>
      </c>
      <c r="F101" s="71" t="s">
        <v>783</v>
      </c>
      <c r="G101" s="71" t="s">
        <v>1023</v>
      </c>
      <c r="H101" s="113"/>
      <c r="I101" s="71" t="s">
        <v>610</v>
      </c>
      <c r="J101" s="114" t="s">
        <v>1593</v>
      </c>
    </row>
    <row r="102" spans="2:10">
      <c r="B102" s="258" t="s">
        <v>2053</v>
      </c>
      <c r="C102" s="98" t="s">
        <v>521</v>
      </c>
      <c r="D102" s="111" t="str">
        <f t="shared" ca="1" si="1"/>
        <v>T8a/8b</v>
      </c>
      <c r="F102" s="71" t="s">
        <v>784</v>
      </c>
      <c r="G102" s="71" t="s">
        <v>1023</v>
      </c>
      <c r="H102" s="113"/>
      <c r="I102" s="71" t="s">
        <v>729</v>
      </c>
      <c r="J102" s="114" t="s">
        <v>1593</v>
      </c>
    </row>
    <row r="103" spans="2:10">
      <c r="B103" s="70" t="s">
        <v>2046</v>
      </c>
      <c r="C103" s="7" t="s">
        <v>428</v>
      </c>
      <c r="D103" s="111" t="str">
        <f t="shared" ca="1" si="1"/>
        <v>I5</v>
      </c>
      <c r="F103" s="71" t="s">
        <v>785</v>
      </c>
      <c r="G103" s="71" t="s">
        <v>1024</v>
      </c>
      <c r="H103" s="113"/>
      <c r="I103" s="258" t="s">
        <v>2051</v>
      </c>
      <c r="J103" s="114" t="s">
        <v>1593</v>
      </c>
    </row>
    <row r="104" spans="2:10">
      <c r="B104" s="70" t="s">
        <v>2047</v>
      </c>
      <c r="C104" s="7" t="s">
        <v>428</v>
      </c>
      <c r="D104" s="111" t="str">
        <f t="shared" ca="1" si="1"/>
        <v>I5</v>
      </c>
      <c r="F104" s="71" t="s">
        <v>786</v>
      </c>
      <c r="G104" s="71" t="s">
        <v>1024</v>
      </c>
      <c r="H104" s="113"/>
      <c r="I104" s="258" t="s">
        <v>2052</v>
      </c>
      <c r="J104" s="114" t="s">
        <v>1593</v>
      </c>
    </row>
    <row r="105" spans="2:10">
      <c r="B105" s="70" t="s">
        <v>2054</v>
      </c>
      <c r="C105" s="98" t="s">
        <v>521</v>
      </c>
      <c r="D105" s="111" t="str">
        <f t="shared" ca="1" si="1"/>
        <v>T9a/9b</v>
      </c>
      <c r="F105" s="71" t="s">
        <v>787</v>
      </c>
      <c r="G105" s="71" t="s">
        <v>1025</v>
      </c>
      <c r="H105" s="113"/>
      <c r="I105" s="258" t="s">
        <v>2053</v>
      </c>
      <c r="J105" s="114" t="s">
        <v>1593</v>
      </c>
    </row>
    <row r="106" spans="2:10">
      <c r="B106" s="70" t="s">
        <v>2055</v>
      </c>
      <c r="C106" s="98" t="s">
        <v>521</v>
      </c>
      <c r="D106" s="111" t="str">
        <f t="shared" ca="1" si="1"/>
        <v>T9a/9b</v>
      </c>
      <c r="F106" s="71" t="s">
        <v>788</v>
      </c>
      <c r="G106" s="71" t="s">
        <v>1025</v>
      </c>
      <c r="H106" s="113"/>
      <c r="I106" s="71" t="s">
        <v>1585</v>
      </c>
      <c r="J106" s="114" t="s">
        <v>1594</v>
      </c>
    </row>
    <row r="107" spans="2:10">
      <c r="B107" s="71" t="s">
        <v>2048</v>
      </c>
      <c r="C107" s="7" t="s">
        <v>522</v>
      </c>
      <c r="D107" s="111" t="str">
        <f t="shared" ca="1" si="1"/>
        <v>-</v>
      </c>
      <c r="F107" s="71" t="s">
        <v>789</v>
      </c>
      <c r="G107" s="71" t="s">
        <v>1025</v>
      </c>
      <c r="H107" s="113"/>
      <c r="I107" s="71" t="s">
        <v>1586</v>
      </c>
      <c r="J107" s="114" t="s">
        <v>1594</v>
      </c>
    </row>
    <row r="108" spans="2:10">
      <c r="B108" s="71" t="s">
        <v>2049</v>
      </c>
      <c r="C108" s="7" t="s">
        <v>522</v>
      </c>
      <c r="D108" s="111" t="str">
        <f t="shared" ca="1" si="1"/>
        <v>-</v>
      </c>
      <c r="F108" s="71" t="s">
        <v>790</v>
      </c>
      <c r="G108" s="71" t="s">
        <v>1025</v>
      </c>
      <c r="H108" s="113"/>
      <c r="I108" s="71" t="s">
        <v>1587</v>
      </c>
      <c r="J108" s="114" t="s">
        <v>1594</v>
      </c>
    </row>
    <row r="109" spans="2:10">
      <c r="B109" s="71" t="s">
        <v>2050</v>
      </c>
      <c r="C109" s="7" t="s">
        <v>522</v>
      </c>
      <c r="D109" s="111" t="str">
        <f t="shared" ca="1" si="1"/>
        <v>-</v>
      </c>
      <c r="F109" s="71" t="s">
        <v>454</v>
      </c>
      <c r="G109" s="71" t="s">
        <v>1026</v>
      </c>
      <c r="H109" s="113"/>
      <c r="I109" s="71" t="s">
        <v>1588</v>
      </c>
      <c r="J109" s="114" t="s">
        <v>1594</v>
      </c>
    </row>
    <row r="110" spans="2:10">
      <c r="B110" s="70" t="s">
        <v>454</v>
      </c>
      <c r="C110" s="7" t="s">
        <v>428</v>
      </c>
      <c r="D110" s="111" t="str">
        <f t="shared" ca="1" si="1"/>
        <v>I32</v>
      </c>
      <c r="F110" s="71">
        <v>37.520000000000003</v>
      </c>
      <c r="G110" s="71" t="s">
        <v>1027</v>
      </c>
      <c r="H110" s="113"/>
      <c r="I110" s="71" t="s">
        <v>1589</v>
      </c>
      <c r="J110" s="114" t="s">
        <v>1594</v>
      </c>
    </row>
    <row r="111" spans="2:10">
      <c r="B111" s="70" t="s">
        <v>730</v>
      </c>
      <c r="C111" s="7" t="s">
        <v>521</v>
      </c>
      <c r="D111" s="111" t="str">
        <f t="shared" ca="1" si="1"/>
        <v>T10</v>
      </c>
      <c r="H111" s="113"/>
      <c r="I111" s="71" t="s">
        <v>1590</v>
      </c>
      <c r="J111" s="114" t="s">
        <v>1594</v>
      </c>
    </row>
    <row r="112" spans="2:10">
      <c r="B112" s="70" t="s">
        <v>611</v>
      </c>
      <c r="C112" s="7" t="s">
        <v>521</v>
      </c>
      <c r="D112" s="111" t="str">
        <f t="shared" ca="1" si="1"/>
        <v>T10</v>
      </c>
      <c r="H112" s="113"/>
      <c r="I112" s="71" t="s">
        <v>1591</v>
      </c>
      <c r="J112" s="114" t="s">
        <v>1594</v>
      </c>
    </row>
    <row r="113" spans="2:10">
      <c r="B113" s="70" t="s">
        <v>612</v>
      </c>
      <c r="C113" s="7" t="s">
        <v>521</v>
      </c>
      <c r="D113" s="111" t="str">
        <f t="shared" ca="1" si="1"/>
        <v>T10</v>
      </c>
      <c r="H113" s="113"/>
      <c r="I113" s="71" t="s">
        <v>1592</v>
      </c>
      <c r="J113" s="114" t="s">
        <v>1594</v>
      </c>
    </row>
    <row r="114" spans="2:10">
      <c r="B114" s="70" t="s">
        <v>613</v>
      </c>
      <c r="C114" s="7" t="s">
        <v>521</v>
      </c>
      <c r="D114" s="111" t="str">
        <f t="shared" ca="1" si="1"/>
        <v>T10</v>
      </c>
      <c r="H114" s="113"/>
      <c r="I114" s="258" t="s">
        <v>2054</v>
      </c>
      <c r="J114" s="114" t="s">
        <v>1594</v>
      </c>
    </row>
    <row r="115" spans="2:10">
      <c r="B115" s="70" t="s">
        <v>718</v>
      </c>
      <c r="C115" s="7" t="s">
        <v>521</v>
      </c>
      <c r="D115" s="111" t="str">
        <f t="shared" ca="1" si="1"/>
        <v>T1a/1b</v>
      </c>
      <c r="H115" s="113"/>
      <c r="I115" s="258" t="s">
        <v>2055</v>
      </c>
      <c r="J115" s="114" t="s">
        <v>1594</v>
      </c>
    </row>
    <row r="116" spans="2:10">
      <c r="B116" s="70" t="s">
        <v>547</v>
      </c>
      <c r="C116" s="7" t="s">
        <v>521</v>
      </c>
      <c r="D116" s="111" t="str">
        <f t="shared" ca="1" si="1"/>
        <v>T1a/1b</v>
      </c>
      <c r="H116" s="113"/>
      <c r="I116" s="71" t="s">
        <v>730</v>
      </c>
      <c r="J116" s="98" t="s">
        <v>1044</v>
      </c>
    </row>
    <row r="117" spans="2:10">
      <c r="B117" s="70" t="s">
        <v>548</v>
      </c>
      <c r="C117" s="7" t="s">
        <v>521</v>
      </c>
      <c r="D117" s="111" t="str">
        <f t="shared" ca="1" si="1"/>
        <v>T1a/1b</v>
      </c>
      <c r="H117" s="113"/>
      <c r="I117" s="71" t="s">
        <v>611</v>
      </c>
      <c r="J117" s="98" t="s">
        <v>1044</v>
      </c>
    </row>
    <row r="118" spans="2:10">
      <c r="B118" s="70" t="s">
        <v>549</v>
      </c>
      <c r="C118" s="7" t="s">
        <v>521</v>
      </c>
      <c r="D118" s="111" t="str">
        <f t="shared" ca="1" si="1"/>
        <v>T1a/1b</v>
      </c>
      <c r="H118" s="113"/>
      <c r="I118" s="71" t="s">
        <v>612</v>
      </c>
      <c r="J118" s="98" t="s">
        <v>1044</v>
      </c>
    </row>
    <row r="119" spans="2:10">
      <c r="B119" s="70" t="s">
        <v>550</v>
      </c>
      <c r="C119" s="7" t="s">
        <v>521</v>
      </c>
      <c r="D119" s="111" t="str">
        <f t="shared" ca="1" si="1"/>
        <v>T1a/1b</v>
      </c>
      <c r="H119" s="113"/>
      <c r="I119" s="71" t="s">
        <v>613</v>
      </c>
      <c r="J119" s="98" t="s">
        <v>1044</v>
      </c>
    </row>
    <row r="120" spans="2:10">
      <c r="B120" s="70" t="s">
        <v>551</v>
      </c>
      <c r="C120" s="7" t="s">
        <v>521</v>
      </c>
      <c r="D120" s="111" t="str">
        <f t="shared" ca="1" si="1"/>
        <v>T1a/1b</v>
      </c>
      <c r="H120" s="113"/>
      <c r="I120" s="71" t="s">
        <v>614</v>
      </c>
      <c r="J120" s="98" t="s">
        <v>1044</v>
      </c>
    </row>
    <row r="121" spans="2:10">
      <c r="B121" s="70" t="s">
        <v>552</v>
      </c>
      <c r="C121" s="7" t="s">
        <v>521</v>
      </c>
      <c r="D121" s="111" t="str">
        <f t="shared" ca="1" si="1"/>
        <v>T1a/1b</v>
      </c>
      <c r="H121" s="113"/>
      <c r="I121" s="71" t="s">
        <v>615</v>
      </c>
      <c r="J121" s="98" t="s">
        <v>1044</v>
      </c>
    </row>
    <row r="122" spans="2:10">
      <c r="B122" s="70" t="s">
        <v>553</v>
      </c>
      <c r="C122" s="7" t="s">
        <v>521</v>
      </c>
      <c r="D122" s="111" t="str">
        <f t="shared" ca="1" si="1"/>
        <v>T1a/1b</v>
      </c>
      <c r="H122" s="113"/>
      <c r="I122" s="71" t="s">
        <v>616</v>
      </c>
      <c r="J122" s="98" t="s">
        <v>1044</v>
      </c>
    </row>
    <row r="123" spans="2:10">
      <c r="B123" s="70" t="s">
        <v>554</v>
      </c>
      <c r="C123" s="7" t="s">
        <v>521</v>
      </c>
      <c r="D123" s="111" t="str">
        <f t="shared" ca="1" si="1"/>
        <v>T1a/1b</v>
      </c>
      <c r="H123" s="113"/>
      <c r="I123" s="71" t="s">
        <v>617</v>
      </c>
      <c r="J123" s="98" t="s">
        <v>1044</v>
      </c>
    </row>
    <row r="124" spans="2:10">
      <c r="B124" s="70" t="s">
        <v>555</v>
      </c>
      <c r="C124" s="7" t="s">
        <v>521</v>
      </c>
      <c r="D124" s="111" t="str">
        <f t="shared" ca="1" si="1"/>
        <v>T1a/1b</v>
      </c>
      <c r="H124" s="113"/>
      <c r="I124" s="71" t="s">
        <v>618</v>
      </c>
      <c r="J124" s="98" t="s">
        <v>1044</v>
      </c>
    </row>
    <row r="125" spans="2:10">
      <c r="B125" s="70" t="s">
        <v>556</v>
      </c>
      <c r="C125" s="7" t="s">
        <v>521</v>
      </c>
      <c r="D125" s="111" t="str">
        <f t="shared" ca="1" si="1"/>
        <v>T1a/1b</v>
      </c>
      <c r="H125" s="113"/>
      <c r="I125" s="71" t="s">
        <v>619</v>
      </c>
      <c r="J125" s="98" t="s">
        <v>1044</v>
      </c>
    </row>
    <row r="126" spans="2:10">
      <c r="B126" s="70" t="s">
        <v>719</v>
      </c>
      <c r="C126" s="7" t="s">
        <v>521</v>
      </c>
      <c r="D126" s="111" t="str">
        <f t="shared" ca="1" si="1"/>
        <v>T1a/1b</v>
      </c>
      <c r="H126" s="113"/>
      <c r="I126" s="71" t="s">
        <v>620</v>
      </c>
      <c r="J126" s="98" t="s">
        <v>1044</v>
      </c>
    </row>
    <row r="127" spans="2:10">
      <c r="B127" s="70" t="s">
        <v>614</v>
      </c>
      <c r="C127" s="7" t="s">
        <v>521</v>
      </c>
      <c r="D127" s="111" t="str">
        <f t="shared" ca="1" si="1"/>
        <v>T10</v>
      </c>
      <c r="H127" s="113"/>
      <c r="I127" s="71" t="s">
        <v>731</v>
      </c>
      <c r="J127" s="98" t="s">
        <v>1044</v>
      </c>
    </row>
    <row r="128" spans="2:10" ht="115.2">
      <c r="B128" s="70" t="s">
        <v>615</v>
      </c>
      <c r="C128" s="7" t="s">
        <v>521</v>
      </c>
      <c r="D128" s="111" t="str">
        <f t="shared" ca="1" si="1"/>
        <v>T10</v>
      </c>
      <c r="H128" s="113"/>
      <c r="I128" s="32" t="s">
        <v>980</v>
      </c>
      <c r="J128" s="204" t="s">
        <v>1045</v>
      </c>
    </row>
    <row r="129" spans="2:10" ht="43.2">
      <c r="B129" s="70" t="s">
        <v>616</v>
      </c>
      <c r="C129" s="7" t="s">
        <v>521</v>
      </c>
      <c r="D129" s="111" t="str">
        <f t="shared" ca="1" si="1"/>
        <v>T10</v>
      </c>
      <c r="H129" s="113"/>
      <c r="I129" s="71" t="s">
        <v>505</v>
      </c>
      <c r="J129" s="204" t="s">
        <v>1046</v>
      </c>
    </row>
    <row r="130" spans="2:10" ht="43.2">
      <c r="B130" s="70" t="s">
        <v>617</v>
      </c>
      <c r="C130" s="7" t="s">
        <v>521</v>
      </c>
      <c r="D130" s="111" t="str">
        <f t="shared" ca="1" si="1"/>
        <v>T10</v>
      </c>
      <c r="H130" s="113"/>
      <c r="I130" s="71" t="s">
        <v>506</v>
      </c>
      <c r="J130" s="204" t="s">
        <v>1047</v>
      </c>
    </row>
    <row r="131" spans="2:10" ht="43.2">
      <c r="B131" s="70" t="s">
        <v>722</v>
      </c>
      <c r="C131" s="7" t="s">
        <v>521</v>
      </c>
      <c r="D131" s="111" t="str">
        <f t="shared" ca="1" si="1"/>
        <v>T3a/3b</v>
      </c>
      <c r="H131" s="113"/>
      <c r="I131" s="71">
        <v>99.72</v>
      </c>
      <c r="J131" s="204" t="s">
        <v>1048</v>
      </c>
    </row>
    <row r="132" spans="2:10" ht="43.2">
      <c r="B132" s="70" t="s">
        <v>573</v>
      </c>
      <c r="C132" s="7" t="s">
        <v>521</v>
      </c>
      <c r="D132" s="111" t="str">
        <f t="shared" ca="1" si="1"/>
        <v>T3a/3b</v>
      </c>
      <c r="H132" s="113"/>
      <c r="I132" s="71">
        <v>99.73</v>
      </c>
      <c r="J132" s="204" t="s">
        <v>1049</v>
      </c>
    </row>
    <row r="133" spans="2:10" ht="43.2">
      <c r="B133" s="70" t="s">
        <v>574</v>
      </c>
      <c r="C133" s="7" t="s">
        <v>521</v>
      </c>
      <c r="D133" s="111" t="str">
        <f t="shared" ca="1" si="1"/>
        <v>T3a/3b</v>
      </c>
      <c r="H133" s="113"/>
      <c r="I133" s="71">
        <v>99.74</v>
      </c>
      <c r="J133" s="204" t="s">
        <v>1050</v>
      </c>
    </row>
    <row r="134" spans="2:10" ht="43.2">
      <c r="B134" s="70" t="s">
        <v>575</v>
      </c>
      <c r="C134" s="7" t="s">
        <v>521</v>
      </c>
      <c r="D134" s="111" t="str">
        <f t="shared" ca="1" si="1"/>
        <v>T3a/3b</v>
      </c>
      <c r="H134" s="113"/>
      <c r="I134" s="71" t="s">
        <v>507</v>
      </c>
      <c r="J134" s="204" t="s">
        <v>1051</v>
      </c>
    </row>
    <row r="135" spans="2:10" ht="43.2">
      <c r="B135" s="70" t="s">
        <v>576</v>
      </c>
      <c r="C135" s="7" t="s">
        <v>521</v>
      </c>
      <c r="D135" s="111" t="str">
        <f t="shared" ca="1" si="1"/>
        <v>T3a/3b</v>
      </c>
      <c r="H135" s="113"/>
      <c r="I135" s="71" t="s">
        <v>508</v>
      </c>
      <c r="J135" s="204" t="s">
        <v>1052</v>
      </c>
    </row>
    <row r="136" spans="2:10" ht="43.2">
      <c r="B136" s="70" t="s">
        <v>577</v>
      </c>
      <c r="C136" s="7" t="s">
        <v>521</v>
      </c>
      <c r="D136" s="111" t="str">
        <f t="shared" ca="1" si="1"/>
        <v>T3a/3b</v>
      </c>
      <c r="H136" s="113"/>
      <c r="I136" s="71" t="s">
        <v>509</v>
      </c>
      <c r="J136" s="204" t="s">
        <v>1053</v>
      </c>
    </row>
    <row r="137" spans="2:10" ht="43.2">
      <c r="B137" s="70" t="s">
        <v>578</v>
      </c>
      <c r="C137" s="7" t="s">
        <v>521</v>
      </c>
      <c r="D137" s="111" t="str">
        <f t="shared" ref="D137:D200" ca="1" si="2">+HYPERLINK($F$6&amp;"'"&amp;$C137&amp;"'!"&amp;SUBSTITUTE(IF($C137="Implantate",VLOOKUP($B137,$F:$G,2,FALSE),IF($C137="Teure Verfahren",VLOOKUP($B137,$I:$J,2,FALSE),"K1")),"/","")&amp;"_",IF($C137="Implantate",VLOOKUP($B137,$F:$G,2,FALSE),IF($C137="Teure Verfahren",VLOOKUP($B137,$I:$J,2,FALSE),"-")))</f>
        <v>T3a/3b</v>
      </c>
      <c r="H137" s="113"/>
      <c r="I137" s="71" t="s">
        <v>510</v>
      </c>
      <c r="J137" s="204" t="s">
        <v>1054</v>
      </c>
    </row>
    <row r="138" spans="2:10" ht="43.2">
      <c r="B138" s="70" t="s">
        <v>579</v>
      </c>
      <c r="C138" s="7" t="s">
        <v>521</v>
      </c>
      <c r="D138" s="111" t="str">
        <f t="shared" ca="1" si="2"/>
        <v>T3a/3b</v>
      </c>
      <c r="H138" s="113"/>
      <c r="I138" s="71">
        <v>99.88</v>
      </c>
      <c r="J138" s="204" t="s">
        <v>1055</v>
      </c>
    </row>
    <row r="139" spans="2:10" ht="43.2">
      <c r="B139" s="70" t="s">
        <v>580</v>
      </c>
      <c r="C139" s="7" t="s">
        <v>521</v>
      </c>
      <c r="D139" s="111" t="str">
        <f t="shared" ca="1" si="2"/>
        <v>T3a/3b</v>
      </c>
      <c r="H139" s="113"/>
      <c r="I139" s="71" t="s">
        <v>511</v>
      </c>
      <c r="J139" s="204" t="s">
        <v>1056</v>
      </c>
    </row>
    <row r="140" spans="2:10" ht="43.2">
      <c r="B140" s="70" t="s">
        <v>581</v>
      </c>
      <c r="C140" s="7" t="s">
        <v>521</v>
      </c>
      <c r="D140" s="111" t="str">
        <f t="shared" ca="1" si="2"/>
        <v>T3a/3b</v>
      </c>
      <c r="H140" s="113"/>
      <c r="I140" s="71" t="s">
        <v>732</v>
      </c>
      <c r="J140" s="204" t="s">
        <v>1057</v>
      </c>
    </row>
    <row r="141" spans="2:10" ht="43.2">
      <c r="B141" s="70" t="s">
        <v>582</v>
      </c>
      <c r="C141" s="7" t="s">
        <v>521</v>
      </c>
      <c r="D141" s="111" t="str">
        <f t="shared" ca="1" si="2"/>
        <v>T3a/3b</v>
      </c>
      <c r="H141" s="113"/>
      <c r="I141" s="71" t="s">
        <v>621</v>
      </c>
      <c r="J141" s="204" t="s">
        <v>1057</v>
      </c>
    </row>
    <row r="142" spans="2:10" ht="43.2">
      <c r="B142" s="70" t="s">
        <v>583</v>
      </c>
      <c r="C142" s="7" t="s">
        <v>521</v>
      </c>
      <c r="D142" s="111" t="str">
        <f t="shared" ca="1" si="2"/>
        <v>T3a/3b</v>
      </c>
      <c r="H142" s="113"/>
      <c r="I142" s="71" t="s">
        <v>622</v>
      </c>
      <c r="J142" s="204" t="s">
        <v>1057</v>
      </c>
    </row>
    <row r="143" spans="2:10" ht="43.2">
      <c r="B143" s="70" t="s">
        <v>584</v>
      </c>
      <c r="C143" s="7" t="s">
        <v>521</v>
      </c>
      <c r="D143" s="111" t="str">
        <f t="shared" ca="1" si="2"/>
        <v>T3a/3b</v>
      </c>
      <c r="H143" s="113"/>
      <c r="I143" s="71" t="s">
        <v>623</v>
      </c>
      <c r="J143" s="204" t="s">
        <v>1057</v>
      </c>
    </row>
    <row r="144" spans="2:10" ht="43.2">
      <c r="B144" s="70" t="s">
        <v>585</v>
      </c>
      <c r="C144" s="7" t="s">
        <v>521</v>
      </c>
      <c r="D144" s="111" t="str">
        <f t="shared" ca="1" si="2"/>
        <v>T3a/3b</v>
      </c>
      <c r="H144" s="113"/>
      <c r="I144" s="71" t="s">
        <v>624</v>
      </c>
      <c r="J144" s="204" t="s">
        <v>1057</v>
      </c>
    </row>
    <row r="145" spans="2:10" ht="43.2">
      <c r="B145" s="70" t="s">
        <v>586</v>
      </c>
      <c r="C145" s="7" t="s">
        <v>521</v>
      </c>
      <c r="D145" s="111" t="str">
        <f t="shared" ca="1" si="2"/>
        <v>T3a/3b</v>
      </c>
      <c r="H145" s="113"/>
      <c r="I145" s="71" t="s">
        <v>625</v>
      </c>
      <c r="J145" s="204" t="s">
        <v>1057</v>
      </c>
    </row>
    <row r="146" spans="2:10" ht="43.2">
      <c r="B146" s="70" t="s">
        <v>587</v>
      </c>
      <c r="C146" s="7" t="s">
        <v>521</v>
      </c>
      <c r="D146" s="111" t="str">
        <f t="shared" ca="1" si="2"/>
        <v>T3a/3b</v>
      </c>
      <c r="H146" s="113"/>
      <c r="I146" s="71" t="s">
        <v>626</v>
      </c>
      <c r="J146" s="204" t="s">
        <v>1057</v>
      </c>
    </row>
    <row r="147" spans="2:10" ht="43.2">
      <c r="B147" s="70" t="s">
        <v>588</v>
      </c>
      <c r="C147" s="7" t="s">
        <v>521</v>
      </c>
      <c r="D147" s="111" t="str">
        <f t="shared" ca="1" si="2"/>
        <v>T3a/3b</v>
      </c>
      <c r="H147" s="113"/>
      <c r="I147" s="71" t="s">
        <v>627</v>
      </c>
      <c r="J147" s="204" t="s">
        <v>1057</v>
      </c>
    </row>
    <row r="148" spans="2:10" ht="43.2">
      <c r="B148" s="70" t="s">
        <v>723</v>
      </c>
      <c r="C148" s="7" t="s">
        <v>521</v>
      </c>
      <c r="D148" s="111" t="str">
        <f t="shared" ca="1" si="2"/>
        <v>T3a/3b</v>
      </c>
      <c r="H148" s="113"/>
      <c r="I148" s="71" t="s">
        <v>628</v>
      </c>
      <c r="J148" s="204" t="s">
        <v>1057</v>
      </c>
    </row>
    <row r="149" spans="2:10" ht="43.2">
      <c r="B149" s="70" t="s">
        <v>618</v>
      </c>
      <c r="C149" s="7" t="s">
        <v>521</v>
      </c>
      <c r="D149" s="111" t="str">
        <f t="shared" ca="1" si="2"/>
        <v>T10</v>
      </c>
      <c r="H149" s="113"/>
      <c r="I149" s="71" t="s">
        <v>629</v>
      </c>
      <c r="J149" s="204" t="s">
        <v>1057</v>
      </c>
    </row>
    <row r="150" spans="2:10" ht="43.2">
      <c r="B150" s="70" t="s">
        <v>619</v>
      </c>
      <c r="C150" s="7" t="s">
        <v>521</v>
      </c>
      <c r="D150" s="111" t="str">
        <f t="shared" ca="1" si="2"/>
        <v>T10</v>
      </c>
      <c r="H150" s="113"/>
      <c r="I150" s="71" t="s">
        <v>630</v>
      </c>
      <c r="J150" s="204" t="s">
        <v>1057</v>
      </c>
    </row>
    <row r="151" spans="2:10" ht="43.2">
      <c r="B151" s="70" t="s">
        <v>620</v>
      </c>
      <c r="C151" s="7" t="s">
        <v>521</v>
      </c>
      <c r="D151" s="111" t="str">
        <f t="shared" ca="1" si="2"/>
        <v>T10</v>
      </c>
      <c r="H151" s="113"/>
      <c r="I151" s="71" t="s">
        <v>631</v>
      </c>
      <c r="J151" s="204" t="s">
        <v>1057</v>
      </c>
    </row>
    <row r="152" spans="2:10" ht="43.2">
      <c r="B152" s="70" t="s">
        <v>731</v>
      </c>
      <c r="C152" s="7" t="s">
        <v>521</v>
      </c>
      <c r="D152" s="111" t="str">
        <f t="shared" ca="1" si="2"/>
        <v>T10</v>
      </c>
      <c r="H152" s="113"/>
      <c r="I152" s="71" t="s">
        <v>632</v>
      </c>
      <c r="J152" s="204" t="s">
        <v>1057</v>
      </c>
    </row>
    <row r="153" spans="2:10" ht="43.2">
      <c r="B153" s="70" t="s">
        <v>720</v>
      </c>
      <c r="C153" s="7" t="s">
        <v>521</v>
      </c>
      <c r="D153" s="111" t="str">
        <f t="shared" ca="1" si="2"/>
        <v>T2a/2b</v>
      </c>
      <c r="H153" s="113"/>
      <c r="I153" s="71" t="s">
        <v>633</v>
      </c>
      <c r="J153" s="204" t="s">
        <v>1057</v>
      </c>
    </row>
    <row r="154" spans="2:10" ht="43.2">
      <c r="B154" s="70" t="s">
        <v>557</v>
      </c>
      <c r="C154" s="7" t="s">
        <v>521</v>
      </c>
      <c r="D154" s="111" t="str">
        <f t="shared" ca="1" si="2"/>
        <v>T2a/2b</v>
      </c>
      <c r="H154" s="113"/>
      <c r="I154" s="71" t="s">
        <v>634</v>
      </c>
      <c r="J154" s="204" t="s">
        <v>1057</v>
      </c>
    </row>
    <row r="155" spans="2:10" ht="43.2">
      <c r="B155" s="70" t="s">
        <v>558</v>
      </c>
      <c r="C155" s="7" t="s">
        <v>521</v>
      </c>
      <c r="D155" s="111" t="str">
        <f t="shared" ca="1" si="2"/>
        <v>T2a/2b</v>
      </c>
      <c r="H155" s="113"/>
      <c r="I155" s="71" t="s">
        <v>635</v>
      </c>
      <c r="J155" s="204" t="s">
        <v>1057</v>
      </c>
    </row>
    <row r="156" spans="2:10" ht="43.2">
      <c r="B156" s="70" t="s">
        <v>559</v>
      </c>
      <c r="C156" s="7" t="s">
        <v>521</v>
      </c>
      <c r="D156" s="111" t="str">
        <f t="shared" ca="1" si="2"/>
        <v>T2a/2b</v>
      </c>
      <c r="H156" s="113"/>
      <c r="I156" s="71" t="s">
        <v>636</v>
      </c>
      <c r="J156" s="204" t="s">
        <v>1057</v>
      </c>
    </row>
    <row r="157" spans="2:10" ht="43.2">
      <c r="B157" s="70" t="s">
        <v>560</v>
      </c>
      <c r="C157" s="7" t="s">
        <v>521</v>
      </c>
      <c r="D157" s="111" t="str">
        <f t="shared" ca="1" si="2"/>
        <v>T2a/2b</v>
      </c>
      <c r="H157" s="113"/>
      <c r="I157" s="71" t="s">
        <v>637</v>
      </c>
      <c r="J157" s="204" t="s">
        <v>1057</v>
      </c>
    </row>
    <row r="158" spans="2:10" ht="43.2">
      <c r="B158" s="70" t="s">
        <v>561</v>
      </c>
      <c r="C158" s="7" t="s">
        <v>521</v>
      </c>
      <c r="D158" s="111" t="str">
        <f t="shared" ca="1" si="2"/>
        <v>T2a/2b</v>
      </c>
      <c r="H158" s="113"/>
      <c r="I158" s="71" t="s">
        <v>638</v>
      </c>
      <c r="J158" s="204" t="s">
        <v>1057</v>
      </c>
    </row>
    <row r="159" spans="2:10" ht="43.2">
      <c r="B159" s="70" t="s">
        <v>562</v>
      </c>
      <c r="C159" s="7" t="s">
        <v>521</v>
      </c>
      <c r="D159" s="111" t="str">
        <f t="shared" ca="1" si="2"/>
        <v>T2a/2b</v>
      </c>
      <c r="H159" s="113"/>
      <c r="I159" s="71" t="s">
        <v>639</v>
      </c>
      <c r="J159" s="204" t="s">
        <v>1057</v>
      </c>
    </row>
    <row r="160" spans="2:10" ht="43.2">
      <c r="B160" s="70" t="s">
        <v>563</v>
      </c>
      <c r="C160" s="7" t="s">
        <v>521</v>
      </c>
      <c r="D160" s="111" t="str">
        <f t="shared" ca="1" si="2"/>
        <v>T2a/2b</v>
      </c>
      <c r="H160" s="113"/>
      <c r="I160" s="71" t="s">
        <v>640</v>
      </c>
      <c r="J160" s="204" t="s">
        <v>1057</v>
      </c>
    </row>
    <row r="161" spans="2:10" ht="43.2">
      <c r="B161" s="70" t="s">
        <v>564</v>
      </c>
      <c r="C161" s="7" t="s">
        <v>521</v>
      </c>
      <c r="D161" s="111" t="str">
        <f t="shared" ca="1" si="2"/>
        <v>T2a/2b</v>
      </c>
      <c r="H161" s="113"/>
      <c r="I161" s="71" t="s">
        <v>641</v>
      </c>
      <c r="J161" s="204" t="s">
        <v>1057</v>
      </c>
    </row>
    <row r="162" spans="2:10" ht="43.2">
      <c r="B162" s="70" t="s">
        <v>565</v>
      </c>
      <c r="C162" s="7" t="s">
        <v>521</v>
      </c>
      <c r="D162" s="111" t="str">
        <f t="shared" ca="1" si="2"/>
        <v>T2a/2b</v>
      </c>
      <c r="H162" s="113"/>
      <c r="I162" s="71" t="s">
        <v>642</v>
      </c>
      <c r="J162" s="204" t="s">
        <v>1057</v>
      </c>
    </row>
    <row r="163" spans="2:10" ht="43.2">
      <c r="B163" s="70" t="s">
        <v>566</v>
      </c>
      <c r="C163" s="7" t="s">
        <v>521</v>
      </c>
      <c r="D163" s="111" t="str">
        <f t="shared" ca="1" si="2"/>
        <v>T2a/2b</v>
      </c>
      <c r="H163" s="113"/>
      <c r="I163" s="71" t="s">
        <v>643</v>
      </c>
      <c r="J163" s="204" t="s">
        <v>1057</v>
      </c>
    </row>
    <row r="164" spans="2:10" ht="43.2">
      <c r="B164" s="70" t="s">
        <v>567</v>
      </c>
      <c r="C164" s="7" t="s">
        <v>521</v>
      </c>
      <c r="D164" s="111" t="str">
        <f t="shared" ca="1" si="2"/>
        <v>T2a/2b</v>
      </c>
      <c r="H164" s="113"/>
      <c r="I164" s="71" t="s">
        <v>644</v>
      </c>
      <c r="J164" s="204" t="s">
        <v>1057</v>
      </c>
    </row>
    <row r="165" spans="2:10" ht="43.2">
      <c r="B165" s="70" t="s">
        <v>568</v>
      </c>
      <c r="C165" s="7" t="s">
        <v>521</v>
      </c>
      <c r="D165" s="111" t="str">
        <f t="shared" ca="1" si="2"/>
        <v>T2a/2b</v>
      </c>
      <c r="H165" s="113"/>
      <c r="I165" s="71" t="s">
        <v>733</v>
      </c>
      <c r="J165" s="204" t="s">
        <v>1057</v>
      </c>
    </row>
    <row r="166" spans="2:10">
      <c r="B166" s="70" t="s">
        <v>569</v>
      </c>
      <c r="C166" s="7" t="s">
        <v>521</v>
      </c>
      <c r="D166" s="111" t="str">
        <f t="shared" ca="1" si="2"/>
        <v>T2a/2b</v>
      </c>
      <c r="H166" s="113"/>
      <c r="I166" s="71" t="s">
        <v>734</v>
      </c>
      <c r="J166" s="98" t="s">
        <v>1058</v>
      </c>
    </row>
    <row r="167" spans="2:10">
      <c r="B167" s="70" t="s">
        <v>570</v>
      </c>
      <c r="C167" s="7" t="s">
        <v>521</v>
      </c>
      <c r="D167" s="111" t="str">
        <f t="shared" ca="1" si="2"/>
        <v>T2a/2b</v>
      </c>
      <c r="H167" s="113"/>
      <c r="I167" s="71" t="s">
        <v>645</v>
      </c>
      <c r="J167" s="98" t="s">
        <v>1058</v>
      </c>
    </row>
    <row r="168" spans="2:10">
      <c r="B168" s="70" t="s">
        <v>571</v>
      </c>
      <c r="C168" s="7" t="s">
        <v>521</v>
      </c>
      <c r="D168" s="111" t="str">
        <f t="shared" ca="1" si="2"/>
        <v>T2a/2b</v>
      </c>
      <c r="H168" s="113"/>
      <c r="I168" s="71" t="s">
        <v>646</v>
      </c>
      <c r="J168" s="98" t="s">
        <v>1058</v>
      </c>
    </row>
    <row r="169" spans="2:10">
      <c r="B169" s="70" t="s">
        <v>572</v>
      </c>
      <c r="C169" s="7" t="s">
        <v>521</v>
      </c>
      <c r="D169" s="111" t="str">
        <f t="shared" ca="1" si="2"/>
        <v>T2a/2b</v>
      </c>
      <c r="H169" s="113"/>
      <c r="I169" s="71" t="s">
        <v>647</v>
      </c>
      <c r="J169" s="98" t="s">
        <v>1058</v>
      </c>
    </row>
    <row r="170" spans="2:10">
      <c r="B170" s="70" t="s">
        <v>721</v>
      </c>
      <c r="C170" s="7" t="s">
        <v>521</v>
      </c>
      <c r="D170" s="111" t="str">
        <f t="shared" ca="1" si="2"/>
        <v>T2a/2b</v>
      </c>
      <c r="H170" s="113"/>
      <c r="I170" s="71" t="s">
        <v>648</v>
      </c>
      <c r="J170" s="98" t="s">
        <v>1058</v>
      </c>
    </row>
    <row r="171" spans="2:10">
      <c r="B171" s="204" t="s">
        <v>980</v>
      </c>
      <c r="C171" s="7" t="s">
        <v>521</v>
      </c>
      <c r="D171" s="111" t="str">
        <f t="shared" ca="1" si="2"/>
        <v>T11</v>
      </c>
      <c r="H171" s="113"/>
      <c r="I171" s="71" t="s">
        <v>649</v>
      </c>
      <c r="J171" s="98" t="s">
        <v>1058</v>
      </c>
    </row>
    <row r="172" spans="2:10">
      <c r="B172" s="70" t="s">
        <v>745</v>
      </c>
      <c r="C172" s="7" t="s">
        <v>428</v>
      </c>
      <c r="D172" s="111" t="str">
        <f t="shared" ca="1" si="2"/>
        <v>I7</v>
      </c>
      <c r="H172" s="113"/>
      <c r="I172" s="71" t="s">
        <v>650</v>
      </c>
      <c r="J172" s="98" t="s">
        <v>1058</v>
      </c>
    </row>
    <row r="173" spans="2:10">
      <c r="B173" s="70" t="s">
        <v>746</v>
      </c>
      <c r="C173" s="7" t="s">
        <v>428</v>
      </c>
      <c r="D173" s="111" t="str">
        <f t="shared" ca="1" si="2"/>
        <v>I7</v>
      </c>
      <c r="H173" s="113"/>
      <c r="I173" s="71" t="s">
        <v>651</v>
      </c>
      <c r="J173" s="98" t="s">
        <v>1058</v>
      </c>
    </row>
    <row r="174" spans="2:10">
      <c r="B174" s="70" t="s">
        <v>747</v>
      </c>
      <c r="C174" s="7" t="s">
        <v>428</v>
      </c>
      <c r="D174" s="111" t="str">
        <f t="shared" ca="1" si="2"/>
        <v>I7</v>
      </c>
      <c r="H174" s="113"/>
      <c r="I174" s="71" t="s">
        <v>652</v>
      </c>
      <c r="J174" s="98" t="s">
        <v>1058</v>
      </c>
    </row>
    <row r="175" spans="2:10">
      <c r="B175" s="70" t="s">
        <v>748</v>
      </c>
      <c r="C175" s="7" t="s">
        <v>428</v>
      </c>
      <c r="D175" s="111" t="str">
        <f t="shared" ca="1" si="2"/>
        <v>I8</v>
      </c>
      <c r="H175" s="113"/>
      <c r="I175" s="71" t="s">
        <v>653</v>
      </c>
      <c r="J175" s="98" t="s">
        <v>1058</v>
      </c>
    </row>
    <row r="176" spans="2:10">
      <c r="B176" s="70" t="s">
        <v>749</v>
      </c>
      <c r="C176" s="7" t="s">
        <v>428</v>
      </c>
      <c r="D176" s="111" t="str">
        <f t="shared" ca="1" si="2"/>
        <v>I8</v>
      </c>
      <c r="H176" s="113"/>
      <c r="I176" s="71" t="s">
        <v>654</v>
      </c>
      <c r="J176" s="98" t="s">
        <v>1058</v>
      </c>
    </row>
    <row r="177" spans="2:10">
      <c r="B177" s="70" t="s">
        <v>750</v>
      </c>
      <c r="C177" s="7" t="s">
        <v>428</v>
      </c>
      <c r="D177" s="111" t="str">
        <f t="shared" ca="1" si="2"/>
        <v>I8</v>
      </c>
      <c r="H177" s="113"/>
      <c r="I177" s="71" t="s">
        <v>655</v>
      </c>
      <c r="J177" s="98" t="s">
        <v>1058</v>
      </c>
    </row>
    <row r="178" spans="2:10">
      <c r="B178" s="70" t="s">
        <v>751</v>
      </c>
      <c r="C178" s="7" t="s">
        <v>428</v>
      </c>
      <c r="D178" s="111" t="str">
        <f t="shared" ca="1" si="2"/>
        <v>I9</v>
      </c>
      <c r="H178" s="113"/>
      <c r="I178" s="71" t="s">
        <v>656</v>
      </c>
      <c r="J178" s="98" t="s">
        <v>1058</v>
      </c>
    </row>
    <row r="179" spans="2:10">
      <c r="B179" s="70" t="s">
        <v>752</v>
      </c>
      <c r="C179" s="7" t="s">
        <v>428</v>
      </c>
      <c r="D179" s="111" t="str">
        <f t="shared" ca="1" si="2"/>
        <v>I9</v>
      </c>
      <c r="H179" s="113"/>
      <c r="I179" s="71" t="s">
        <v>657</v>
      </c>
      <c r="J179" s="98" t="s">
        <v>1058</v>
      </c>
    </row>
    <row r="180" spans="2:10">
      <c r="B180" s="70" t="s">
        <v>753</v>
      </c>
      <c r="C180" s="7" t="s">
        <v>428</v>
      </c>
      <c r="D180" s="111" t="str">
        <f t="shared" ca="1" si="2"/>
        <v>I9</v>
      </c>
      <c r="H180" s="113"/>
      <c r="I180" s="71" t="s">
        <v>658</v>
      </c>
      <c r="J180" s="98" t="s">
        <v>1058</v>
      </c>
    </row>
    <row r="181" spans="2:10">
      <c r="B181" s="70" t="s">
        <v>754</v>
      </c>
      <c r="C181" s="7" t="s">
        <v>428</v>
      </c>
      <c r="D181" s="111" t="str">
        <f t="shared" ca="1" si="2"/>
        <v>I10</v>
      </c>
      <c r="H181" s="113"/>
      <c r="I181" s="71" t="s">
        <v>659</v>
      </c>
      <c r="J181" s="98" t="s">
        <v>1058</v>
      </c>
    </row>
    <row r="182" spans="2:10">
      <c r="B182" s="70" t="s">
        <v>755</v>
      </c>
      <c r="C182" s="7" t="s">
        <v>428</v>
      </c>
      <c r="D182" s="111" t="str">
        <f t="shared" ca="1" si="2"/>
        <v>I10</v>
      </c>
      <c r="H182" s="113"/>
      <c r="I182" s="71" t="s">
        <v>660</v>
      </c>
      <c r="J182" s="98" t="s">
        <v>1058</v>
      </c>
    </row>
    <row r="183" spans="2:10">
      <c r="B183" s="70" t="s">
        <v>756</v>
      </c>
      <c r="C183" s="7" t="s">
        <v>428</v>
      </c>
      <c r="D183" s="111" t="str">
        <f t="shared" ca="1" si="2"/>
        <v>I10</v>
      </c>
      <c r="H183" s="113"/>
      <c r="I183" s="71" t="s">
        <v>661</v>
      </c>
      <c r="J183" s="98" t="s">
        <v>1058</v>
      </c>
    </row>
    <row r="184" spans="2:10">
      <c r="B184" s="70" t="s">
        <v>757</v>
      </c>
      <c r="C184" s="7" t="s">
        <v>428</v>
      </c>
      <c r="D184" s="111" t="str">
        <f t="shared" ca="1" si="2"/>
        <v>I11</v>
      </c>
      <c r="H184" s="113"/>
      <c r="I184" s="71" t="s">
        <v>662</v>
      </c>
      <c r="J184" s="98" t="s">
        <v>1058</v>
      </c>
    </row>
    <row r="185" spans="2:10">
      <c r="B185" s="70" t="s">
        <v>758</v>
      </c>
      <c r="C185" s="7" t="s">
        <v>428</v>
      </c>
      <c r="D185" s="111" t="str">
        <f t="shared" ca="1" si="2"/>
        <v>I11</v>
      </c>
      <c r="H185" s="113"/>
      <c r="I185" s="71" t="s">
        <v>663</v>
      </c>
      <c r="J185" s="98" t="s">
        <v>1058</v>
      </c>
    </row>
    <row r="186" spans="2:10">
      <c r="B186" s="70" t="s">
        <v>759</v>
      </c>
      <c r="C186" s="7" t="s">
        <v>428</v>
      </c>
      <c r="D186" s="111" t="str">
        <f t="shared" ca="1" si="2"/>
        <v>I11</v>
      </c>
      <c r="H186" s="113"/>
      <c r="I186" s="71" t="s">
        <v>664</v>
      </c>
      <c r="J186" s="98" t="s">
        <v>1058</v>
      </c>
    </row>
    <row r="187" spans="2:10">
      <c r="B187" s="70" t="s">
        <v>760</v>
      </c>
      <c r="C187" s="7" t="s">
        <v>428</v>
      </c>
      <c r="D187" s="111" t="str">
        <f t="shared" ca="1" si="2"/>
        <v>I12</v>
      </c>
      <c r="H187" s="113"/>
      <c r="I187" s="71" t="s">
        <v>665</v>
      </c>
      <c r="J187" s="98" t="s">
        <v>1058</v>
      </c>
    </row>
    <row r="188" spans="2:10">
      <c r="B188" s="70" t="s">
        <v>761</v>
      </c>
      <c r="C188" s="7" t="s">
        <v>428</v>
      </c>
      <c r="D188" s="111" t="str">
        <f t="shared" ca="1" si="2"/>
        <v>I12</v>
      </c>
      <c r="H188" s="113"/>
      <c r="I188" s="71" t="s">
        <v>666</v>
      </c>
      <c r="J188" s="98" t="s">
        <v>1058</v>
      </c>
    </row>
    <row r="189" spans="2:10">
      <c r="B189" s="70" t="s">
        <v>762</v>
      </c>
      <c r="C189" s="7" t="s">
        <v>428</v>
      </c>
      <c r="D189" s="111" t="str">
        <f t="shared" ca="1" si="2"/>
        <v>I12</v>
      </c>
      <c r="H189" s="113"/>
      <c r="I189" s="71" t="s">
        <v>667</v>
      </c>
      <c r="J189" s="98" t="s">
        <v>1058</v>
      </c>
    </row>
    <row r="190" spans="2:10">
      <c r="B190" s="70" t="s">
        <v>443</v>
      </c>
      <c r="C190" s="7" t="s">
        <v>428</v>
      </c>
      <c r="D190" s="111" t="str">
        <f t="shared" ca="1" si="2"/>
        <v>I13</v>
      </c>
      <c r="H190" s="113"/>
      <c r="I190" s="71" t="s">
        <v>668</v>
      </c>
      <c r="J190" s="98" t="s">
        <v>1058</v>
      </c>
    </row>
    <row r="191" spans="2:10">
      <c r="B191" s="70" t="s">
        <v>444</v>
      </c>
      <c r="C191" s="7" t="s">
        <v>428</v>
      </c>
      <c r="D191" s="111" t="str">
        <f t="shared" ca="1" si="2"/>
        <v>I14</v>
      </c>
      <c r="H191" s="113"/>
      <c r="I191" s="71" t="s">
        <v>669</v>
      </c>
      <c r="J191" s="98" t="s">
        <v>1058</v>
      </c>
    </row>
    <row r="192" spans="2:10">
      <c r="B192" s="70" t="s">
        <v>763</v>
      </c>
      <c r="C192" s="7" t="s">
        <v>428</v>
      </c>
      <c r="D192" s="111" t="str">
        <f t="shared" ca="1" si="2"/>
        <v>I15</v>
      </c>
      <c r="H192" s="113"/>
      <c r="I192" s="71" t="s">
        <v>670</v>
      </c>
      <c r="J192" s="98" t="s">
        <v>1058</v>
      </c>
    </row>
    <row r="193" spans="2:10">
      <c r="B193" s="70" t="s">
        <v>767</v>
      </c>
      <c r="C193" s="7" t="s">
        <v>428</v>
      </c>
      <c r="D193" s="111" t="str">
        <f t="shared" ca="1" si="2"/>
        <v>I16</v>
      </c>
      <c r="H193" s="113"/>
      <c r="I193" s="71" t="s">
        <v>735</v>
      </c>
      <c r="J193" s="98" t="s">
        <v>1058</v>
      </c>
    </row>
    <row r="194" spans="2:10">
      <c r="B194" s="70" t="s">
        <v>764</v>
      </c>
      <c r="C194" s="7" t="s">
        <v>428</v>
      </c>
      <c r="D194" s="111" t="str">
        <f t="shared" ca="1" si="2"/>
        <v>I15</v>
      </c>
      <c r="H194" s="113"/>
      <c r="I194" s="71" t="s">
        <v>736</v>
      </c>
      <c r="J194" s="98" t="s">
        <v>1107</v>
      </c>
    </row>
    <row r="195" spans="2:10">
      <c r="B195" s="70" t="s">
        <v>768</v>
      </c>
      <c r="C195" s="7" t="s">
        <v>428</v>
      </c>
      <c r="D195" s="111" t="str">
        <f t="shared" ca="1" si="2"/>
        <v>I16</v>
      </c>
      <c r="H195" s="113"/>
      <c r="I195" s="71" t="s">
        <v>671</v>
      </c>
      <c r="J195" s="98" t="s">
        <v>1107</v>
      </c>
    </row>
    <row r="196" spans="2:10">
      <c r="B196" s="70" t="s">
        <v>765</v>
      </c>
      <c r="C196" s="7" t="s">
        <v>428</v>
      </c>
      <c r="D196" s="111" t="str">
        <f t="shared" ca="1" si="2"/>
        <v>I15</v>
      </c>
      <c r="H196" s="113"/>
      <c r="I196" s="71" t="s">
        <v>672</v>
      </c>
      <c r="J196" s="98" t="s">
        <v>1107</v>
      </c>
    </row>
    <row r="197" spans="2:10">
      <c r="B197" s="70" t="s">
        <v>766</v>
      </c>
      <c r="C197" s="7" t="s">
        <v>428</v>
      </c>
      <c r="D197" s="111" t="str">
        <f t="shared" ca="1" si="2"/>
        <v>I15</v>
      </c>
      <c r="H197" s="113"/>
      <c r="I197" s="71" t="s">
        <v>673</v>
      </c>
      <c r="J197" s="98" t="s">
        <v>1107</v>
      </c>
    </row>
    <row r="198" spans="2:10">
      <c r="B198" s="70" t="s">
        <v>769</v>
      </c>
      <c r="C198" s="7" t="s">
        <v>428</v>
      </c>
      <c r="D198" s="111" t="str">
        <f t="shared" ca="1" si="2"/>
        <v>I16</v>
      </c>
      <c r="H198" s="113"/>
      <c r="I198" s="71" t="s">
        <v>674</v>
      </c>
      <c r="J198" s="98" t="s">
        <v>1107</v>
      </c>
    </row>
    <row r="199" spans="2:10">
      <c r="B199" s="70" t="s">
        <v>770</v>
      </c>
      <c r="C199" s="7" t="s">
        <v>428</v>
      </c>
      <c r="D199" s="111" t="str">
        <f t="shared" ca="1" si="2"/>
        <v>I16</v>
      </c>
      <c r="H199" s="113"/>
      <c r="I199" s="71" t="s">
        <v>675</v>
      </c>
      <c r="J199" s="98" t="s">
        <v>1107</v>
      </c>
    </row>
    <row r="200" spans="2:10">
      <c r="B200" s="70" t="s">
        <v>771</v>
      </c>
      <c r="C200" s="7" t="s">
        <v>428</v>
      </c>
      <c r="D200" s="111" t="str">
        <f t="shared" ca="1" si="2"/>
        <v>I17</v>
      </c>
      <c r="H200" s="113"/>
      <c r="I200" s="71" t="s">
        <v>676</v>
      </c>
      <c r="J200" s="98" t="s">
        <v>1107</v>
      </c>
    </row>
    <row r="201" spans="2:10">
      <c r="B201" s="70" t="s">
        <v>447</v>
      </c>
      <c r="C201" s="7" t="s">
        <v>428</v>
      </c>
      <c r="D201" s="111" t="str">
        <f t="shared" ref="D201:D264" ca="1" si="3">+HYPERLINK($F$6&amp;"'"&amp;$C201&amp;"'!"&amp;SUBSTITUTE(IF($C201="Implantate",VLOOKUP($B201,$F:$G,2,FALSE),IF($C201="Teure Verfahren",VLOOKUP($B201,$I:$J,2,FALSE),"K1")),"/","")&amp;"_",IF($C201="Implantate",VLOOKUP($B201,$F:$G,2,FALSE),IF($C201="Teure Verfahren",VLOOKUP($B201,$I:$J,2,FALSE),"-")))</f>
        <v>I18</v>
      </c>
      <c r="H201" s="113"/>
      <c r="I201" s="71" t="s">
        <v>677</v>
      </c>
      <c r="J201" s="98" t="s">
        <v>1107</v>
      </c>
    </row>
    <row r="202" spans="2:10">
      <c r="B202" s="70" t="s">
        <v>772</v>
      </c>
      <c r="C202" s="7" t="s">
        <v>428</v>
      </c>
      <c r="D202" s="111" t="str">
        <f t="shared" ca="1" si="3"/>
        <v>I19</v>
      </c>
      <c r="H202" s="113"/>
      <c r="I202" s="71" t="s">
        <v>678</v>
      </c>
      <c r="J202" s="98" t="s">
        <v>1107</v>
      </c>
    </row>
    <row r="203" spans="2:10">
      <c r="B203" s="70" t="s">
        <v>773</v>
      </c>
      <c r="C203" s="7" t="s">
        <v>428</v>
      </c>
      <c r="D203" s="111" t="str">
        <f t="shared" ca="1" si="3"/>
        <v>I19</v>
      </c>
      <c r="H203" s="113"/>
      <c r="I203" s="71" t="s">
        <v>679</v>
      </c>
      <c r="J203" s="98" t="s">
        <v>1107</v>
      </c>
    </row>
    <row r="204" spans="2:10">
      <c r="B204" s="70" t="s">
        <v>774</v>
      </c>
      <c r="C204" s="7" t="s">
        <v>428</v>
      </c>
      <c r="D204" s="111" t="str">
        <f t="shared" ca="1" si="3"/>
        <v>I20</v>
      </c>
      <c r="H204" s="113"/>
      <c r="I204" s="71" t="s">
        <v>680</v>
      </c>
      <c r="J204" s="98" t="s">
        <v>1107</v>
      </c>
    </row>
    <row r="205" spans="2:10">
      <c r="B205" s="70" t="s">
        <v>775</v>
      </c>
      <c r="C205" s="7" t="s">
        <v>428</v>
      </c>
      <c r="D205" s="111" t="str">
        <f t="shared" ca="1" si="3"/>
        <v>I20</v>
      </c>
      <c r="H205" s="113"/>
      <c r="I205" s="71" t="s">
        <v>681</v>
      </c>
      <c r="J205" s="98" t="s">
        <v>1107</v>
      </c>
    </row>
    <row r="206" spans="2:10">
      <c r="B206" s="70" t="s">
        <v>724</v>
      </c>
      <c r="C206" s="7" t="s">
        <v>521</v>
      </c>
      <c r="D206" s="111" t="str">
        <f t="shared" ca="1" si="3"/>
        <v>T4a/4b</v>
      </c>
      <c r="H206" s="113"/>
      <c r="I206" s="71" t="s">
        <v>682</v>
      </c>
      <c r="J206" s="98" t="s">
        <v>1107</v>
      </c>
    </row>
    <row r="207" spans="2:10">
      <c r="B207" s="70" t="s">
        <v>589</v>
      </c>
      <c r="C207" s="7" t="s">
        <v>521</v>
      </c>
      <c r="D207" s="111" t="str">
        <f t="shared" ca="1" si="3"/>
        <v>T4a/4b</v>
      </c>
      <c r="H207" s="113"/>
      <c r="I207" s="71" t="s">
        <v>683</v>
      </c>
      <c r="J207" s="98" t="s">
        <v>1107</v>
      </c>
    </row>
    <row r="208" spans="2:10">
      <c r="B208" s="70" t="s">
        <v>590</v>
      </c>
      <c r="C208" s="7" t="s">
        <v>521</v>
      </c>
      <c r="D208" s="111" t="str">
        <f t="shared" ca="1" si="3"/>
        <v>T4a/4b</v>
      </c>
      <c r="H208" s="113"/>
      <c r="I208" s="71" t="s">
        <v>684</v>
      </c>
      <c r="J208" s="98" t="s">
        <v>1107</v>
      </c>
    </row>
    <row r="209" spans="2:10">
      <c r="B209" s="70" t="s">
        <v>591</v>
      </c>
      <c r="C209" s="7" t="s">
        <v>521</v>
      </c>
      <c r="D209" s="111" t="str">
        <f t="shared" ca="1" si="3"/>
        <v>T4a/4b</v>
      </c>
      <c r="H209" s="113"/>
      <c r="I209" s="71" t="s">
        <v>685</v>
      </c>
      <c r="J209" s="98" t="s">
        <v>1107</v>
      </c>
    </row>
    <row r="210" spans="2:10">
      <c r="B210" s="70" t="s">
        <v>592</v>
      </c>
      <c r="C210" s="7" t="s">
        <v>521</v>
      </c>
      <c r="D210" s="111" t="str">
        <f t="shared" ca="1" si="3"/>
        <v>T4a/4b</v>
      </c>
      <c r="H210" s="113"/>
      <c r="I210" s="71" t="s">
        <v>686</v>
      </c>
      <c r="J210" s="98" t="s">
        <v>1107</v>
      </c>
    </row>
    <row r="211" spans="2:10">
      <c r="B211" s="70" t="s">
        <v>593</v>
      </c>
      <c r="C211" s="7" t="s">
        <v>521</v>
      </c>
      <c r="D211" s="111" t="str">
        <f t="shared" ca="1" si="3"/>
        <v>T4a/4b</v>
      </c>
      <c r="H211" s="113"/>
      <c r="I211" s="71" t="s">
        <v>687</v>
      </c>
      <c r="J211" s="98" t="s">
        <v>1107</v>
      </c>
    </row>
    <row r="212" spans="2:10">
      <c r="B212" s="70" t="s">
        <v>594</v>
      </c>
      <c r="C212" s="7" t="s">
        <v>521</v>
      </c>
      <c r="D212" s="111" t="str">
        <f t="shared" ca="1" si="3"/>
        <v>T4a/4b</v>
      </c>
      <c r="H212" s="113"/>
      <c r="I212" s="71" t="s">
        <v>688</v>
      </c>
      <c r="J212" s="98" t="s">
        <v>1107</v>
      </c>
    </row>
    <row r="213" spans="2:10">
      <c r="B213" s="70" t="s">
        <v>595</v>
      </c>
      <c r="C213" s="7" t="s">
        <v>521</v>
      </c>
      <c r="D213" s="111" t="str">
        <f t="shared" ca="1" si="3"/>
        <v>T4a/4b</v>
      </c>
      <c r="H213" s="113"/>
      <c r="I213" s="71" t="s">
        <v>689</v>
      </c>
      <c r="J213" s="98" t="s">
        <v>1107</v>
      </c>
    </row>
    <row r="214" spans="2:10">
      <c r="B214" s="70" t="s">
        <v>596</v>
      </c>
      <c r="C214" s="7" t="s">
        <v>521</v>
      </c>
      <c r="D214" s="111" t="str">
        <f t="shared" ca="1" si="3"/>
        <v>T4a/4b</v>
      </c>
      <c r="H214" s="113"/>
      <c r="I214" s="71" t="s">
        <v>690</v>
      </c>
      <c r="J214" s="98" t="s">
        <v>1107</v>
      </c>
    </row>
    <row r="215" spans="2:10">
      <c r="B215" s="70" t="s">
        <v>597</v>
      </c>
      <c r="C215" s="7" t="s">
        <v>521</v>
      </c>
      <c r="D215" s="111" t="str">
        <f t="shared" ca="1" si="3"/>
        <v>T4a/4b</v>
      </c>
      <c r="H215" s="113"/>
      <c r="I215" s="71" t="s">
        <v>691</v>
      </c>
      <c r="J215" s="98" t="s">
        <v>1107</v>
      </c>
    </row>
    <row r="216" spans="2:10">
      <c r="B216" s="70" t="s">
        <v>598</v>
      </c>
      <c r="C216" s="7" t="s">
        <v>521</v>
      </c>
      <c r="D216" s="111" t="str">
        <f t="shared" ca="1" si="3"/>
        <v>T4a/4b</v>
      </c>
      <c r="H216" s="113"/>
      <c r="I216" s="71" t="s">
        <v>692</v>
      </c>
      <c r="J216" s="98" t="s">
        <v>1107</v>
      </c>
    </row>
    <row r="217" spans="2:10">
      <c r="B217" s="70" t="s">
        <v>725</v>
      </c>
      <c r="C217" s="7" t="s">
        <v>521</v>
      </c>
      <c r="D217" s="111" t="str">
        <f t="shared" ca="1" si="3"/>
        <v>T4a/4b</v>
      </c>
      <c r="H217" s="113"/>
      <c r="I217" s="71" t="s">
        <v>737</v>
      </c>
      <c r="J217" s="98" t="s">
        <v>1107</v>
      </c>
    </row>
    <row r="218" spans="2:10">
      <c r="B218" s="70">
        <v>56.92</v>
      </c>
      <c r="C218" s="98" t="s">
        <v>428</v>
      </c>
      <c r="D218" s="111" t="str">
        <f t="shared" ca="1" si="3"/>
        <v>I21</v>
      </c>
      <c r="H218" s="113"/>
      <c r="I218" s="71" t="s">
        <v>738</v>
      </c>
      <c r="J218" s="98" t="s">
        <v>1108</v>
      </c>
    </row>
    <row r="219" spans="2:10">
      <c r="B219" s="70">
        <v>56.93</v>
      </c>
      <c r="C219" s="98" t="s">
        <v>428</v>
      </c>
      <c r="D219" s="111" t="str">
        <f t="shared" ca="1" si="3"/>
        <v>I21</v>
      </c>
      <c r="H219" s="113"/>
      <c r="I219" s="71" t="s">
        <v>693</v>
      </c>
      <c r="J219" s="98" t="s">
        <v>1108</v>
      </c>
    </row>
    <row r="220" spans="2:10">
      <c r="B220" s="70">
        <v>57.96</v>
      </c>
      <c r="C220" s="98" t="s">
        <v>428</v>
      </c>
      <c r="D220" s="111" t="str">
        <f t="shared" ca="1" si="3"/>
        <v>I22</v>
      </c>
      <c r="H220" s="113"/>
      <c r="I220" s="71" t="s">
        <v>694</v>
      </c>
      <c r="J220" s="98" t="s">
        <v>1108</v>
      </c>
    </row>
    <row r="221" spans="2:10">
      <c r="B221" s="70">
        <v>57.97</v>
      </c>
      <c r="C221" s="98" t="s">
        <v>428</v>
      </c>
      <c r="D221" s="111" t="str">
        <f t="shared" ca="1" si="3"/>
        <v>I22</v>
      </c>
      <c r="H221" s="113"/>
      <c r="I221" s="71" t="s">
        <v>695</v>
      </c>
      <c r="J221" s="98" t="s">
        <v>1108</v>
      </c>
    </row>
    <row r="222" spans="2:10">
      <c r="B222" s="70">
        <v>64.95</v>
      </c>
      <c r="C222" s="98" t="s">
        <v>428</v>
      </c>
      <c r="D222" s="111" t="str">
        <f t="shared" ca="1" si="3"/>
        <v>I23</v>
      </c>
      <c r="H222" s="113"/>
      <c r="I222" s="71" t="s">
        <v>696</v>
      </c>
      <c r="J222" s="98" t="s">
        <v>1108</v>
      </c>
    </row>
    <row r="223" spans="2:10">
      <c r="B223" s="70">
        <v>64.97</v>
      </c>
      <c r="C223" s="98" t="s">
        <v>428</v>
      </c>
      <c r="D223" s="111" t="str">
        <f t="shared" ca="1" si="3"/>
        <v>I24</v>
      </c>
      <c r="H223" s="113"/>
      <c r="I223" s="71" t="s">
        <v>697</v>
      </c>
      <c r="J223" s="98" t="s">
        <v>1108</v>
      </c>
    </row>
    <row r="224" spans="2:10">
      <c r="B224" s="70" t="s">
        <v>776</v>
      </c>
      <c r="C224" s="7" t="s">
        <v>428</v>
      </c>
      <c r="D224" s="111" t="str">
        <f t="shared" ca="1" si="3"/>
        <v>I25</v>
      </c>
      <c r="H224" s="113"/>
      <c r="I224" s="71" t="s">
        <v>698</v>
      </c>
      <c r="J224" s="98" t="s">
        <v>1108</v>
      </c>
    </row>
    <row r="225" spans="2:10">
      <c r="B225" s="70" t="s">
        <v>777</v>
      </c>
      <c r="C225" s="7" t="s">
        <v>428</v>
      </c>
      <c r="D225" s="111" t="str">
        <f t="shared" ca="1" si="3"/>
        <v>I25</v>
      </c>
      <c r="H225" s="113"/>
      <c r="I225" s="71" t="s">
        <v>699</v>
      </c>
      <c r="J225" s="98" t="s">
        <v>1108</v>
      </c>
    </row>
    <row r="226" spans="2:10">
      <c r="B226" s="70" t="s">
        <v>451</v>
      </c>
      <c r="C226" s="7" t="s">
        <v>428</v>
      </c>
      <c r="D226" s="111" t="str">
        <f t="shared" ca="1" si="3"/>
        <v>I26</v>
      </c>
      <c r="H226" s="113"/>
      <c r="I226" s="71" t="s">
        <v>700</v>
      </c>
      <c r="J226" s="98" t="s">
        <v>1108</v>
      </c>
    </row>
    <row r="227" spans="2:10">
      <c r="B227" s="70" t="s">
        <v>452</v>
      </c>
      <c r="C227" s="7" t="s">
        <v>428</v>
      </c>
      <c r="D227" s="111" t="str">
        <f t="shared" ca="1" si="3"/>
        <v>I27</v>
      </c>
      <c r="H227" s="113"/>
      <c r="I227" s="71" t="s">
        <v>701</v>
      </c>
      <c r="J227" s="98" t="s">
        <v>1108</v>
      </c>
    </row>
    <row r="228" spans="2:10">
      <c r="B228" s="70" t="s">
        <v>778</v>
      </c>
      <c r="C228" s="7" t="s">
        <v>428</v>
      </c>
      <c r="D228" s="111" t="str">
        <f t="shared" ca="1" si="3"/>
        <v>I28</v>
      </c>
      <c r="H228" s="113"/>
      <c r="I228" s="71" t="s">
        <v>702</v>
      </c>
      <c r="J228" s="98" t="s">
        <v>1108</v>
      </c>
    </row>
    <row r="229" spans="2:10">
      <c r="B229" s="70" t="s">
        <v>779</v>
      </c>
      <c r="C229" s="7" t="s">
        <v>428</v>
      </c>
      <c r="D229" s="111" t="str">
        <f t="shared" ca="1" si="3"/>
        <v>I28</v>
      </c>
      <c r="H229" s="113"/>
      <c r="I229" s="71" t="s">
        <v>703</v>
      </c>
      <c r="J229" s="98" t="s">
        <v>1108</v>
      </c>
    </row>
    <row r="230" spans="2:10">
      <c r="B230" s="70" t="s">
        <v>780</v>
      </c>
      <c r="C230" s="7" t="s">
        <v>428</v>
      </c>
      <c r="D230" s="111" t="str">
        <f t="shared" ca="1" si="3"/>
        <v>I28</v>
      </c>
      <c r="H230" s="113"/>
      <c r="I230" s="71" t="s">
        <v>704</v>
      </c>
      <c r="J230" s="98" t="s">
        <v>1108</v>
      </c>
    </row>
    <row r="231" spans="2:10">
      <c r="B231" s="70" t="s">
        <v>781</v>
      </c>
      <c r="C231" s="7" t="s">
        <v>428</v>
      </c>
      <c r="D231" s="111" t="str">
        <f t="shared" ca="1" si="3"/>
        <v>I28</v>
      </c>
      <c r="H231" s="113"/>
      <c r="I231" s="71" t="s">
        <v>705</v>
      </c>
      <c r="J231" s="98" t="s">
        <v>1108</v>
      </c>
    </row>
    <row r="232" spans="2:10">
      <c r="B232" s="70" t="s">
        <v>782</v>
      </c>
      <c r="C232" s="7" t="s">
        <v>428</v>
      </c>
      <c r="D232" s="111" t="str">
        <f t="shared" ca="1" si="3"/>
        <v>I28</v>
      </c>
      <c r="H232" s="113"/>
      <c r="I232" s="71" t="s">
        <v>706</v>
      </c>
      <c r="J232" s="98" t="s">
        <v>1108</v>
      </c>
    </row>
    <row r="233" spans="2:10">
      <c r="B233" s="70" t="s">
        <v>784</v>
      </c>
      <c r="C233" s="7" t="s">
        <v>428</v>
      </c>
      <c r="D233" s="111" t="str">
        <f t="shared" ca="1" si="3"/>
        <v>I29</v>
      </c>
      <c r="H233" s="113"/>
      <c r="I233" s="71" t="s">
        <v>707</v>
      </c>
      <c r="J233" s="98" t="s">
        <v>1108</v>
      </c>
    </row>
    <row r="234" spans="2:10">
      <c r="B234" s="70" t="s">
        <v>786</v>
      </c>
      <c r="C234" s="7" t="s">
        <v>428</v>
      </c>
      <c r="D234" s="111" t="str">
        <f t="shared" ca="1" si="3"/>
        <v>I30</v>
      </c>
      <c r="H234" s="113"/>
      <c r="I234" s="71" t="s">
        <v>708</v>
      </c>
      <c r="J234" s="98" t="s">
        <v>1108</v>
      </c>
    </row>
    <row r="235" spans="2:10">
      <c r="B235" s="70" t="s">
        <v>783</v>
      </c>
      <c r="C235" s="7" t="s">
        <v>428</v>
      </c>
      <c r="D235" s="111" t="str">
        <f t="shared" ca="1" si="3"/>
        <v>I29</v>
      </c>
      <c r="H235" s="113"/>
      <c r="I235" s="71" t="s">
        <v>709</v>
      </c>
      <c r="J235" s="98" t="s">
        <v>1108</v>
      </c>
    </row>
    <row r="236" spans="2:10">
      <c r="B236" s="70" t="s">
        <v>785</v>
      </c>
      <c r="C236" s="7" t="s">
        <v>428</v>
      </c>
      <c r="D236" s="111" t="str">
        <f t="shared" ca="1" si="3"/>
        <v>I30</v>
      </c>
      <c r="H236" s="113"/>
      <c r="I236" s="71" t="s">
        <v>710</v>
      </c>
      <c r="J236" s="98" t="s">
        <v>1108</v>
      </c>
    </row>
    <row r="237" spans="2:10">
      <c r="B237" s="70" t="s">
        <v>787</v>
      </c>
      <c r="C237" s="7" t="s">
        <v>428</v>
      </c>
      <c r="D237" s="111" t="str">
        <f t="shared" ca="1" si="3"/>
        <v>I31</v>
      </c>
      <c r="H237" s="113"/>
      <c r="I237" s="71" t="s">
        <v>711</v>
      </c>
      <c r="J237" s="98" t="s">
        <v>1108</v>
      </c>
    </row>
    <row r="238" spans="2:10">
      <c r="B238" s="70" t="s">
        <v>788</v>
      </c>
      <c r="C238" s="7" t="s">
        <v>428</v>
      </c>
      <c r="D238" s="111" t="str">
        <f t="shared" ca="1" si="3"/>
        <v>I31</v>
      </c>
      <c r="H238" s="113"/>
      <c r="I238" s="71" t="s">
        <v>712</v>
      </c>
      <c r="J238" s="98" t="s">
        <v>1108</v>
      </c>
    </row>
    <row r="239" spans="2:10">
      <c r="B239" s="70" t="s">
        <v>789</v>
      </c>
      <c r="C239" s="7" t="s">
        <v>428</v>
      </c>
      <c r="D239" s="111" t="str">
        <f t="shared" ca="1" si="3"/>
        <v>I31</v>
      </c>
      <c r="H239" s="113"/>
      <c r="I239" s="71" t="s">
        <v>713</v>
      </c>
      <c r="J239" s="98" t="s">
        <v>1108</v>
      </c>
    </row>
    <row r="240" spans="2:10">
      <c r="B240" s="70" t="s">
        <v>790</v>
      </c>
      <c r="C240" s="7" t="s">
        <v>428</v>
      </c>
      <c r="D240" s="111" t="str">
        <f t="shared" ca="1" si="3"/>
        <v>I31</v>
      </c>
      <c r="H240" s="113"/>
      <c r="I240" s="71" t="s">
        <v>714</v>
      </c>
      <c r="J240" s="98" t="s">
        <v>1108</v>
      </c>
    </row>
    <row r="241" spans="2:10">
      <c r="B241" s="70" t="s">
        <v>511</v>
      </c>
      <c r="C241" s="7" t="s">
        <v>521</v>
      </c>
      <c r="D241" s="111" t="str">
        <f t="shared" ca="1" si="3"/>
        <v>T22</v>
      </c>
      <c r="H241" s="113"/>
      <c r="I241" s="71" t="s">
        <v>715</v>
      </c>
      <c r="J241" s="98" t="s">
        <v>1108</v>
      </c>
    </row>
    <row r="242" spans="2:10">
      <c r="B242" s="70" t="s">
        <v>732</v>
      </c>
      <c r="C242" s="7" t="s">
        <v>521</v>
      </c>
      <c r="D242" s="111" t="str">
        <f t="shared" ca="1" si="3"/>
        <v>T23</v>
      </c>
      <c r="H242" s="113"/>
      <c r="I242" s="71" t="s">
        <v>716</v>
      </c>
      <c r="J242" s="98" t="s">
        <v>1108</v>
      </c>
    </row>
    <row r="243" spans="2:10">
      <c r="B243" s="70" t="s">
        <v>621</v>
      </c>
      <c r="C243" s="7" t="s">
        <v>521</v>
      </c>
      <c r="D243" s="111" t="str">
        <f t="shared" ca="1" si="3"/>
        <v>T23</v>
      </c>
      <c r="H243" s="113"/>
      <c r="I243" s="71" t="s">
        <v>717</v>
      </c>
      <c r="J243" s="98" t="s">
        <v>1108</v>
      </c>
    </row>
    <row r="244" spans="2:10">
      <c r="B244" s="70" t="s">
        <v>622</v>
      </c>
      <c r="C244" s="7" t="s">
        <v>521</v>
      </c>
      <c r="D244" s="111" t="str">
        <f t="shared" ca="1" si="3"/>
        <v>T23</v>
      </c>
      <c r="H244" s="113"/>
      <c r="I244" s="71" t="s">
        <v>739</v>
      </c>
      <c r="J244" s="98" t="s">
        <v>1108</v>
      </c>
    </row>
    <row r="245" spans="2:10">
      <c r="B245" s="70" t="s">
        <v>623</v>
      </c>
      <c r="C245" s="7" t="s">
        <v>521</v>
      </c>
      <c r="D245" s="111" t="str">
        <f t="shared" ca="1" si="3"/>
        <v>T23</v>
      </c>
      <c r="H245" s="113"/>
    </row>
    <row r="246" spans="2:10">
      <c r="B246" s="70" t="s">
        <v>624</v>
      </c>
      <c r="C246" s="7" t="s">
        <v>521</v>
      </c>
      <c r="D246" s="111" t="str">
        <f t="shared" ca="1" si="3"/>
        <v>T23</v>
      </c>
      <c r="H246" s="113"/>
      <c r="I246" s="53"/>
    </row>
    <row r="247" spans="2:10">
      <c r="B247" s="70" t="s">
        <v>625</v>
      </c>
      <c r="C247" s="7" t="s">
        <v>521</v>
      </c>
      <c r="D247" s="111" t="str">
        <f t="shared" ca="1" si="3"/>
        <v>T23</v>
      </c>
      <c r="H247" s="113"/>
      <c r="I247" s="53"/>
    </row>
    <row r="248" spans="2:10">
      <c r="B248" s="70" t="s">
        <v>626</v>
      </c>
      <c r="C248" s="7" t="s">
        <v>521</v>
      </c>
      <c r="D248" s="111" t="str">
        <f t="shared" ca="1" si="3"/>
        <v>T23</v>
      </c>
      <c r="H248" s="113"/>
      <c r="I248" s="53"/>
    </row>
    <row r="249" spans="2:10">
      <c r="B249" s="70" t="s">
        <v>627</v>
      </c>
      <c r="C249" s="7" t="s">
        <v>521</v>
      </c>
      <c r="D249" s="111" t="str">
        <f t="shared" ca="1" si="3"/>
        <v>T23</v>
      </c>
      <c r="H249" s="113"/>
      <c r="I249" s="53"/>
    </row>
    <row r="250" spans="2:10">
      <c r="B250" s="70" t="s">
        <v>628</v>
      </c>
      <c r="C250" s="7" t="s">
        <v>521</v>
      </c>
      <c r="D250" s="111" t="str">
        <f t="shared" ca="1" si="3"/>
        <v>T23</v>
      </c>
      <c r="H250" s="113"/>
      <c r="I250" s="53"/>
    </row>
    <row r="251" spans="2:10">
      <c r="B251" s="70" t="s">
        <v>629</v>
      </c>
      <c r="C251" s="7" t="s">
        <v>521</v>
      </c>
      <c r="D251" s="111" t="str">
        <f t="shared" ca="1" si="3"/>
        <v>T23</v>
      </c>
      <c r="H251" s="113"/>
      <c r="I251" s="53"/>
    </row>
    <row r="252" spans="2:10">
      <c r="B252" s="70" t="s">
        <v>630</v>
      </c>
      <c r="C252" s="7" t="s">
        <v>521</v>
      </c>
      <c r="D252" s="111" t="str">
        <f t="shared" ca="1" si="3"/>
        <v>T23</v>
      </c>
      <c r="H252" s="113"/>
      <c r="I252" s="53"/>
    </row>
    <row r="253" spans="2:10">
      <c r="B253" s="70" t="s">
        <v>631</v>
      </c>
      <c r="C253" s="7" t="s">
        <v>521</v>
      </c>
      <c r="D253" s="111" t="str">
        <f t="shared" ca="1" si="3"/>
        <v>T23</v>
      </c>
      <c r="H253" s="113"/>
      <c r="I253" s="53"/>
    </row>
    <row r="254" spans="2:10">
      <c r="B254" s="70" t="s">
        <v>632</v>
      </c>
      <c r="C254" s="7" t="s">
        <v>521</v>
      </c>
      <c r="D254" s="111" t="str">
        <f t="shared" ca="1" si="3"/>
        <v>T23</v>
      </c>
      <c r="H254" s="113"/>
      <c r="I254" s="53"/>
    </row>
    <row r="255" spans="2:10">
      <c r="B255" s="70" t="s">
        <v>633</v>
      </c>
      <c r="C255" s="7" t="s">
        <v>521</v>
      </c>
      <c r="D255" s="111" t="str">
        <f t="shared" ca="1" si="3"/>
        <v>T23</v>
      </c>
      <c r="H255" s="113"/>
      <c r="I255" s="53"/>
    </row>
    <row r="256" spans="2:10">
      <c r="B256" s="70" t="s">
        <v>634</v>
      </c>
      <c r="C256" s="7" t="s">
        <v>521</v>
      </c>
      <c r="D256" s="111" t="str">
        <f t="shared" ca="1" si="3"/>
        <v>T23</v>
      </c>
      <c r="H256" s="113"/>
      <c r="I256" s="53"/>
    </row>
    <row r="257" spans="2:9">
      <c r="B257" s="70" t="s">
        <v>635</v>
      </c>
      <c r="C257" s="7" t="s">
        <v>521</v>
      </c>
      <c r="D257" s="111" t="str">
        <f t="shared" ca="1" si="3"/>
        <v>T23</v>
      </c>
      <c r="H257" s="113"/>
      <c r="I257" s="53"/>
    </row>
    <row r="258" spans="2:9">
      <c r="B258" s="70" t="s">
        <v>636</v>
      </c>
      <c r="C258" s="7" t="s">
        <v>521</v>
      </c>
      <c r="D258" s="111" t="str">
        <f t="shared" ca="1" si="3"/>
        <v>T23</v>
      </c>
      <c r="H258" s="113"/>
      <c r="I258" s="53"/>
    </row>
    <row r="259" spans="2:9">
      <c r="B259" s="70" t="s">
        <v>637</v>
      </c>
      <c r="C259" s="7" t="s">
        <v>521</v>
      </c>
      <c r="D259" s="111" t="str">
        <f t="shared" ca="1" si="3"/>
        <v>T23</v>
      </c>
      <c r="H259" s="113"/>
      <c r="I259" s="53"/>
    </row>
    <row r="260" spans="2:9">
      <c r="B260" s="70" t="s">
        <v>638</v>
      </c>
      <c r="C260" s="7" t="s">
        <v>521</v>
      </c>
      <c r="D260" s="111" t="str">
        <f t="shared" ca="1" si="3"/>
        <v>T23</v>
      </c>
      <c r="H260" s="113"/>
      <c r="I260" s="53"/>
    </row>
    <row r="261" spans="2:9">
      <c r="B261" s="70" t="s">
        <v>639</v>
      </c>
      <c r="C261" s="7" t="s">
        <v>521</v>
      </c>
      <c r="D261" s="111" t="str">
        <f t="shared" ca="1" si="3"/>
        <v>T23</v>
      </c>
      <c r="H261" s="113"/>
      <c r="I261" s="53"/>
    </row>
    <row r="262" spans="2:9">
      <c r="B262" s="70" t="s">
        <v>640</v>
      </c>
      <c r="C262" s="7" t="s">
        <v>521</v>
      </c>
      <c r="D262" s="111" t="str">
        <f t="shared" ca="1" si="3"/>
        <v>T23</v>
      </c>
      <c r="H262" s="113"/>
      <c r="I262" s="53"/>
    </row>
    <row r="263" spans="2:9">
      <c r="B263" s="70" t="s">
        <v>641</v>
      </c>
      <c r="C263" s="7" t="s">
        <v>521</v>
      </c>
      <c r="D263" s="111" t="str">
        <f t="shared" ca="1" si="3"/>
        <v>T23</v>
      </c>
      <c r="H263" s="113"/>
      <c r="I263" s="53"/>
    </row>
    <row r="264" spans="2:9">
      <c r="B264" s="70" t="s">
        <v>642</v>
      </c>
      <c r="C264" s="7" t="s">
        <v>521</v>
      </c>
      <c r="D264" s="111" t="str">
        <f t="shared" ca="1" si="3"/>
        <v>T23</v>
      </c>
      <c r="H264" s="113"/>
      <c r="I264" s="53"/>
    </row>
    <row r="265" spans="2:9">
      <c r="B265" s="70" t="s">
        <v>643</v>
      </c>
      <c r="C265" s="7" t="s">
        <v>521</v>
      </c>
      <c r="D265" s="111" t="str">
        <f t="shared" ref="D265:D328" ca="1" si="4">+HYPERLINK($F$6&amp;"'"&amp;$C265&amp;"'!"&amp;SUBSTITUTE(IF($C265="Implantate",VLOOKUP($B265,$F:$G,2,FALSE),IF($C265="Teure Verfahren",VLOOKUP($B265,$I:$J,2,FALSE),"K1")),"/","")&amp;"_",IF($C265="Implantate",VLOOKUP($B265,$F:$G,2,FALSE),IF($C265="Teure Verfahren",VLOOKUP($B265,$I:$J,2,FALSE),"-")))</f>
        <v>T23</v>
      </c>
      <c r="H265" s="113"/>
      <c r="I265" s="53"/>
    </row>
    <row r="266" spans="2:9">
      <c r="B266" s="70" t="s">
        <v>644</v>
      </c>
      <c r="C266" s="7" t="s">
        <v>521</v>
      </c>
      <c r="D266" s="111" t="str">
        <f t="shared" ca="1" si="4"/>
        <v>T23</v>
      </c>
      <c r="H266" s="113"/>
      <c r="I266" s="53"/>
    </row>
    <row r="267" spans="2:9">
      <c r="B267" s="70" t="s">
        <v>733</v>
      </c>
      <c r="C267" s="7" t="s">
        <v>521</v>
      </c>
      <c r="D267" s="111" t="str">
        <f t="shared" ca="1" si="4"/>
        <v>T23</v>
      </c>
      <c r="H267" s="113"/>
      <c r="I267" s="53"/>
    </row>
    <row r="268" spans="2:9">
      <c r="B268" s="70" t="s">
        <v>734</v>
      </c>
      <c r="C268" s="7" t="s">
        <v>521</v>
      </c>
      <c r="D268" s="111" t="str">
        <f t="shared" ca="1" si="4"/>
        <v>T24</v>
      </c>
      <c r="H268" s="113"/>
      <c r="I268" s="53"/>
    </row>
    <row r="269" spans="2:9">
      <c r="B269" s="70" t="s">
        <v>645</v>
      </c>
      <c r="C269" s="7" t="s">
        <v>521</v>
      </c>
      <c r="D269" s="111" t="str">
        <f t="shared" ca="1" si="4"/>
        <v>T24</v>
      </c>
      <c r="H269" s="113"/>
      <c r="I269" s="53"/>
    </row>
    <row r="270" spans="2:9">
      <c r="B270" s="70" t="s">
        <v>646</v>
      </c>
      <c r="C270" s="7" t="s">
        <v>521</v>
      </c>
      <c r="D270" s="111" t="str">
        <f t="shared" ca="1" si="4"/>
        <v>T24</v>
      </c>
      <c r="H270" s="113"/>
      <c r="I270" s="53"/>
    </row>
    <row r="271" spans="2:9">
      <c r="B271" s="70" t="s">
        <v>647</v>
      </c>
      <c r="C271" s="7" t="s">
        <v>521</v>
      </c>
      <c r="D271" s="111" t="str">
        <f t="shared" ca="1" si="4"/>
        <v>T24</v>
      </c>
      <c r="H271" s="113"/>
      <c r="I271" s="53"/>
    </row>
    <row r="272" spans="2:9">
      <c r="B272" s="70" t="s">
        <v>648</v>
      </c>
      <c r="C272" s="7" t="s">
        <v>521</v>
      </c>
      <c r="D272" s="111" t="str">
        <f t="shared" ca="1" si="4"/>
        <v>T24</v>
      </c>
      <c r="H272" s="113"/>
      <c r="I272" s="53"/>
    </row>
    <row r="273" spans="2:9">
      <c r="B273" s="70" t="s">
        <v>649</v>
      </c>
      <c r="C273" s="7" t="s">
        <v>521</v>
      </c>
      <c r="D273" s="111" t="str">
        <f t="shared" ca="1" si="4"/>
        <v>T24</v>
      </c>
      <c r="H273" s="113"/>
      <c r="I273" s="53"/>
    </row>
    <row r="274" spans="2:9">
      <c r="B274" s="70" t="s">
        <v>650</v>
      </c>
      <c r="C274" s="7" t="s">
        <v>521</v>
      </c>
      <c r="D274" s="111" t="str">
        <f t="shared" ca="1" si="4"/>
        <v>T24</v>
      </c>
      <c r="H274" s="113"/>
      <c r="I274" s="53"/>
    </row>
    <row r="275" spans="2:9">
      <c r="B275" s="70" t="s">
        <v>651</v>
      </c>
      <c r="C275" s="7" t="s">
        <v>521</v>
      </c>
      <c r="D275" s="111" t="str">
        <f t="shared" ca="1" si="4"/>
        <v>T24</v>
      </c>
      <c r="H275" s="113"/>
      <c r="I275" s="53"/>
    </row>
    <row r="276" spans="2:9">
      <c r="B276" s="70" t="s">
        <v>652</v>
      </c>
      <c r="C276" s="7" t="s">
        <v>521</v>
      </c>
      <c r="D276" s="111" t="str">
        <f t="shared" ca="1" si="4"/>
        <v>T24</v>
      </c>
      <c r="H276" s="113"/>
      <c r="I276" s="53"/>
    </row>
    <row r="277" spans="2:9">
      <c r="B277" s="70" t="s">
        <v>653</v>
      </c>
      <c r="C277" s="7" t="s">
        <v>521</v>
      </c>
      <c r="D277" s="111" t="str">
        <f t="shared" ca="1" si="4"/>
        <v>T24</v>
      </c>
      <c r="H277" s="113"/>
      <c r="I277" s="53"/>
    </row>
    <row r="278" spans="2:9">
      <c r="B278" s="70" t="s">
        <v>654</v>
      </c>
      <c r="C278" s="7" t="s">
        <v>521</v>
      </c>
      <c r="D278" s="111" t="str">
        <f t="shared" ca="1" si="4"/>
        <v>T24</v>
      </c>
      <c r="H278" s="113"/>
      <c r="I278" s="53"/>
    </row>
    <row r="279" spans="2:9">
      <c r="B279" s="70" t="s">
        <v>655</v>
      </c>
      <c r="C279" s="7" t="s">
        <v>521</v>
      </c>
      <c r="D279" s="111" t="str">
        <f t="shared" ca="1" si="4"/>
        <v>T24</v>
      </c>
      <c r="H279" s="113"/>
      <c r="I279" s="53"/>
    </row>
    <row r="280" spans="2:9">
      <c r="B280" s="70" t="s">
        <v>656</v>
      </c>
      <c r="C280" s="7" t="s">
        <v>521</v>
      </c>
      <c r="D280" s="111" t="str">
        <f t="shared" ca="1" si="4"/>
        <v>T24</v>
      </c>
      <c r="H280" s="113"/>
      <c r="I280" s="53"/>
    </row>
    <row r="281" spans="2:9">
      <c r="B281" s="70" t="s">
        <v>657</v>
      </c>
      <c r="C281" s="7" t="s">
        <v>521</v>
      </c>
      <c r="D281" s="111" t="str">
        <f t="shared" ca="1" si="4"/>
        <v>T24</v>
      </c>
      <c r="H281" s="113"/>
      <c r="I281" s="53"/>
    </row>
    <row r="282" spans="2:9">
      <c r="B282" s="70" t="s">
        <v>658</v>
      </c>
      <c r="C282" s="7" t="s">
        <v>521</v>
      </c>
      <c r="D282" s="111" t="str">
        <f t="shared" ca="1" si="4"/>
        <v>T24</v>
      </c>
      <c r="H282" s="113"/>
      <c r="I282" s="53"/>
    </row>
    <row r="283" spans="2:9">
      <c r="B283" s="70" t="s">
        <v>659</v>
      </c>
      <c r="C283" s="7" t="s">
        <v>521</v>
      </c>
      <c r="D283" s="111" t="str">
        <f t="shared" ca="1" si="4"/>
        <v>T24</v>
      </c>
      <c r="H283" s="113"/>
      <c r="I283" s="53"/>
    </row>
    <row r="284" spans="2:9">
      <c r="B284" s="70" t="s">
        <v>660</v>
      </c>
      <c r="C284" s="7" t="s">
        <v>521</v>
      </c>
      <c r="D284" s="111" t="str">
        <f t="shared" ca="1" si="4"/>
        <v>T24</v>
      </c>
      <c r="H284" s="113"/>
      <c r="I284" s="53"/>
    </row>
    <row r="285" spans="2:9">
      <c r="B285" s="70" t="s">
        <v>661</v>
      </c>
      <c r="C285" s="7" t="s">
        <v>521</v>
      </c>
      <c r="D285" s="111" t="str">
        <f t="shared" ca="1" si="4"/>
        <v>T24</v>
      </c>
      <c r="H285" s="113"/>
      <c r="I285" s="53"/>
    </row>
    <row r="286" spans="2:9">
      <c r="B286" s="70" t="s">
        <v>662</v>
      </c>
      <c r="C286" s="7" t="s">
        <v>521</v>
      </c>
      <c r="D286" s="111" t="str">
        <f t="shared" ca="1" si="4"/>
        <v>T24</v>
      </c>
      <c r="H286" s="113"/>
      <c r="I286" s="53"/>
    </row>
    <row r="287" spans="2:9">
      <c r="B287" s="70" t="s">
        <v>663</v>
      </c>
      <c r="C287" s="7" t="s">
        <v>521</v>
      </c>
      <c r="D287" s="111" t="str">
        <f t="shared" ca="1" si="4"/>
        <v>T24</v>
      </c>
      <c r="H287" s="113"/>
      <c r="I287" s="53"/>
    </row>
    <row r="288" spans="2:9">
      <c r="B288" s="70" t="s">
        <v>664</v>
      </c>
      <c r="C288" s="7" t="s">
        <v>521</v>
      </c>
      <c r="D288" s="111" t="str">
        <f t="shared" ca="1" si="4"/>
        <v>T24</v>
      </c>
      <c r="H288" s="113"/>
      <c r="I288" s="53"/>
    </row>
    <row r="289" spans="2:9">
      <c r="B289" s="70" t="s">
        <v>665</v>
      </c>
      <c r="C289" s="7" t="s">
        <v>521</v>
      </c>
      <c r="D289" s="111" t="str">
        <f t="shared" ca="1" si="4"/>
        <v>T24</v>
      </c>
      <c r="H289" s="113"/>
      <c r="I289" s="53"/>
    </row>
    <row r="290" spans="2:9">
      <c r="B290" s="70" t="s">
        <v>666</v>
      </c>
      <c r="C290" s="7" t="s">
        <v>521</v>
      </c>
      <c r="D290" s="111" t="str">
        <f t="shared" ca="1" si="4"/>
        <v>T24</v>
      </c>
      <c r="H290" s="113"/>
      <c r="I290" s="53"/>
    </row>
    <row r="291" spans="2:9">
      <c r="B291" s="70" t="s">
        <v>667</v>
      </c>
      <c r="C291" s="7" t="s">
        <v>521</v>
      </c>
      <c r="D291" s="111" t="str">
        <f t="shared" ca="1" si="4"/>
        <v>T24</v>
      </c>
      <c r="H291" s="113"/>
      <c r="I291" s="53"/>
    </row>
    <row r="292" spans="2:9">
      <c r="B292" s="70" t="s">
        <v>668</v>
      </c>
      <c r="C292" s="7" t="s">
        <v>521</v>
      </c>
      <c r="D292" s="111" t="str">
        <f t="shared" ca="1" si="4"/>
        <v>T24</v>
      </c>
      <c r="H292" s="113"/>
      <c r="I292" s="53"/>
    </row>
    <row r="293" spans="2:9">
      <c r="B293" s="70" t="s">
        <v>669</v>
      </c>
      <c r="C293" s="7" t="s">
        <v>521</v>
      </c>
      <c r="D293" s="111" t="str">
        <f t="shared" ca="1" si="4"/>
        <v>T24</v>
      </c>
      <c r="H293" s="113"/>
      <c r="I293" s="53"/>
    </row>
    <row r="294" spans="2:9">
      <c r="B294" s="70" t="s">
        <v>670</v>
      </c>
      <c r="C294" s="7" t="s">
        <v>521</v>
      </c>
      <c r="D294" s="111" t="str">
        <f t="shared" ca="1" si="4"/>
        <v>T24</v>
      </c>
      <c r="H294" s="113"/>
      <c r="I294" s="53"/>
    </row>
    <row r="295" spans="2:9">
      <c r="B295" s="70" t="s">
        <v>735</v>
      </c>
      <c r="C295" s="7" t="s">
        <v>521</v>
      </c>
      <c r="D295" s="111" t="str">
        <f t="shared" ca="1" si="4"/>
        <v>T24</v>
      </c>
      <c r="H295" s="113"/>
      <c r="I295" s="53"/>
    </row>
    <row r="296" spans="2:9">
      <c r="B296" s="70" t="s">
        <v>736</v>
      </c>
      <c r="C296" s="7" t="s">
        <v>521</v>
      </c>
      <c r="D296" s="111" t="str">
        <f t="shared" ca="1" si="4"/>
        <v>T25</v>
      </c>
      <c r="H296" s="113"/>
      <c r="I296" s="53"/>
    </row>
    <row r="297" spans="2:9">
      <c r="B297" s="70" t="s">
        <v>671</v>
      </c>
      <c r="C297" s="7" t="s">
        <v>521</v>
      </c>
      <c r="D297" s="111" t="str">
        <f t="shared" ca="1" si="4"/>
        <v>T25</v>
      </c>
      <c r="H297" s="113"/>
      <c r="I297" s="53"/>
    </row>
    <row r="298" spans="2:9">
      <c r="B298" s="70" t="s">
        <v>672</v>
      </c>
      <c r="C298" s="7" t="s">
        <v>521</v>
      </c>
      <c r="D298" s="111" t="str">
        <f t="shared" ca="1" si="4"/>
        <v>T25</v>
      </c>
      <c r="H298" s="113"/>
      <c r="I298" s="53"/>
    </row>
    <row r="299" spans="2:9">
      <c r="B299" s="70" t="s">
        <v>673</v>
      </c>
      <c r="C299" s="7" t="s">
        <v>521</v>
      </c>
      <c r="D299" s="111" t="str">
        <f t="shared" ca="1" si="4"/>
        <v>T25</v>
      </c>
      <c r="H299" s="113"/>
      <c r="I299" s="53"/>
    </row>
    <row r="300" spans="2:9">
      <c r="B300" s="70" t="s">
        <v>674</v>
      </c>
      <c r="C300" s="7" t="s">
        <v>521</v>
      </c>
      <c r="D300" s="111" t="str">
        <f t="shared" ca="1" si="4"/>
        <v>T25</v>
      </c>
      <c r="H300" s="113"/>
      <c r="I300" s="53"/>
    </row>
    <row r="301" spans="2:9">
      <c r="B301" s="70" t="s">
        <v>675</v>
      </c>
      <c r="C301" s="7" t="s">
        <v>521</v>
      </c>
      <c r="D301" s="111" t="str">
        <f t="shared" ca="1" si="4"/>
        <v>T25</v>
      </c>
      <c r="H301" s="113"/>
      <c r="I301" s="53"/>
    </row>
    <row r="302" spans="2:9">
      <c r="B302" s="70" t="s">
        <v>676</v>
      </c>
      <c r="C302" s="7" t="s">
        <v>521</v>
      </c>
      <c r="D302" s="111" t="str">
        <f t="shared" ca="1" si="4"/>
        <v>T25</v>
      </c>
      <c r="H302" s="113"/>
      <c r="I302" s="53"/>
    </row>
    <row r="303" spans="2:9">
      <c r="B303" s="70" t="s">
        <v>677</v>
      </c>
      <c r="C303" s="7" t="s">
        <v>521</v>
      </c>
      <c r="D303" s="111" t="str">
        <f t="shared" ca="1" si="4"/>
        <v>T25</v>
      </c>
      <c r="H303" s="113"/>
      <c r="I303" s="53"/>
    </row>
    <row r="304" spans="2:9">
      <c r="B304" s="70" t="s">
        <v>678</v>
      </c>
      <c r="C304" s="7" t="s">
        <v>521</v>
      </c>
      <c r="D304" s="111" t="str">
        <f t="shared" ca="1" si="4"/>
        <v>T25</v>
      </c>
      <c r="H304" s="113"/>
      <c r="I304" s="53"/>
    </row>
    <row r="305" spans="2:9">
      <c r="B305" s="70" t="s">
        <v>679</v>
      </c>
      <c r="C305" s="7" t="s">
        <v>521</v>
      </c>
      <c r="D305" s="111" t="str">
        <f t="shared" ca="1" si="4"/>
        <v>T25</v>
      </c>
      <c r="H305" s="113"/>
      <c r="I305" s="53"/>
    </row>
    <row r="306" spans="2:9">
      <c r="B306" s="70" t="s">
        <v>680</v>
      </c>
      <c r="C306" s="7" t="s">
        <v>521</v>
      </c>
      <c r="D306" s="111" t="str">
        <f t="shared" ca="1" si="4"/>
        <v>T25</v>
      </c>
      <c r="H306" s="113"/>
      <c r="I306" s="53"/>
    </row>
    <row r="307" spans="2:9">
      <c r="B307" s="70" t="s">
        <v>681</v>
      </c>
      <c r="C307" s="7" t="s">
        <v>521</v>
      </c>
      <c r="D307" s="111" t="str">
        <f t="shared" ca="1" si="4"/>
        <v>T25</v>
      </c>
      <c r="I307" s="53"/>
    </row>
    <row r="308" spans="2:9">
      <c r="B308" s="70" t="s">
        <v>682</v>
      </c>
      <c r="C308" s="7" t="s">
        <v>521</v>
      </c>
      <c r="D308" s="111" t="str">
        <f t="shared" ca="1" si="4"/>
        <v>T25</v>
      </c>
      <c r="I308" s="53"/>
    </row>
    <row r="309" spans="2:9">
      <c r="B309" s="70" t="s">
        <v>683</v>
      </c>
      <c r="C309" s="7" t="s">
        <v>521</v>
      </c>
      <c r="D309" s="111" t="str">
        <f t="shared" ca="1" si="4"/>
        <v>T25</v>
      </c>
      <c r="I309" s="53"/>
    </row>
    <row r="310" spans="2:9">
      <c r="B310" s="70" t="s">
        <v>684</v>
      </c>
      <c r="C310" s="7" t="s">
        <v>521</v>
      </c>
      <c r="D310" s="111" t="str">
        <f t="shared" ca="1" si="4"/>
        <v>T25</v>
      </c>
      <c r="I310" s="53"/>
    </row>
    <row r="311" spans="2:9">
      <c r="B311" s="70" t="s">
        <v>685</v>
      </c>
      <c r="C311" s="98" t="s">
        <v>521</v>
      </c>
      <c r="D311" s="111" t="str">
        <f t="shared" ca="1" si="4"/>
        <v>T25</v>
      </c>
      <c r="I311" s="53"/>
    </row>
    <row r="312" spans="2:9">
      <c r="B312" s="70" t="s">
        <v>686</v>
      </c>
      <c r="C312" s="98" t="s">
        <v>521</v>
      </c>
      <c r="D312" s="111" t="str">
        <f t="shared" ca="1" si="4"/>
        <v>T25</v>
      </c>
      <c r="I312" s="53"/>
    </row>
    <row r="313" spans="2:9">
      <c r="B313" s="70" t="s">
        <v>687</v>
      </c>
      <c r="C313" s="98" t="s">
        <v>521</v>
      </c>
      <c r="D313" s="111" t="str">
        <f t="shared" ca="1" si="4"/>
        <v>T25</v>
      </c>
      <c r="I313" s="53"/>
    </row>
    <row r="314" spans="2:9">
      <c r="B314" s="70" t="s">
        <v>688</v>
      </c>
      <c r="C314" s="98" t="s">
        <v>521</v>
      </c>
      <c r="D314" s="111" t="str">
        <f t="shared" ca="1" si="4"/>
        <v>T25</v>
      </c>
      <c r="I314" s="53"/>
    </row>
    <row r="315" spans="2:9">
      <c r="B315" s="70" t="s">
        <v>689</v>
      </c>
      <c r="C315" s="98" t="s">
        <v>521</v>
      </c>
      <c r="D315" s="111" t="str">
        <f t="shared" ca="1" si="4"/>
        <v>T25</v>
      </c>
      <c r="I315" s="53"/>
    </row>
    <row r="316" spans="2:9">
      <c r="B316" s="70" t="s">
        <v>690</v>
      </c>
      <c r="C316" s="98" t="s">
        <v>521</v>
      </c>
      <c r="D316" s="111" t="str">
        <f t="shared" ca="1" si="4"/>
        <v>T25</v>
      </c>
      <c r="I316" s="53"/>
    </row>
    <row r="317" spans="2:9">
      <c r="B317" s="70" t="s">
        <v>691</v>
      </c>
      <c r="C317" s="98" t="s">
        <v>521</v>
      </c>
      <c r="D317" s="111" t="str">
        <f t="shared" ca="1" si="4"/>
        <v>T25</v>
      </c>
      <c r="I317" s="53"/>
    </row>
    <row r="318" spans="2:9">
      <c r="B318" s="70" t="s">
        <v>692</v>
      </c>
      <c r="C318" s="98" t="s">
        <v>521</v>
      </c>
      <c r="D318" s="111" t="str">
        <f t="shared" ca="1" si="4"/>
        <v>T25</v>
      </c>
      <c r="I318" s="53"/>
    </row>
    <row r="319" spans="2:9">
      <c r="B319" s="70" t="s">
        <v>737</v>
      </c>
      <c r="C319" s="98" t="s">
        <v>521</v>
      </c>
      <c r="D319" s="111" t="str">
        <f t="shared" ca="1" si="4"/>
        <v>T25</v>
      </c>
      <c r="I319" s="53"/>
    </row>
    <row r="320" spans="2:9">
      <c r="B320" s="70" t="s">
        <v>738</v>
      </c>
      <c r="C320" s="7" t="s">
        <v>521</v>
      </c>
      <c r="D320" s="111" t="str">
        <f t="shared" ca="1" si="4"/>
        <v>T26</v>
      </c>
      <c r="I320" s="53"/>
    </row>
    <row r="321" spans="2:9">
      <c r="B321" s="70" t="s">
        <v>693</v>
      </c>
      <c r="C321" s="7" t="s">
        <v>521</v>
      </c>
      <c r="D321" s="111" t="str">
        <f t="shared" ca="1" si="4"/>
        <v>T26</v>
      </c>
      <c r="I321" s="53"/>
    </row>
    <row r="322" spans="2:9">
      <c r="B322" s="70" t="s">
        <v>694</v>
      </c>
      <c r="C322" s="7" t="s">
        <v>521</v>
      </c>
      <c r="D322" s="111" t="str">
        <f t="shared" ca="1" si="4"/>
        <v>T26</v>
      </c>
      <c r="I322" s="53"/>
    </row>
    <row r="323" spans="2:9">
      <c r="B323" s="70" t="s">
        <v>695</v>
      </c>
      <c r="C323" s="7" t="s">
        <v>521</v>
      </c>
      <c r="D323" s="111" t="str">
        <f t="shared" ca="1" si="4"/>
        <v>T26</v>
      </c>
      <c r="I323" s="53"/>
    </row>
    <row r="324" spans="2:9">
      <c r="B324" s="70" t="s">
        <v>696</v>
      </c>
      <c r="C324" s="7" t="s">
        <v>521</v>
      </c>
      <c r="D324" s="111" t="str">
        <f t="shared" ca="1" si="4"/>
        <v>T26</v>
      </c>
      <c r="I324" s="53"/>
    </row>
    <row r="325" spans="2:9">
      <c r="B325" s="70" t="s">
        <v>697</v>
      </c>
      <c r="C325" s="7" t="s">
        <v>521</v>
      </c>
      <c r="D325" s="111" t="str">
        <f t="shared" ca="1" si="4"/>
        <v>T26</v>
      </c>
      <c r="I325" s="53"/>
    </row>
    <row r="326" spans="2:9">
      <c r="B326" s="70" t="s">
        <v>698</v>
      </c>
      <c r="C326" s="7" t="s">
        <v>521</v>
      </c>
      <c r="D326" s="111" t="str">
        <f t="shared" ca="1" si="4"/>
        <v>T26</v>
      </c>
      <c r="I326" s="53"/>
    </row>
    <row r="327" spans="2:9">
      <c r="B327" s="70" t="s">
        <v>699</v>
      </c>
      <c r="C327" s="7" t="s">
        <v>521</v>
      </c>
      <c r="D327" s="111" t="str">
        <f t="shared" ca="1" si="4"/>
        <v>T26</v>
      </c>
      <c r="I327" s="53"/>
    </row>
    <row r="328" spans="2:9">
      <c r="B328" s="70" t="s">
        <v>700</v>
      </c>
      <c r="C328" s="7" t="s">
        <v>521</v>
      </c>
      <c r="D328" s="111" t="str">
        <f t="shared" ca="1" si="4"/>
        <v>T26</v>
      </c>
      <c r="I328" s="53"/>
    </row>
    <row r="329" spans="2:9">
      <c r="B329" s="70" t="s">
        <v>701</v>
      </c>
      <c r="C329" s="7" t="s">
        <v>521</v>
      </c>
      <c r="D329" s="111" t="str">
        <f t="shared" ref="D329:D356" ca="1" si="5">+HYPERLINK($F$6&amp;"'"&amp;$C329&amp;"'!"&amp;SUBSTITUTE(IF($C329="Implantate",VLOOKUP($B329,$F:$G,2,FALSE),IF($C329="Teure Verfahren",VLOOKUP($B329,$I:$J,2,FALSE),"K1")),"/","")&amp;"_",IF($C329="Implantate",VLOOKUP($B329,$F:$G,2,FALSE),IF($C329="Teure Verfahren",VLOOKUP($B329,$I:$J,2,FALSE),"-")))</f>
        <v>T26</v>
      </c>
      <c r="I329" s="53"/>
    </row>
    <row r="330" spans="2:9">
      <c r="B330" s="70" t="s">
        <v>702</v>
      </c>
      <c r="C330" s="7" t="s">
        <v>521</v>
      </c>
      <c r="D330" s="111" t="str">
        <f t="shared" ca="1" si="5"/>
        <v>T26</v>
      </c>
      <c r="I330" s="53"/>
    </row>
    <row r="331" spans="2:9">
      <c r="B331" s="70" t="s">
        <v>703</v>
      </c>
      <c r="C331" s="7" t="s">
        <v>521</v>
      </c>
      <c r="D331" s="111" t="str">
        <f t="shared" ca="1" si="5"/>
        <v>T26</v>
      </c>
      <c r="I331" s="53"/>
    </row>
    <row r="332" spans="2:9">
      <c r="B332" s="70" t="s">
        <v>704</v>
      </c>
      <c r="C332" s="7" t="s">
        <v>521</v>
      </c>
      <c r="D332" s="111" t="str">
        <f t="shared" ca="1" si="5"/>
        <v>T26</v>
      </c>
    </row>
    <row r="333" spans="2:9">
      <c r="B333" s="70" t="s">
        <v>705</v>
      </c>
      <c r="C333" s="7" t="s">
        <v>521</v>
      </c>
      <c r="D333" s="111" t="str">
        <f t="shared" ca="1" si="5"/>
        <v>T26</v>
      </c>
    </row>
    <row r="334" spans="2:9">
      <c r="B334" s="70" t="s">
        <v>706</v>
      </c>
      <c r="C334" s="7" t="s">
        <v>521</v>
      </c>
      <c r="D334" s="111" t="str">
        <f t="shared" ca="1" si="5"/>
        <v>T26</v>
      </c>
    </row>
    <row r="335" spans="2:9">
      <c r="B335" s="70" t="s">
        <v>707</v>
      </c>
      <c r="C335" s="7" t="s">
        <v>521</v>
      </c>
      <c r="D335" s="111" t="str">
        <f t="shared" ca="1" si="5"/>
        <v>T26</v>
      </c>
    </row>
    <row r="336" spans="2:9">
      <c r="B336" s="70" t="s">
        <v>708</v>
      </c>
      <c r="C336" s="7" t="s">
        <v>521</v>
      </c>
      <c r="D336" s="111" t="str">
        <f t="shared" ca="1" si="5"/>
        <v>T26</v>
      </c>
    </row>
    <row r="337" spans="2:4">
      <c r="B337" s="70" t="s">
        <v>709</v>
      </c>
      <c r="C337" s="7" t="s">
        <v>521</v>
      </c>
      <c r="D337" s="111" t="str">
        <f t="shared" ca="1" si="5"/>
        <v>T26</v>
      </c>
    </row>
    <row r="338" spans="2:4">
      <c r="B338" s="70" t="s">
        <v>710</v>
      </c>
      <c r="C338" s="7" t="s">
        <v>521</v>
      </c>
      <c r="D338" s="111" t="str">
        <f t="shared" ca="1" si="5"/>
        <v>T26</v>
      </c>
    </row>
    <row r="339" spans="2:4">
      <c r="B339" s="70" t="s">
        <v>711</v>
      </c>
      <c r="C339" s="7" t="s">
        <v>521</v>
      </c>
      <c r="D339" s="111" t="str">
        <f t="shared" ca="1" si="5"/>
        <v>T26</v>
      </c>
    </row>
    <row r="340" spans="2:4">
      <c r="B340" s="70" t="s">
        <v>712</v>
      </c>
      <c r="C340" s="7" t="s">
        <v>521</v>
      </c>
      <c r="D340" s="111" t="str">
        <f t="shared" ca="1" si="5"/>
        <v>T26</v>
      </c>
    </row>
    <row r="341" spans="2:4">
      <c r="B341" s="70" t="s">
        <v>713</v>
      </c>
      <c r="C341" s="7" t="s">
        <v>521</v>
      </c>
      <c r="D341" s="111" t="str">
        <f t="shared" ca="1" si="5"/>
        <v>T26</v>
      </c>
    </row>
    <row r="342" spans="2:4">
      <c r="B342" s="70" t="s">
        <v>714</v>
      </c>
      <c r="C342" s="7" t="s">
        <v>521</v>
      </c>
      <c r="D342" s="111" t="str">
        <f t="shared" ca="1" si="5"/>
        <v>T26</v>
      </c>
    </row>
    <row r="343" spans="2:4">
      <c r="B343" s="70" t="s">
        <v>715</v>
      </c>
      <c r="C343" s="7" t="s">
        <v>521</v>
      </c>
      <c r="D343" s="111" t="str">
        <f t="shared" ca="1" si="5"/>
        <v>T26</v>
      </c>
    </row>
    <row r="344" spans="2:4">
      <c r="B344" s="70" t="s">
        <v>716</v>
      </c>
      <c r="C344" s="7" t="s">
        <v>521</v>
      </c>
      <c r="D344" s="111" t="str">
        <f t="shared" ca="1" si="5"/>
        <v>T26</v>
      </c>
    </row>
    <row r="345" spans="2:4">
      <c r="B345" s="70" t="s">
        <v>717</v>
      </c>
      <c r="C345" s="7" t="s">
        <v>521</v>
      </c>
      <c r="D345" s="111" t="str">
        <f t="shared" ca="1" si="5"/>
        <v>T26</v>
      </c>
    </row>
    <row r="346" spans="2:4">
      <c r="B346" s="70" t="s">
        <v>739</v>
      </c>
      <c r="C346" s="7" t="s">
        <v>521</v>
      </c>
      <c r="D346" s="111" t="str">
        <f t="shared" ca="1" si="5"/>
        <v>T26</v>
      </c>
    </row>
    <row r="347" spans="2:4">
      <c r="B347" s="70" t="s">
        <v>505</v>
      </c>
      <c r="C347" s="7" t="s">
        <v>521</v>
      </c>
      <c r="D347" s="111" t="str">
        <f t="shared" ca="1" si="5"/>
        <v>T12</v>
      </c>
    </row>
    <row r="348" spans="2:4">
      <c r="B348" s="70" t="s">
        <v>506</v>
      </c>
      <c r="C348" s="7" t="s">
        <v>521</v>
      </c>
      <c r="D348" s="111" t="str">
        <f t="shared" ca="1" si="5"/>
        <v>T13</v>
      </c>
    </row>
    <row r="349" spans="2:4" s="113" customFormat="1">
      <c r="B349" s="70">
        <v>99.72</v>
      </c>
      <c r="C349" s="7" t="s">
        <v>521</v>
      </c>
      <c r="D349" s="111" t="str">
        <f t="shared" ca="1" si="5"/>
        <v>T14</v>
      </c>
    </row>
    <row r="350" spans="2:4" s="113" customFormat="1">
      <c r="B350" s="70">
        <v>99.73</v>
      </c>
      <c r="C350" s="7" t="s">
        <v>521</v>
      </c>
      <c r="D350" s="111" t="str">
        <f t="shared" ca="1" si="5"/>
        <v>T15</v>
      </c>
    </row>
    <row r="351" spans="2:4" s="113" customFormat="1">
      <c r="B351" s="70">
        <v>99.74</v>
      </c>
      <c r="C351" s="7" t="s">
        <v>521</v>
      </c>
      <c r="D351" s="111" t="str">
        <f t="shared" ca="1" si="5"/>
        <v>T16</v>
      </c>
    </row>
    <row r="352" spans="2:4" s="113" customFormat="1">
      <c r="B352" s="70" t="s">
        <v>507</v>
      </c>
      <c r="C352" s="7" t="s">
        <v>521</v>
      </c>
      <c r="D352" s="111" t="str">
        <f t="shared" ca="1" si="5"/>
        <v>T17</v>
      </c>
    </row>
    <row r="353" spans="2:4" s="113" customFormat="1">
      <c r="B353" s="70" t="s">
        <v>508</v>
      </c>
      <c r="C353" s="7" t="s">
        <v>521</v>
      </c>
      <c r="D353" s="111" t="str">
        <f t="shared" ca="1" si="5"/>
        <v>T18</v>
      </c>
    </row>
    <row r="354" spans="2:4" s="113" customFormat="1">
      <c r="B354" s="70" t="s">
        <v>509</v>
      </c>
      <c r="C354" s="7" t="s">
        <v>521</v>
      </c>
      <c r="D354" s="111" t="str">
        <f t="shared" ca="1" si="5"/>
        <v>T19</v>
      </c>
    </row>
    <row r="355" spans="2:4" s="113" customFormat="1">
      <c r="B355" s="211" t="s">
        <v>510</v>
      </c>
      <c r="C355" s="98" t="s">
        <v>521</v>
      </c>
      <c r="D355" s="111" t="str">
        <f t="shared" ca="1" si="5"/>
        <v>T20</v>
      </c>
    </row>
    <row r="356" spans="2:4">
      <c r="B356" s="70">
        <v>99.88</v>
      </c>
      <c r="C356" s="7" t="s">
        <v>521</v>
      </c>
      <c r="D356" s="111" t="str">
        <f t="shared" ca="1" si="5"/>
        <v>T21</v>
      </c>
    </row>
    <row r="357" spans="2:4" ht="18" customHeight="1">
      <c r="B357"/>
      <c r="C357"/>
    </row>
    <row r="358" spans="2:4" hidden="1"/>
    <row r="359" spans="2:4" hidden="1"/>
    <row r="360" spans="2:4" hidden="1"/>
    <row r="361" spans="2:4" hidden="1"/>
    <row r="362" spans="2:4" hidden="1"/>
    <row r="363" spans="2:4" hidden="1"/>
    <row r="364" spans="2:4" hidden="1"/>
    <row r="365" spans="2:4" hidden="1"/>
    <row r="366" spans="2:4" hidden="1"/>
    <row r="367" spans="2:4" hidden="1"/>
    <row r="368" spans="2:4"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sheetData>
  <sheetProtection password="BF59" sheet="1" objects="1" scenarios="1" sort="0" autoFilter="0"/>
  <autoFilter ref="B7:C347"/>
  <sortState ref="B8:C349">
    <sortCondition ref="B8:B349"/>
  </sortState>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4"/>
  <sheetViews>
    <sheetView showGridLines="0" workbookViewId="0">
      <selection activeCell="F58" sqref="F58"/>
    </sheetView>
  </sheetViews>
  <sheetFormatPr baseColWidth="10" defaultColWidth="0" defaultRowHeight="14.4" zeroHeight="1"/>
  <cols>
    <col min="1" max="1" width="4.6640625" customWidth="1"/>
    <col min="2" max="2" width="46.109375" customWidth="1"/>
    <col min="3" max="3" width="23.33203125" customWidth="1"/>
    <col min="4" max="4" width="12.5546875" customWidth="1"/>
    <col min="5" max="5" width="10" customWidth="1"/>
    <col min="6" max="6" width="21.44140625" customWidth="1"/>
    <col min="7" max="7" width="4.77734375" customWidth="1"/>
    <col min="8" max="17" width="0" hidden="1" customWidth="1"/>
    <col min="18" max="16384" width="11.5546875" hidden="1"/>
  </cols>
  <sheetData>
    <row r="1" spans="2:13"/>
    <row r="2" spans="2:13" ht="21">
      <c r="B2" s="120" t="s">
        <v>220</v>
      </c>
    </row>
    <row r="3" spans="2:13" ht="21">
      <c r="B3" s="119" t="s">
        <v>1070</v>
      </c>
    </row>
    <row r="4" spans="2:13"/>
    <row r="5" spans="2:13" ht="17.399999999999999">
      <c r="B5" s="73" t="s">
        <v>2073</v>
      </c>
      <c r="I5" s="113"/>
    </row>
    <row r="6" spans="2:13" s="113" customFormat="1"/>
    <row r="7" spans="2:13">
      <c r="B7" s="23" t="s">
        <v>2028</v>
      </c>
      <c r="C7" s="35"/>
      <c r="D7" s="35"/>
      <c r="E7" s="35"/>
      <c r="F7" s="38"/>
    </row>
    <row r="8" spans="2:13">
      <c r="B8" s="117" t="s">
        <v>2026</v>
      </c>
      <c r="C8" s="116"/>
      <c r="D8" s="116"/>
      <c r="E8" s="116"/>
      <c r="F8" s="115"/>
    </row>
    <row r="9" spans="2:13">
      <c r="B9" s="118" t="s">
        <v>2027</v>
      </c>
      <c r="C9" s="116"/>
      <c r="D9" s="116"/>
      <c r="E9" s="116"/>
      <c r="F9" s="115"/>
      <c r="J9" s="113"/>
      <c r="K9" s="113"/>
      <c r="L9" s="113"/>
      <c r="M9" s="113"/>
    </row>
    <row r="10" spans="2:13" s="113" customFormat="1">
      <c r="B10" s="12" t="s">
        <v>2029</v>
      </c>
      <c r="C10" s="41"/>
      <c r="D10" s="41"/>
      <c r="E10" s="41"/>
      <c r="F10" s="42"/>
    </row>
    <row r="11" spans="2:13"/>
    <row r="12" spans="2:13">
      <c r="B12" s="244" t="s">
        <v>1620</v>
      </c>
      <c r="C12" s="244" t="s">
        <v>2025</v>
      </c>
      <c r="D12" s="244" t="s">
        <v>1621</v>
      </c>
      <c r="E12" s="244" t="s">
        <v>1510</v>
      </c>
      <c r="F12" s="244" t="s">
        <v>1622</v>
      </c>
    </row>
    <row r="13" spans="2:13">
      <c r="B13" s="98" t="s">
        <v>2008</v>
      </c>
      <c r="C13" s="98" t="s">
        <v>1669</v>
      </c>
      <c r="D13" s="98" t="s">
        <v>2009</v>
      </c>
      <c r="E13" s="98">
        <v>1</v>
      </c>
      <c r="F13" s="98">
        <v>0.125608</v>
      </c>
    </row>
    <row r="14" spans="2:13">
      <c r="B14" s="98" t="s">
        <v>1902</v>
      </c>
      <c r="C14" s="98" t="s">
        <v>1903</v>
      </c>
      <c r="D14" s="98" t="s">
        <v>1904</v>
      </c>
      <c r="E14" s="98">
        <v>100</v>
      </c>
      <c r="F14" s="98">
        <v>4.6470830000000003</v>
      </c>
    </row>
    <row r="15" spans="2:13">
      <c r="B15" s="98" t="s">
        <v>1899</v>
      </c>
      <c r="C15" s="98" t="s">
        <v>1900</v>
      </c>
      <c r="D15" s="98" t="s">
        <v>1901</v>
      </c>
      <c r="E15" s="98">
        <v>100</v>
      </c>
      <c r="F15" s="98">
        <v>1.567083</v>
      </c>
    </row>
    <row r="16" spans="2:13">
      <c r="B16" s="98" t="s">
        <v>1666</v>
      </c>
      <c r="C16" s="98" t="s">
        <v>1667</v>
      </c>
      <c r="D16" s="98" t="s">
        <v>1679</v>
      </c>
      <c r="E16" s="98">
        <v>100</v>
      </c>
      <c r="F16" s="98">
        <v>0.76083299999999998</v>
      </c>
    </row>
    <row r="17" spans="2:6">
      <c r="B17" s="98" t="s">
        <v>1905</v>
      </c>
      <c r="C17" s="98" t="s">
        <v>1906</v>
      </c>
      <c r="D17" s="98" t="s">
        <v>1907</v>
      </c>
      <c r="E17" s="98">
        <v>100</v>
      </c>
      <c r="F17" s="98">
        <v>0.95916699999999999</v>
      </c>
    </row>
    <row r="18" spans="2:6">
      <c r="B18" s="98" t="s">
        <v>1623</v>
      </c>
      <c r="C18" s="98" t="s">
        <v>1665</v>
      </c>
      <c r="D18" s="98" t="s">
        <v>1680</v>
      </c>
      <c r="E18" s="98">
        <v>1</v>
      </c>
      <c r="F18" s="98">
        <v>1.0681146399999999</v>
      </c>
    </row>
    <row r="19" spans="2:6">
      <c r="B19" s="98" t="s">
        <v>1908</v>
      </c>
      <c r="C19" s="98" t="s">
        <v>1909</v>
      </c>
      <c r="D19" s="98" t="s">
        <v>1910</v>
      </c>
      <c r="E19" s="98">
        <v>100</v>
      </c>
      <c r="F19" s="98">
        <v>0.80249999999999999</v>
      </c>
    </row>
    <row r="20" spans="2:6">
      <c r="B20" s="98" t="s">
        <v>1777</v>
      </c>
      <c r="C20" s="98" t="s">
        <v>1717</v>
      </c>
      <c r="D20" s="98" t="s">
        <v>1778</v>
      </c>
      <c r="E20" s="98">
        <v>1</v>
      </c>
      <c r="F20" s="98">
        <v>0.1045908</v>
      </c>
    </row>
    <row r="21" spans="2:6">
      <c r="B21" s="98" t="s">
        <v>1779</v>
      </c>
      <c r="C21" s="98" t="s">
        <v>1700</v>
      </c>
      <c r="D21" s="98" t="s">
        <v>1780</v>
      </c>
      <c r="E21" s="98">
        <v>1</v>
      </c>
      <c r="F21" s="98">
        <v>0.72348276</v>
      </c>
    </row>
    <row r="22" spans="2:6">
      <c r="B22" s="98" t="s">
        <v>1699</v>
      </c>
      <c r="C22" s="98" t="s">
        <v>1700</v>
      </c>
      <c r="D22" s="98" t="s">
        <v>1701</v>
      </c>
      <c r="E22" s="98">
        <v>1</v>
      </c>
      <c r="F22" s="98">
        <v>0.95916699999999999</v>
      </c>
    </row>
    <row r="23" spans="2:6">
      <c r="B23" s="98" t="s">
        <v>1781</v>
      </c>
      <c r="C23" s="98" t="s">
        <v>1782</v>
      </c>
      <c r="D23" s="98" t="s">
        <v>1783</v>
      </c>
      <c r="E23" s="98">
        <v>1</v>
      </c>
      <c r="F23" s="98">
        <v>2.5441669999999998</v>
      </c>
    </row>
    <row r="24" spans="2:6">
      <c r="B24" s="98" t="s">
        <v>1784</v>
      </c>
      <c r="C24" s="98" t="s">
        <v>1785</v>
      </c>
      <c r="D24" s="98" t="s">
        <v>1786</v>
      </c>
      <c r="E24" s="98">
        <v>100</v>
      </c>
      <c r="F24" s="98">
        <v>1.2324999999999999</v>
      </c>
    </row>
    <row r="25" spans="2:6">
      <c r="B25" s="98" t="s">
        <v>1702</v>
      </c>
      <c r="C25" s="98" t="s">
        <v>1700</v>
      </c>
      <c r="D25" s="98" t="s">
        <v>1703</v>
      </c>
      <c r="E25" s="98">
        <v>1</v>
      </c>
      <c r="F25" s="98">
        <v>0.47708299999999998</v>
      </c>
    </row>
    <row r="26" spans="2:6">
      <c r="B26" s="98" t="s">
        <v>1624</v>
      </c>
      <c r="C26" s="98" t="s">
        <v>1665</v>
      </c>
      <c r="D26" s="98" t="s">
        <v>1680</v>
      </c>
      <c r="E26" s="98">
        <v>1</v>
      </c>
      <c r="F26" s="98">
        <v>1.0681146399999999</v>
      </c>
    </row>
    <row r="27" spans="2:6">
      <c r="B27" s="98" t="s">
        <v>1704</v>
      </c>
      <c r="C27" s="98" t="s">
        <v>1700</v>
      </c>
      <c r="D27" s="98" t="s">
        <v>1705</v>
      </c>
      <c r="E27" s="98">
        <v>100</v>
      </c>
      <c r="F27" s="98">
        <v>48.006250000000001</v>
      </c>
    </row>
    <row r="28" spans="2:6">
      <c r="B28" s="98" t="s">
        <v>1911</v>
      </c>
      <c r="C28" s="98" t="s">
        <v>1912</v>
      </c>
      <c r="D28" s="98" t="s">
        <v>1913</v>
      </c>
      <c r="E28" s="98">
        <v>100</v>
      </c>
      <c r="F28" s="98">
        <v>0.162083</v>
      </c>
    </row>
    <row r="29" spans="2:6">
      <c r="B29" s="98" t="s">
        <v>1706</v>
      </c>
      <c r="C29" s="98" t="s">
        <v>1700</v>
      </c>
      <c r="D29" s="98" t="s">
        <v>1707</v>
      </c>
      <c r="E29" s="98">
        <v>1</v>
      </c>
      <c r="F29" s="98">
        <v>0.95916699999999999</v>
      </c>
    </row>
    <row r="30" spans="2:6">
      <c r="B30" s="98" t="s">
        <v>1708</v>
      </c>
      <c r="C30" s="98" t="s">
        <v>1709</v>
      </c>
      <c r="D30" s="98" t="s">
        <v>1710</v>
      </c>
      <c r="E30" s="98">
        <v>100</v>
      </c>
      <c r="F30" s="98">
        <v>13.901667</v>
      </c>
    </row>
    <row r="31" spans="2:6">
      <c r="B31" s="98" t="s">
        <v>1657</v>
      </c>
      <c r="C31" s="98" t="s">
        <v>1658</v>
      </c>
      <c r="D31" s="98" t="s">
        <v>1681</v>
      </c>
      <c r="E31" s="98">
        <v>100</v>
      </c>
      <c r="F31" s="98">
        <v>54.353332999999999</v>
      </c>
    </row>
    <row r="32" spans="2:6">
      <c r="B32" s="98" t="s">
        <v>1914</v>
      </c>
      <c r="C32" s="98" t="s">
        <v>1915</v>
      </c>
      <c r="D32" s="98" t="s">
        <v>1916</v>
      </c>
      <c r="E32" s="98">
        <v>1</v>
      </c>
      <c r="F32" s="98">
        <v>9.4683000000000003E-2</v>
      </c>
    </row>
    <row r="33" spans="2:9">
      <c r="B33" s="98" t="s">
        <v>1711</v>
      </c>
      <c r="C33" s="98" t="s">
        <v>1712</v>
      </c>
      <c r="D33" s="98" t="s">
        <v>1713</v>
      </c>
      <c r="E33" s="98">
        <v>1</v>
      </c>
      <c r="F33" s="98">
        <v>0.29295019</v>
      </c>
    </row>
    <row r="34" spans="2:9">
      <c r="B34" s="98" t="s">
        <v>1787</v>
      </c>
      <c r="C34" s="98" t="s">
        <v>1700</v>
      </c>
      <c r="D34" s="98" t="s">
        <v>1788</v>
      </c>
      <c r="E34" s="98">
        <v>100</v>
      </c>
      <c r="F34" s="98">
        <v>69.763750000000002</v>
      </c>
    </row>
    <row r="35" spans="2:9">
      <c r="B35" s="98" t="s">
        <v>1625</v>
      </c>
      <c r="C35" s="98" t="s">
        <v>1668</v>
      </c>
      <c r="D35" s="98" t="s">
        <v>1682</v>
      </c>
      <c r="E35" s="98">
        <v>1</v>
      </c>
      <c r="F35" s="98">
        <v>0.54333299999999995</v>
      </c>
    </row>
    <row r="36" spans="2:9">
      <c r="B36" s="98" t="s">
        <v>1917</v>
      </c>
      <c r="C36" s="98" t="s">
        <v>1912</v>
      </c>
      <c r="D36" s="98" t="s">
        <v>1913</v>
      </c>
      <c r="E36" s="98">
        <v>100</v>
      </c>
      <c r="F36" s="98">
        <v>0.162083</v>
      </c>
    </row>
    <row r="37" spans="2:9">
      <c r="B37" s="98" t="s">
        <v>1918</v>
      </c>
      <c r="C37" s="98" t="s">
        <v>1919</v>
      </c>
      <c r="D37" s="98" t="s">
        <v>1920</v>
      </c>
      <c r="E37" s="98">
        <v>100</v>
      </c>
      <c r="F37" s="98">
        <v>6.0416999999999998E-2</v>
      </c>
    </row>
    <row r="38" spans="2:9">
      <c r="B38" s="98" t="s">
        <v>1714</v>
      </c>
      <c r="C38" s="98" t="s">
        <v>1700</v>
      </c>
      <c r="D38" s="98" t="s">
        <v>1715</v>
      </c>
      <c r="E38" s="98">
        <v>1</v>
      </c>
      <c r="F38" s="98">
        <v>1.163333</v>
      </c>
    </row>
    <row r="39" spans="2:9">
      <c r="B39" s="98" t="s">
        <v>1716</v>
      </c>
      <c r="C39" s="98" t="s">
        <v>1717</v>
      </c>
      <c r="D39" s="98" t="s">
        <v>1718</v>
      </c>
      <c r="E39" s="98">
        <v>100</v>
      </c>
      <c r="F39" s="98">
        <v>0.14690400000000001</v>
      </c>
    </row>
    <row r="40" spans="2:9">
      <c r="B40" s="98" t="s">
        <v>1789</v>
      </c>
      <c r="C40" s="98" t="s">
        <v>1790</v>
      </c>
      <c r="D40" s="98" t="s">
        <v>1791</v>
      </c>
      <c r="E40" s="98">
        <v>100</v>
      </c>
      <c r="F40" s="98">
        <v>15.461550000000001</v>
      </c>
    </row>
    <row r="41" spans="2:9">
      <c r="B41" s="98" t="s">
        <v>1719</v>
      </c>
      <c r="C41" s="98" t="s">
        <v>1720</v>
      </c>
      <c r="D41" s="98" t="s">
        <v>1721</v>
      </c>
      <c r="E41" s="98">
        <v>100</v>
      </c>
      <c r="F41" s="98">
        <v>0.17942900000000001</v>
      </c>
    </row>
    <row r="42" spans="2:9">
      <c r="B42" s="98" t="s">
        <v>1626</v>
      </c>
      <c r="C42" s="98" t="s">
        <v>1662</v>
      </c>
      <c r="D42" s="98" t="s">
        <v>1683</v>
      </c>
      <c r="E42" s="98">
        <v>100</v>
      </c>
      <c r="F42" s="98">
        <v>14.327509579999999</v>
      </c>
    </row>
    <row r="43" spans="2:9">
      <c r="B43" s="98" t="s">
        <v>1627</v>
      </c>
      <c r="C43" s="98" t="s">
        <v>1665</v>
      </c>
      <c r="D43" s="98" t="s">
        <v>1680</v>
      </c>
      <c r="E43" s="98">
        <v>1</v>
      </c>
      <c r="F43" s="98">
        <v>1.0681146399999999</v>
      </c>
      <c r="I43" s="113"/>
    </row>
    <row r="44" spans="2:9">
      <c r="B44" s="98" t="s">
        <v>1921</v>
      </c>
      <c r="C44" s="98" t="s">
        <v>1922</v>
      </c>
      <c r="D44" s="98" t="s">
        <v>1923</v>
      </c>
      <c r="E44" s="98">
        <v>100</v>
      </c>
      <c r="F44" s="98">
        <v>0.54125000000000001</v>
      </c>
    </row>
    <row r="45" spans="2:9">
      <c r="B45" s="98" t="s">
        <v>1722</v>
      </c>
      <c r="C45" s="98" t="s">
        <v>1717</v>
      </c>
      <c r="D45" s="98" t="s">
        <v>1723</v>
      </c>
      <c r="E45" s="98">
        <v>1</v>
      </c>
      <c r="F45" s="98">
        <v>2.1375000000000002E-2</v>
      </c>
    </row>
    <row r="46" spans="2:9">
      <c r="B46" s="98" t="s">
        <v>1724</v>
      </c>
      <c r="C46" s="98" t="s">
        <v>1700</v>
      </c>
      <c r="D46" s="98" t="s">
        <v>1725</v>
      </c>
      <c r="E46" s="98">
        <v>1</v>
      </c>
      <c r="F46" s="98">
        <v>0.96256014999999995</v>
      </c>
    </row>
    <row r="47" spans="2:9">
      <c r="B47" s="98" t="s">
        <v>1924</v>
      </c>
      <c r="C47" s="98" t="s">
        <v>1912</v>
      </c>
      <c r="D47" s="98" t="s">
        <v>1913</v>
      </c>
      <c r="E47" s="98">
        <v>100</v>
      </c>
      <c r="F47" s="98">
        <v>0.162083</v>
      </c>
    </row>
    <row r="48" spans="2:9">
      <c r="B48" s="98" t="s">
        <v>1628</v>
      </c>
      <c r="C48" s="98" t="s">
        <v>1669</v>
      </c>
      <c r="D48" s="98" t="s">
        <v>1684</v>
      </c>
      <c r="E48" s="98">
        <v>1</v>
      </c>
      <c r="F48" s="98">
        <v>1.4706260499999999</v>
      </c>
    </row>
    <row r="49" spans="2:9" s="113" customFormat="1">
      <c r="B49" s="98" t="s">
        <v>1925</v>
      </c>
      <c r="C49" s="98" t="s">
        <v>1926</v>
      </c>
      <c r="D49" s="98" t="s">
        <v>1927</v>
      </c>
      <c r="E49" s="98">
        <v>100</v>
      </c>
      <c r="F49" s="98">
        <v>6.3975</v>
      </c>
      <c r="I49"/>
    </row>
    <row r="50" spans="2:9">
      <c r="B50" s="98" t="s">
        <v>1629</v>
      </c>
      <c r="C50" s="98" t="s">
        <v>1665</v>
      </c>
      <c r="D50" s="98" t="s">
        <v>1680</v>
      </c>
      <c r="E50" s="98">
        <v>1</v>
      </c>
      <c r="F50" s="98">
        <v>1.0681146399999999</v>
      </c>
      <c r="G50" s="113"/>
    </row>
    <row r="51" spans="2:9">
      <c r="B51" s="98" t="s">
        <v>1726</v>
      </c>
      <c r="C51" s="98" t="s">
        <v>1669</v>
      </c>
      <c r="D51" s="98" t="s">
        <v>1727</v>
      </c>
      <c r="E51" s="98">
        <v>100</v>
      </c>
      <c r="F51" s="98">
        <v>146.751667</v>
      </c>
      <c r="G51" s="113"/>
    </row>
    <row r="52" spans="2:9">
      <c r="B52" s="98" t="s">
        <v>1792</v>
      </c>
      <c r="C52" s="98" t="s">
        <v>1700</v>
      </c>
      <c r="D52" s="98" t="s">
        <v>1793</v>
      </c>
      <c r="E52" s="98">
        <v>1</v>
      </c>
      <c r="F52" s="98">
        <v>0.45916699999999999</v>
      </c>
      <c r="G52" s="113"/>
    </row>
    <row r="53" spans="2:9">
      <c r="B53" s="98" t="s">
        <v>1630</v>
      </c>
      <c r="C53" s="98" t="s">
        <v>1665</v>
      </c>
      <c r="D53" s="98" t="s">
        <v>1680</v>
      </c>
      <c r="E53" s="98">
        <v>1</v>
      </c>
      <c r="F53" s="98">
        <v>1.0681146399999999</v>
      </c>
      <c r="G53" s="113"/>
    </row>
    <row r="54" spans="2:9">
      <c r="B54" s="98" t="s">
        <v>1631</v>
      </c>
      <c r="C54" s="98" t="s">
        <v>1665</v>
      </c>
      <c r="D54" s="98" t="s">
        <v>1680</v>
      </c>
      <c r="E54" s="98">
        <v>1</v>
      </c>
      <c r="F54" s="98">
        <v>1.0681146399999999</v>
      </c>
      <c r="G54" s="113"/>
    </row>
    <row r="55" spans="2:9">
      <c r="B55" s="98" t="s">
        <v>1928</v>
      </c>
      <c r="C55" s="98" t="s">
        <v>2016</v>
      </c>
      <c r="D55" s="98" t="s">
        <v>2017</v>
      </c>
      <c r="E55" s="98">
        <v>100</v>
      </c>
      <c r="F55" s="98">
        <v>0.16166700000000001</v>
      </c>
      <c r="G55" s="113"/>
    </row>
    <row r="56" spans="2:9">
      <c r="B56" s="98" t="s">
        <v>1929</v>
      </c>
      <c r="C56" s="98" t="s">
        <v>1930</v>
      </c>
      <c r="D56" s="98" t="s">
        <v>1931</v>
      </c>
      <c r="E56" s="98">
        <v>100</v>
      </c>
      <c r="F56" s="98">
        <v>2.3450000000000002</v>
      </c>
      <c r="G56" s="113"/>
    </row>
    <row r="57" spans="2:9">
      <c r="B57" s="98" t="s">
        <v>1932</v>
      </c>
      <c r="C57" s="98" t="s">
        <v>1933</v>
      </c>
      <c r="D57" s="98" t="s">
        <v>1934</v>
      </c>
      <c r="E57" s="98">
        <v>100</v>
      </c>
      <c r="F57" s="98">
        <v>25.402408000000001</v>
      </c>
      <c r="G57" s="113"/>
    </row>
    <row r="58" spans="2:9">
      <c r="B58" s="98" t="s">
        <v>1632</v>
      </c>
      <c r="C58" s="98" t="s">
        <v>1669</v>
      </c>
      <c r="D58" s="98" t="s">
        <v>1685</v>
      </c>
      <c r="E58" s="98">
        <v>1</v>
      </c>
      <c r="F58" s="98">
        <v>1.4939880000000001</v>
      </c>
      <c r="G58" s="113"/>
    </row>
    <row r="59" spans="2:9">
      <c r="B59" s="98" t="s">
        <v>1633</v>
      </c>
      <c r="C59" s="98" t="s">
        <v>1665</v>
      </c>
      <c r="D59" s="98" t="s">
        <v>1680</v>
      </c>
      <c r="E59" s="98">
        <v>1</v>
      </c>
      <c r="F59" s="98">
        <v>1.0681146399999999</v>
      </c>
      <c r="G59" s="113"/>
    </row>
    <row r="60" spans="2:9">
      <c r="B60" s="98" t="s">
        <v>2010</v>
      </c>
      <c r="C60" s="98" t="s">
        <v>1665</v>
      </c>
      <c r="D60" s="98" t="s">
        <v>1680</v>
      </c>
      <c r="E60" s="98">
        <v>1</v>
      </c>
      <c r="F60" s="98">
        <v>1.0681146399999999</v>
      </c>
      <c r="G60" s="113"/>
    </row>
    <row r="61" spans="2:9">
      <c r="B61" s="98" t="s">
        <v>1728</v>
      </c>
      <c r="C61" s="98" t="s">
        <v>1729</v>
      </c>
      <c r="D61" s="98" t="s">
        <v>1730</v>
      </c>
      <c r="E61" s="98">
        <v>1</v>
      </c>
      <c r="F61" s="98">
        <v>0.125363</v>
      </c>
      <c r="G61" s="113"/>
    </row>
    <row r="62" spans="2:9">
      <c r="B62" s="98" t="s">
        <v>1935</v>
      </c>
      <c r="C62" s="98" t="s">
        <v>1919</v>
      </c>
      <c r="D62" s="98" t="s">
        <v>1936</v>
      </c>
      <c r="E62" s="98">
        <v>100</v>
      </c>
      <c r="F62" s="98">
        <v>0.01</v>
      </c>
      <c r="G62" s="113"/>
    </row>
    <row r="63" spans="2:9">
      <c r="B63" s="98" t="s">
        <v>1937</v>
      </c>
      <c r="C63" s="98" t="s">
        <v>1912</v>
      </c>
      <c r="D63" s="98" t="s">
        <v>1913</v>
      </c>
      <c r="E63" s="98">
        <v>100</v>
      </c>
      <c r="F63" s="98">
        <v>0.162083</v>
      </c>
      <c r="G63" s="113"/>
    </row>
    <row r="64" spans="2:9">
      <c r="B64" s="98" t="s">
        <v>1731</v>
      </c>
      <c r="C64" s="98" t="s">
        <v>1700</v>
      </c>
      <c r="D64" s="98" t="s">
        <v>1732</v>
      </c>
      <c r="E64" s="98">
        <v>100</v>
      </c>
      <c r="F64" s="98">
        <v>0.46250000000000002</v>
      </c>
      <c r="G64" s="113"/>
    </row>
    <row r="65" spans="2:7">
      <c r="B65" s="98" t="s">
        <v>1733</v>
      </c>
      <c r="C65" s="98" t="s">
        <v>1665</v>
      </c>
      <c r="D65" s="98" t="s">
        <v>1680</v>
      </c>
      <c r="E65" s="98">
        <v>1</v>
      </c>
      <c r="F65" s="98">
        <v>1.0681146399999999</v>
      </c>
      <c r="G65" s="113"/>
    </row>
    <row r="66" spans="2:7">
      <c r="B66" s="98" t="s">
        <v>1734</v>
      </c>
      <c r="C66" s="98" t="s">
        <v>1735</v>
      </c>
      <c r="D66" s="98" t="s">
        <v>1736</v>
      </c>
      <c r="E66" s="98">
        <v>100</v>
      </c>
      <c r="F66" s="98">
        <v>1.8854169999999999</v>
      </c>
      <c r="G66" s="113"/>
    </row>
    <row r="67" spans="2:7">
      <c r="B67" s="98" t="s">
        <v>1737</v>
      </c>
      <c r="C67" s="98" t="s">
        <v>1738</v>
      </c>
      <c r="D67" s="98" t="s">
        <v>1739</v>
      </c>
      <c r="E67" s="98">
        <v>100</v>
      </c>
      <c r="F67" s="98">
        <v>4.4104169999999998</v>
      </c>
      <c r="G67" s="113"/>
    </row>
    <row r="68" spans="2:7">
      <c r="B68" s="98" t="s">
        <v>1794</v>
      </c>
      <c r="C68" s="98" t="s">
        <v>1700</v>
      </c>
      <c r="D68" s="98" t="s">
        <v>1795</v>
      </c>
      <c r="E68" s="98">
        <v>100</v>
      </c>
      <c r="F68" s="98">
        <v>12.42047395</v>
      </c>
      <c r="G68" s="113"/>
    </row>
    <row r="69" spans="2:7">
      <c r="B69" s="98" t="s">
        <v>1796</v>
      </c>
      <c r="C69" s="98" t="s">
        <v>1797</v>
      </c>
      <c r="D69" s="98" t="s">
        <v>1798</v>
      </c>
      <c r="E69" s="98">
        <v>100</v>
      </c>
      <c r="F69" s="98">
        <v>1.50083831</v>
      </c>
      <c r="G69" s="113"/>
    </row>
    <row r="70" spans="2:7">
      <c r="B70" s="98" t="s">
        <v>1799</v>
      </c>
      <c r="C70" s="98" t="s">
        <v>1800</v>
      </c>
      <c r="D70" s="98" t="s">
        <v>1801</v>
      </c>
      <c r="E70" s="98">
        <v>100</v>
      </c>
      <c r="F70" s="98">
        <v>7.169E-3</v>
      </c>
      <c r="G70" s="113"/>
    </row>
    <row r="71" spans="2:7">
      <c r="B71" s="98" t="s">
        <v>1802</v>
      </c>
      <c r="C71" s="98" t="s">
        <v>1782</v>
      </c>
      <c r="D71" s="98" t="s">
        <v>1803</v>
      </c>
      <c r="E71" s="98">
        <v>1</v>
      </c>
      <c r="F71" s="98">
        <v>8.4599999999999996E-4</v>
      </c>
      <c r="G71" s="113"/>
    </row>
    <row r="72" spans="2:7">
      <c r="B72" s="98" t="s">
        <v>1804</v>
      </c>
      <c r="C72" s="98" t="s">
        <v>1805</v>
      </c>
      <c r="D72" s="98" t="s">
        <v>1806</v>
      </c>
      <c r="E72" s="98">
        <v>100</v>
      </c>
      <c r="F72" s="98">
        <v>3.104E-3</v>
      </c>
      <c r="G72" s="113"/>
    </row>
    <row r="73" spans="2:7">
      <c r="B73" s="98" t="s">
        <v>1634</v>
      </c>
      <c r="C73" s="98" t="s">
        <v>1665</v>
      </c>
      <c r="D73" s="98" t="s">
        <v>1680</v>
      </c>
      <c r="E73" s="98">
        <v>1</v>
      </c>
      <c r="F73" s="98">
        <v>1.0681146399999999</v>
      </c>
      <c r="G73" s="113"/>
    </row>
    <row r="74" spans="2:7">
      <c r="B74" s="98" t="s">
        <v>1635</v>
      </c>
      <c r="C74" s="98" t="s">
        <v>1669</v>
      </c>
      <c r="D74" s="98" t="s">
        <v>1684</v>
      </c>
      <c r="E74" s="98">
        <v>1</v>
      </c>
      <c r="F74" s="98">
        <v>1.4706260499999999</v>
      </c>
      <c r="G74" s="113"/>
    </row>
    <row r="75" spans="2:7">
      <c r="B75" s="98" t="s">
        <v>1636</v>
      </c>
      <c r="C75" s="98" t="s">
        <v>1662</v>
      </c>
      <c r="D75" s="98" t="s">
        <v>1686</v>
      </c>
      <c r="E75" s="98">
        <v>100</v>
      </c>
      <c r="F75" s="98">
        <v>0.53333299999999995</v>
      </c>
      <c r="G75" s="113"/>
    </row>
    <row r="76" spans="2:7">
      <c r="B76" s="98" t="s">
        <v>1807</v>
      </c>
      <c r="C76" s="98" t="s">
        <v>1808</v>
      </c>
      <c r="D76" s="98" t="s">
        <v>1809</v>
      </c>
      <c r="E76" s="98">
        <v>100</v>
      </c>
      <c r="F76" s="98">
        <v>24.745000000000001</v>
      </c>
      <c r="G76" s="113"/>
    </row>
    <row r="77" spans="2:7">
      <c r="B77" s="98" t="s">
        <v>1637</v>
      </c>
      <c r="C77" s="98" t="s">
        <v>1665</v>
      </c>
      <c r="D77" s="98" t="s">
        <v>1680</v>
      </c>
      <c r="E77" s="98">
        <v>1</v>
      </c>
      <c r="F77" s="98">
        <v>1.0681146399999999</v>
      </c>
      <c r="G77" s="113"/>
    </row>
    <row r="78" spans="2:7">
      <c r="B78" s="98" t="s">
        <v>1740</v>
      </c>
      <c r="C78" s="98" t="s">
        <v>1700</v>
      </c>
      <c r="D78" s="98" t="s">
        <v>1741</v>
      </c>
      <c r="E78" s="98">
        <v>100</v>
      </c>
      <c r="F78" s="98">
        <v>0.82166700000000004</v>
      </c>
      <c r="G78" s="113"/>
    </row>
    <row r="79" spans="2:7">
      <c r="B79" s="98" t="s">
        <v>1810</v>
      </c>
      <c r="C79" s="98" t="s">
        <v>1811</v>
      </c>
      <c r="D79" s="98" t="s">
        <v>1812</v>
      </c>
      <c r="E79" s="98">
        <v>100</v>
      </c>
      <c r="F79" s="98">
        <v>0.79512031000000005</v>
      </c>
      <c r="G79" s="113"/>
    </row>
    <row r="80" spans="2:7">
      <c r="B80" s="98" t="s">
        <v>1813</v>
      </c>
      <c r="C80" s="98" t="s">
        <v>1805</v>
      </c>
      <c r="D80" s="98" t="s">
        <v>1814</v>
      </c>
      <c r="E80" s="98">
        <v>100</v>
      </c>
      <c r="F80" s="98">
        <v>0.44644600000000001</v>
      </c>
      <c r="G80" s="113"/>
    </row>
    <row r="81" spans="2:7">
      <c r="B81" s="98" t="s">
        <v>1815</v>
      </c>
      <c r="C81" s="98" t="s">
        <v>1782</v>
      </c>
      <c r="D81" s="98" t="s">
        <v>1816</v>
      </c>
      <c r="E81" s="98">
        <v>1</v>
      </c>
      <c r="F81" s="98">
        <v>1.3541669999999999</v>
      </c>
      <c r="G81" s="113"/>
    </row>
    <row r="82" spans="2:7">
      <c r="B82" s="98" t="s">
        <v>1817</v>
      </c>
      <c r="C82" s="98" t="s">
        <v>1818</v>
      </c>
      <c r="D82" s="98" t="s">
        <v>1819</v>
      </c>
      <c r="E82" s="98">
        <v>100</v>
      </c>
      <c r="F82" s="98">
        <v>2.3741999999999999E-2</v>
      </c>
      <c r="G82" s="113"/>
    </row>
    <row r="83" spans="2:7">
      <c r="B83" s="98" t="s">
        <v>1938</v>
      </c>
      <c r="C83" s="98" t="s">
        <v>1939</v>
      </c>
      <c r="D83" s="98" t="s">
        <v>1913</v>
      </c>
      <c r="E83" s="98">
        <v>100</v>
      </c>
      <c r="F83" s="98">
        <v>0.162083</v>
      </c>
      <c r="G83" s="113"/>
    </row>
    <row r="84" spans="2:7">
      <c r="B84" s="98" t="s">
        <v>1742</v>
      </c>
      <c r="C84" s="98" t="s">
        <v>1700</v>
      </c>
      <c r="D84" s="98" t="s">
        <v>1743</v>
      </c>
      <c r="E84" s="98">
        <v>1</v>
      </c>
      <c r="F84" s="98">
        <v>0.75386359999999997</v>
      </c>
      <c r="G84" s="113"/>
    </row>
    <row r="85" spans="2:7">
      <c r="B85" s="98" t="s">
        <v>1940</v>
      </c>
      <c r="C85" s="98" t="s">
        <v>1941</v>
      </c>
      <c r="D85" s="98" t="s">
        <v>1942</v>
      </c>
      <c r="E85" s="98">
        <v>100</v>
      </c>
      <c r="F85" s="98">
        <v>0.96750000000000003</v>
      </c>
      <c r="G85" s="113"/>
    </row>
    <row r="86" spans="2:7">
      <c r="B86" s="98" t="s">
        <v>1943</v>
      </c>
      <c r="C86" s="98" t="s">
        <v>1944</v>
      </c>
      <c r="D86" s="98" t="s">
        <v>1945</v>
      </c>
      <c r="E86" s="98">
        <v>100</v>
      </c>
      <c r="F86" s="98">
        <v>0.98041699999999998</v>
      </c>
      <c r="G86" s="113"/>
    </row>
    <row r="87" spans="2:7">
      <c r="B87" s="98" t="s">
        <v>1744</v>
      </c>
      <c r="C87" s="98" t="s">
        <v>1717</v>
      </c>
      <c r="D87" s="98" t="s">
        <v>1745</v>
      </c>
      <c r="E87" s="98">
        <v>100</v>
      </c>
      <c r="F87" s="98">
        <v>3.5120999999999999E-2</v>
      </c>
      <c r="G87" s="113"/>
    </row>
    <row r="88" spans="2:7">
      <c r="B88" s="98" t="s">
        <v>1946</v>
      </c>
      <c r="C88" s="98" t="s">
        <v>2016</v>
      </c>
      <c r="D88" s="98" t="s">
        <v>2017</v>
      </c>
      <c r="E88" s="98">
        <v>100</v>
      </c>
      <c r="F88" s="98">
        <v>0.16166700000000001</v>
      </c>
      <c r="G88" s="113"/>
    </row>
    <row r="89" spans="2:7">
      <c r="B89" s="98" t="s">
        <v>2018</v>
      </c>
      <c r="C89" s="98" t="s">
        <v>2019</v>
      </c>
      <c r="D89" s="98" t="s">
        <v>1947</v>
      </c>
      <c r="E89" s="98">
        <v>100</v>
      </c>
      <c r="F89" s="98">
        <v>0.104167</v>
      </c>
      <c r="G89" s="113"/>
    </row>
    <row r="90" spans="2:7">
      <c r="B90" s="98" t="s">
        <v>1823</v>
      </c>
      <c r="C90" s="98" t="s">
        <v>1821</v>
      </c>
      <c r="D90" s="98" t="s">
        <v>1824</v>
      </c>
      <c r="E90" s="98">
        <v>100</v>
      </c>
      <c r="F90" s="98">
        <v>0.67</v>
      </c>
      <c r="G90" s="113"/>
    </row>
    <row r="91" spans="2:7">
      <c r="B91" s="98" t="s">
        <v>1820</v>
      </c>
      <c r="C91" s="98" t="s">
        <v>1821</v>
      </c>
      <c r="D91" s="98" t="s">
        <v>1822</v>
      </c>
      <c r="E91" s="98">
        <v>100</v>
      </c>
      <c r="F91" s="98">
        <v>8.5054019999999994E-2</v>
      </c>
      <c r="G91" s="113"/>
    </row>
    <row r="92" spans="2:7">
      <c r="B92" s="98" t="s">
        <v>1638</v>
      </c>
      <c r="C92" s="98" t="s">
        <v>1670</v>
      </c>
      <c r="D92" s="98" t="s">
        <v>1687</v>
      </c>
      <c r="E92" s="98">
        <v>100</v>
      </c>
      <c r="F92" s="98">
        <v>13.94875</v>
      </c>
      <c r="G92" s="113"/>
    </row>
    <row r="93" spans="2:7">
      <c r="B93" s="98" t="s">
        <v>1746</v>
      </c>
      <c r="C93" s="98" t="s">
        <v>1717</v>
      </c>
      <c r="D93" s="98" t="s">
        <v>1747</v>
      </c>
      <c r="E93" s="98">
        <v>1</v>
      </c>
      <c r="F93" s="98">
        <v>0.95916699999999999</v>
      </c>
      <c r="G93" s="113"/>
    </row>
    <row r="94" spans="2:7">
      <c r="B94" s="98" t="s">
        <v>1825</v>
      </c>
      <c r="C94" s="98" t="s">
        <v>1782</v>
      </c>
      <c r="D94" s="98" t="s">
        <v>1826</v>
      </c>
      <c r="E94" s="98">
        <v>1</v>
      </c>
      <c r="F94" s="98">
        <v>3.1862499999999998</v>
      </c>
      <c r="G94" s="113"/>
    </row>
    <row r="95" spans="2:7">
      <c r="B95" s="98" t="s">
        <v>1827</v>
      </c>
      <c r="C95" s="98" t="s">
        <v>1828</v>
      </c>
      <c r="D95" s="98" t="s">
        <v>1829</v>
      </c>
      <c r="E95" s="98">
        <v>1</v>
      </c>
      <c r="F95" s="98">
        <v>1.02E-4</v>
      </c>
      <c r="G95" s="113"/>
    </row>
    <row r="96" spans="2:7">
      <c r="B96" s="98" t="s">
        <v>1639</v>
      </c>
      <c r="C96" s="98" t="s">
        <v>1665</v>
      </c>
      <c r="D96" s="98" t="s">
        <v>1680</v>
      </c>
      <c r="E96" s="98">
        <v>1</v>
      </c>
      <c r="F96" s="98">
        <v>1.0681146399999999</v>
      </c>
      <c r="G96" s="113"/>
    </row>
    <row r="97" spans="2:8">
      <c r="B97" s="98" t="s">
        <v>1830</v>
      </c>
      <c r="C97" s="98" t="s">
        <v>1669</v>
      </c>
      <c r="D97" s="98" t="s">
        <v>1831</v>
      </c>
      <c r="E97" s="98">
        <v>100</v>
      </c>
      <c r="F97" s="98">
        <v>6.3708000000000001E-2</v>
      </c>
      <c r="H97" s="113"/>
    </row>
    <row r="98" spans="2:8">
      <c r="B98" s="98" t="s">
        <v>1948</v>
      </c>
      <c r="C98" s="98" t="s">
        <v>1700</v>
      </c>
      <c r="D98" s="98" t="s">
        <v>1949</v>
      </c>
      <c r="E98" s="98">
        <v>1</v>
      </c>
      <c r="F98" s="98">
        <v>1.1179E-2</v>
      </c>
      <c r="H98" s="113"/>
    </row>
    <row r="99" spans="2:8">
      <c r="B99" s="98" t="s">
        <v>1950</v>
      </c>
      <c r="C99" s="98" t="s">
        <v>1906</v>
      </c>
      <c r="D99" s="98" t="s">
        <v>1951</v>
      </c>
      <c r="E99" s="98">
        <v>1</v>
      </c>
      <c r="F99" s="98">
        <v>0.70250000000000001</v>
      </c>
      <c r="H99" s="113"/>
    </row>
    <row r="100" spans="2:8">
      <c r="B100" s="98" t="s">
        <v>1640</v>
      </c>
      <c r="C100" s="98" t="s">
        <v>1665</v>
      </c>
      <c r="D100" s="98" t="s">
        <v>1680</v>
      </c>
      <c r="E100" s="98">
        <v>1</v>
      </c>
      <c r="F100" s="98">
        <v>1.0681146399999999</v>
      </c>
      <c r="H100" s="113"/>
    </row>
    <row r="101" spans="2:8">
      <c r="B101" s="98" t="s">
        <v>1641</v>
      </c>
      <c r="C101" s="98" t="s">
        <v>1665</v>
      </c>
      <c r="D101" s="98" t="s">
        <v>1680</v>
      </c>
      <c r="E101" s="98">
        <v>1</v>
      </c>
      <c r="F101" s="98">
        <v>1.0681146399999999</v>
      </c>
      <c r="H101" s="113"/>
    </row>
    <row r="102" spans="2:8">
      <c r="B102" s="98" t="s">
        <v>1832</v>
      </c>
      <c r="C102" s="98" t="s">
        <v>1833</v>
      </c>
      <c r="D102" s="98" t="s">
        <v>1834</v>
      </c>
      <c r="E102" s="98">
        <v>1</v>
      </c>
      <c r="F102" s="98">
        <v>0.120417</v>
      </c>
      <c r="H102" s="113"/>
    </row>
    <row r="103" spans="2:8">
      <c r="B103" s="98" t="s">
        <v>1952</v>
      </c>
      <c r="C103" s="98" t="s">
        <v>1953</v>
      </c>
      <c r="D103" s="98" t="s">
        <v>1954</v>
      </c>
      <c r="E103" s="98">
        <v>100</v>
      </c>
      <c r="F103" s="98">
        <v>3.0879E-2</v>
      </c>
      <c r="H103" s="113"/>
    </row>
    <row r="104" spans="2:8">
      <c r="B104" s="98" t="s">
        <v>1955</v>
      </c>
      <c r="C104" s="98" t="s">
        <v>1956</v>
      </c>
      <c r="D104" s="98" t="s">
        <v>1957</v>
      </c>
      <c r="E104" s="98">
        <v>1</v>
      </c>
      <c r="F104" s="98">
        <v>1.9710000000000001E-3</v>
      </c>
      <c r="H104" s="113"/>
    </row>
    <row r="105" spans="2:8">
      <c r="B105" s="98" t="s">
        <v>1835</v>
      </c>
      <c r="C105" s="98" t="s">
        <v>1836</v>
      </c>
      <c r="D105" s="98" t="s">
        <v>1837</v>
      </c>
      <c r="E105" s="98">
        <v>100</v>
      </c>
      <c r="F105" s="98">
        <v>24.737432949999999</v>
      </c>
      <c r="H105" s="113"/>
    </row>
    <row r="106" spans="2:8">
      <c r="B106" s="98" t="s">
        <v>1838</v>
      </c>
      <c r="C106" s="98" t="s">
        <v>1839</v>
      </c>
      <c r="D106" s="98" t="s">
        <v>1840</v>
      </c>
      <c r="E106" s="98">
        <v>100</v>
      </c>
      <c r="F106" s="98">
        <v>6.2474999999999996</v>
      </c>
      <c r="H106" s="113"/>
    </row>
    <row r="107" spans="2:8">
      <c r="B107" s="98" t="s">
        <v>1958</v>
      </c>
      <c r="C107" s="98" t="s">
        <v>1912</v>
      </c>
      <c r="D107" s="98" t="s">
        <v>1913</v>
      </c>
      <c r="E107" s="98">
        <v>100</v>
      </c>
      <c r="F107" s="98">
        <v>0.162083</v>
      </c>
      <c r="H107" s="113"/>
    </row>
    <row r="108" spans="2:8">
      <c r="B108" s="98" t="s">
        <v>1642</v>
      </c>
      <c r="C108" s="98" t="s">
        <v>1665</v>
      </c>
      <c r="D108" s="98" t="s">
        <v>1680</v>
      </c>
      <c r="E108" s="98">
        <v>1</v>
      </c>
      <c r="F108" s="98">
        <v>1.0681146399999999</v>
      </c>
      <c r="H108" s="113"/>
    </row>
    <row r="109" spans="2:8">
      <c r="B109" s="98" t="s">
        <v>1959</v>
      </c>
      <c r="C109" s="98" t="s">
        <v>1960</v>
      </c>
      <c r="D109" s="98" t="s">
        <v>1961</v>
      </c>
      <c r="E109" s="98">
        <v>100</v>
      </c>
      <c r="F109" s="98">
        <v>9.8316669999999995</v>
      </c>
      <c r="H109" s="113"/>
    </row>
    <row r="110" spans="2:8">
      <c r="B110" s="98" t="s">
        <v>1748</v>
      </c>
      <c r="C110" s="98" t="s">
        <v>1665</v>
      </c>
      <c r="D110" s="98" t="s">
        <v>1680</v>
      </c>
      <c r="E110" s="98">
        <v>1</v>
      </c>
      <c r="F110" s="98">
        <v>1.0681146399999999</v>
      </c>
      <c r="H110" s="113"/>
    </row>
    <row r="111" spans="2:8">
      <c r="B111" s="98" t="s">
        <v>1962</v>
      </c>
      <c r="C111" s="98" t="s">
        <v>1963</v>
      </c>
      <c r="D111" s="98" t="s">
        <v>1964</v>
      </c>
      <c r="E111" s="98">
        <v>100</v>
      </c>
      <c r="F111" s="98">
        <v>0.30666700000000002</v>
      </c>
      <c r="H111" s="113"/>
    </row>
    <row r="112" spans="2:8">
      <c r="B112" s="98" t="s">
        <v>1965</v>
      </c>
      <c r="C112" s="98" t="s">
        <v>1797</v>
      </c>
      <c r="D112" s="98" t="s">
        <v>1966</v>
      </c>
      <c r="E112" s="98">
        <v>100</v>
      </c>
      <c r="F112" s="98">
        <v>2.7320829999999998</v>
      </c>
      <c r="H112" s="113"/>
    </row>
    <row r="113" spans="2:8">
      <c r="B113" s="98" t="s">
        <v>1643</v>
      </c>
      <c r="C113" s="98" t="s">
        <v>1671</v>
      </c>
      <c r="D113" s="98" t="s">
        <v>1688</v>
      </c>
      <c r="E113" s="98">
        <v>100</v>
      </c>
      <c r="F113" s="98">
        <v>1.725833</v>
      </c>
      <c r="H113" s="113"/>
    </row>
    <row r="114" spans="2:8">
      <c r="B114" s="98" t="s">
        <v>1749</v>
      </c>
      <c r="C114" s="98" t="s">
        <v>1717</v>
      </c>
      <c r="D114" s="98" t="s">
        <v>1750</v>
      </c>
      <c r="E114" s="98">
        <v>100</v>
      </c>
      <c r="F114" s="98">
        <v>6.0732950199999998</v>
      </c>
      <c r="H114" s="113"/>
    </row>
    <row r="115" spans="2:8">
      <c r="B115" s="98" t="s">
        <v>1841</v>
      </c>
      <c r="C115" s="98" t="s">
        <v>1842</v>
      </c>
      <c r="D115" s="98" t="s">
        <v>1843</v>
      </c>
      <c r="E115" s="98">
        <v>100</v>
      </c>
      <c r="F115" s="98">
        <v>4.8779000000000003E-2</v>
      </c>
      <c r="H115" s="113"/>
    </row>
    <row r="116" spans="2:8">
      <c r="B116" s="98" t="s">
        <v>1967</v>
      </c>
      <c r="C116" s="98" t="s">
        <v>1968</v>
      </c>
      <c r="D116" s="98" t="s">
        <v>1969</v>
      </c>
      <c r="E116" s="98">
        <v>100</v>
      </c>
      <c r="F116" s="98">
        <v>2.4551669999999999</v>
      </c>
      <c r="H116" s="113"/>
    </row>
    <row r="117" spans="2:8">
      <c r="B117" s="98" t="s">
        <v>1844</v>
      </c>
      <c r="C117" s="98" t="s">
        <v>1845</v>
      </c>
      <c r="D117" s="98" t="s">
        <v>1846</v>
      </c>
      <c r="E117" s="98">
        <v>100</v>
      </c>
      <c r="F117" s="98">
        <v>8.2875000000000004E-2</v>
      </c>
      <c r="H117" s="113"/>
    </row>
    <row r="118" spans="2:8">
      <c r="B118" s="98" t="s">
        <v>1970</v>
      </c>
      <c r="C118" s="98" t="s">
        <v>1700</v>
      </c>
      <c r="D118" s="98" t="s">
        <v>1971</v>
      </c>
      <c r="E118" s="98">
        <v>100</v>
      </c>
      <c r="F118" s="98">
        <v>7.5120829999999996</v>
      </c>
      <c r="H118" s="113"/>
    </row>
    <row r="119" spans="2:8">
      <c r="B119" s="98" t="s">
        <v>1847</v>
      </c>
      <c r="C119" s="98" t="s">
        <v>1797</v>
      </c>
      <c r="D119" s="98" t="s">
        <v>1848</v>
      </c>
      <c r="E119" s="98">
        <v>100</v>
      </c>
      <c r="F119" s="98">
        <v>0.93374999999999997</v>
      </c>
      <c r="H119" s="113"/>
    </row>
    <row r="120" spans="2:8">
      <c r="B120" s="98" t="s">
        <v>1849</v>
      </c>
      <c r="C120" s="98" t="s">
        <v>1850</v>
      </c>
      <c r="D120" s="98" t="s">
        <v>1851</v>
      </c>
      <c r="E120" s="98">
        <v>100</v>
      </c>
      <c r="F120" s="98">
        <v>0.89208299999999996</v>
      </c>
      <c r="H120" s="113"/>
    </row>
    <row r="121" spans="2:8">
      <c r="B121" s="98" t="s">
        <v>1852</v>
      </c>
      <c r="C121" s="98" t="s">
        <v>1700</v>
      </c>
      <c r="D121" s="98" t="s">
        <v>1853</v>
      </c>
      <c r="E121" s="98">
        <v>1</v>
      </c>
      <c r="F121" s="98">
        <v>0.67317892999999995</v>
      </c>
      <c r="H121" s="113"/>
    </row>
    <row r="122" spans="2:8">
      <c r="B122" s="98" t="s">
        <v>1752</v>
      </c>
      <c r="C122" s="98" t="s">
        <v>2013</v>
      </c>
      <c r="D122" s="98" t="s">
        <v>2012</v>
      </c>
      <c r="E122" s="98">
        <v>100</v>
      </c>
      <c r="F122" s="98">
        <v>3.5620829999999999</v>
      </c>
      <c r="H122" s="113"/>
    </row>
    <row r="123" spans="2:8">
      <c r="B123" s="98" t="s">
        <v>2011</v>
      </c>
      <c r="C123" s="98" t="s">
        <v>1766</v>
      </c>
      <c r="D123" s="98" t="s">
        <v>1751</v>
      </c>
      <c r="E123" s="98">
        <v>100</v>
      </c>
      <c r="F123" s="98">
        <v>54.3675</v>
      </c>
      <c r="H123" s="113"/>
    </row>
    <row r="124" spans="2:8">
      <c r="B124" s="98" t="s">
        <v>1644</v>
      </c>
      <c r="C124" s="98" t="s">
        <v>1665</v>
      </c>
      <c r="D124" s="98" t="s">
        <v>1680</v>
      </c>
      <c r="E124" s="98">
        <v>1</v>
      </c>
      <c r="F124" s="98">
        <v>1.0681146399999999</v>
      </c>
      <c r="H124" s="113"/>
    </row>
    <row r="125" spans="2:8">
      <c r="B125" s="98" t="s">
        <v>1972</v>
      </c>
      <c r="C125" s="98" t="s">
        <v>1912</v>
      </c>
      <c r="D125" s="98" t="s">
        <v>1913</v>
      </c>
      <c r="E125" s="98">
        <v>100</v>
      </c>
      <c r="F125" s="98">
        <v>0.162083</v>
      </c>
      <c r="H125" s="113"/>
    </row>
    <row r="126" spans="2:8">
      <c r="B126" s="98" t="s">
        <v>1973</v>
      </c>
      <c r="C126" s="98" t="s">
        <v>1974</v>
      </c>
      <c r="D126" s="98" t="s">
        <v>1975</v>
      </c>
      <c r="E126" s="98">
        <v>1</v>
      </c>
      <c r="F126" s="98">
        <v>4.8419999999999999E-3</v>
      </c>
      <c r="H126" s="113"/>
    </row>
    <row r="127" spans="2:8">
      <c r="B127" s="98" t="s">
        <v>1645</v>
      </c>
      <c r="C127" s="98" t="s">
        <v>1662</v>
      </c>
      <c r="D127" s="98" t="s">
        <v>1689</v>
      </c>
      <c r="E127" s="98">
        <v>100</v>
      </c>
      <c r="F127" s="98">
        <v>11.94800766</v>
      </c>
      <c r="H127" s="113"/>
    </row>
    <row r="128" spans="2:8">
      <c r="B128" s="98" t="s">
        <v>1646</v>
      </c>
      <c r="C128" s="98" t="s">
        <v>1665</v>
      </c>
      <c r="D128" s="98" t="s">
        <v>1680</v>
      </c>
      <c r="E128" s="98">
        <v>1</v>
      </c>
      <c r="F128" s="98">
        <v>1.0681146399999999</v>
      </c>
      <c r="H128" s="113"/>
    </row>
    <row r="129" spans="2:8">
      <c r="B129" s="98" t="s">
        <v>1854</v>
      </c>
      <c r="C129" s="98" t="s">
        <v>1805</v>
      </c>
      <c r="D129" s="98" t="s">
        <v>1855</v>
      </c>
      <c r="E129" s="98">
        <v>1</v>
      </c>
      <c r="F129" s="98">
        <v>2.4933329999999998</v>
      </c>
      <c r="H129" s="113"/>
    </row>
    <row r="130" spans="2:8">
      <c r="B130" s="98" t="s">
        <v>1775</v>
      </c>
      <c r="C130" s="98" t="s">
        <v>1700</v>
      </c>
      <c r="D130" s="98" t="s">
        <v>1776</v>
      </c>
      <c r="E130" s="98">
        <v>100</v>
      </c>
      <c r="F130" s="98">
        <v>35.487917000000003</v>
      </c>
      <c r="H130" s="113"/>
    </row>
    <row r="131" spans="2:8">
      <c r="B131" s="98" t="s">
        <v>1856</v>
      </c>
      <c r="C131" s="98" t="s">
        <v>1797</v>
      </c>
      <c r="D131" s="98" t="s">
        <v>1857</v>
      </c>
      <c r="E131" s="98">
        <v>100</v>
      </c>
      <c r="F131" s="98">
        <v>0.93458300000000005</v>
      </c>
      <c r="H131" s="113"/>
    </row>
    <row r="132" spans="2:8">
      <c r="B132" s="98" t="s">
        <v>1753</v>
      </c>
      <c r="C132" s="98" t="s">
        <v>1754</v>
      </c>
      <c r="D132" s="98" t="s">
        <v>1755</v>
      </c>
      <c r="E132" s="98">
        <v>1</v>
      </c>
      <c r="F132" s="98">
        <v>0.95967100000000005</v>
      </c>
      <c r="H132" s="113"/>
    </row>
    <row r="133" spans="2:8">
      <c r="B133" s="98" t="s">
        <v>1858</v>
      </c>
      <c r="C133" s="98" t="s">
        <v>1859</v>
      </c>
      <c r="D133" s="98" t="s">
        <v>1860</v>
      </c>
      <c r="E133" s="98">
        <v>1</v>
      </c>
      <c r="F133" s="98">
        <v>0.346667</v>
      </c>
      <c r="H133" s="113"/>
    </row>
    <row r="134" spans="2:8">
      <c r="B134" s="98" t="s">
        <v>1756</v>
      </c>
      <c r="C134" s="98" t="s">
        <v>1757</v>
      </c>
      <c r="D134" s="98" t="s">
        <v>1758</v>
      </c>
      <c r="E134" s="98">
        <v>100</v>
      </c>
      <c r="F134" s="98">
        <v>1.8463E-2</v>
      </c>
      <c r="H134" s="113"/>
    </row>
    <row r="135" spans="2:8">
      <c r="B135" s="98" t="s">
        <v>1759</v>
      </c>
      <c r="C135" s="98" t="s">
        <v>1760</v>
      </c>
      <c r="D135" s="98" t="s">
        <v>1761</v>
      </c>
      <c r="E135" s="98">
        <v>100</v>
      </c>
      <c r="F135" s="98">
        <v>30.096667</v>
      </c>
    </row>
    <row r="136" spans="2:8">
      <c r="B136" s="98" t="s">
        <v>1861</v>
      </c>
      <c r="C136" s="98" t="s">
        <v>1717</v>
      </c>
      <c r="D136" s="98" t="s">
        <v>1862</v>
      </c>
      <c r="E136" s="98">
        <v>100</v>
      </c>
      <c r="F136" s="98">
        <v>2.1066669999999998</v>
      </c>
      <c r="H136" s="113"/>
    </row>
    <row r="137" spans="2:8">
      <c r="B137" s="98" t="s">
        <v>1647</v>
      </c>
      <c r="C137" s="98" t="s">
        <v>1672</v>
      </c>
      <c r="D137" s="98" t="s">
        <v>1690</v>
      </c>
      <c r="E137" s="98">
        <v>100</v>
      </c>
      <c r="F137" s="98">
        <v>25.536053639999999</v>
      </c>
      <c r="H137" s="113"/>
    </row>
    <row r="138" spans="2:8">
      <c r="B138" s="98" t="s">
        <v>1863</v>
      </c>
      <c r="C138" s="98" t="s">
        <v>1850</v>
      </c>
      <c r="D138" s="98" t="s">
        <v>1851</v>
      </c>
      <c r="E138" s="98">
        <v>100</v>
      </c>
      <c r="F138" s="98">
        <v>0.89208299999999996</v>
      </c>
      <c r="H138" s="113"/>
    </row>
    <row r="139" spans="2:8">
      <c r="B139" s="98" t="s">
        <v>1648</v>
      </c>
      <c r="C139" s="98" t="s">
        <v>1665</v>
      </c>
      <c r="D139" s="98" t="s">
        <v>1680</v>
      </c>
      <c r="E139" s="98">
        <v>1</v>
      </c>
      <c r="F139" s="98">
        <v>1.0681146399999999</v>
      </c>
      <c r="H139" s="113"/>
    </row>
    <row r="140" spans="2:8">
      <c r="B140" s="98" t="s">
        <v>1864</v>
      </c>
      <c r="C140" s="98" t="s">
        <v>1865</v>
      </c>
      <c r="D140" s="98" t="s">
        <v>1866</v>
      </c>
      <c r="E140" s="98">
        <v>100</v>
      </c>
      <c r="F140" s="98">
        <v>26.355416999999999</v>
      </c>
      <c r="H140" s="113"/>
    </row>
    <row r="141" spans="2:8">
      <c r="B141" s="98" t="s">
        <v>1976</v>
      </c>
      <c r="C141" s="98" t="s">
        <v>1665</v>
      </c>
      <c r="D141" s="98" t="s">
        <v>1680</v>
      </c>
      <c r="E141" s="98">
        <v>1</v>
      </c>
      <c r="F141" s="98">
        <v>1.0681146399999999</v>
      </c>
      <c r="H141" s="113"/>
    </row>
    <row r="142" spans="2:8">
      <c r="B142" s="98" t="s">
        <v>1649</v>
      </c>
      <c r="C142" s="98" t="s">
        <v>1673</v>
      </c>
      <c r="D142" s="98" t="s">
        <v>1691</v>
      </c>
      <c r="E142" s="98">
        <v>100</v>
      </c>
      <c r="F142" s="98">
        <v>23.933745999999999</v>
      </c>
      <c r="H142" s="113"/>
    </row>
    <row r="143" spans="2:8">
      <c r="B143" s="98" t="s">
        <v>1650</v>
      </c>
      <c r="C143" s="98" t="s">
        <v>1674</v>
      </c>
      <c r="D143" s="98" t="s">
        <v>1692</v>
      </c>
      <c r="E143" s="98">
        <v>100</v>
      </c>
      <c r="F143" s="98">
        <v>1.58517241</v>
      </c>
      <c r="H143" s="113"/>
    </row>
    <row r="144" spans="2:8">
      <c r="B144" s="98" t="s">
        <v>1977</v>
      </c>
      <c r="C144" s="98" t="s">
        <v>1919</v>
      </c>
      <c r="D144" s="98" t="s">
        <v>1978</v>
      </c>
      <c r="E144" s="98">
        <v>100</v>
      </c>
      <c r="F144" s="98">
        <v>0.13500000000000001</v>
      </c>
      <c r="H144" s="113"/>
    </row>
    <row r="145" spans="2:8">
      <c r="B145" s="98" t="s">
        <v>1763</v>
      </c>
      <c r="C145" s="98" t="s">
        <v>1720</v>
      </c>
      <c r="D145" s="98" t="s">
        <v>1764</v>
      </c>
      <c r="E145" s="98">
        <v>100</v>
      </c>
      <c r="F145" s="98">
        <v>10.982082999999999</v>
      </c>
      <c r="H145" s="113"/>
    </row>
    <row r="146" spans="2:8">
      <c r="B146" s="98" t="s">
        <v>1870</v>
      </c>
      <c r="C146" s="98" t="s">
        <v>1700</v>
      </c>
      <c r="D146" s="98" t="s">
        <v>1725</v>
      </c>
      <c r="E146" s="98">
        <v>1</v>
      </c>
      <c r="F146" s="98">
        <v>0.96256014999999995</v>
      </c>
      <c r="H146" s="113"/>
    </row>
    <row r="147" spans="2:8">
      <c r="B147" s="98" t="s">
        <v>1867</v>
      </c>
      <c r="C147" s="98" t="s">
        <v>1868</v>
      </c>
      <c r="D147" s="98" t="s">
        <v>1869</v>
      </c>
      <c r="E147" s="98">
        <v>1</v>
      </c>
      <c r="F147" s="98">
        <v>0.37666699999999997</v>
      </c>
      <c r="H147" s="113"/>
    </row>
    <row r="148" spans="2:8">
      <c r="B148" s="98" t="s">
        <v>1979</v>
      </c>
      <c r="C148" s="98" t="s">
        <v>1980</v>
      </c>
      <c r="D148" s="98" t="s">
        <v>1981</v>
      </c>
      <c r="E148" s="98">
        <v>100</v>
      </c>
      <c r="F148" s="98">
        <v>4.3920000000000001E-3</v>
      </c>
      <c r="H148" s="113"/>
    </row>
    <row r="149" spans="2:8">
      <c r="B149" s="98" t="s">
        <v>1871</v>
      </c>
      <c r="C149" s="98" t="s">
        <v>1865</v>
      </c>
      <c r="D149" s="98" t="s">
        <v>1872</v>
      </c>
      <c r="E149" s="98">
        <v>100</v>
      </c>
      <c r="F149" s="98">
        <v>25.582083000000001</v>
      </c>
      <c r="H149" s="113"/>
    </row>
    <row r="150" spans="2:8">
      <c r="B150" s="98" t="s">
        <v>1651</v>
      </c>
      <c r="C150" s="98" t="s">
        <v>1669</v>
      </c>
      <c r="D150" s="98" t="s">
        <v>1684</v>
      </c>
      <c r="E150" s="98">
        <v>1</v>
      </c>
      <c r="F150" s="98">
        <v>1.4706260499999999</v>
      </c>
      <c r="H150" s="113"/>
    </row>
    <row r="151" spans="2:8">
      <c r="B151" s="98" t="s">
        <v>1652</v>
      </c>
      <c r="C151" s="98" t="s">
        <v>1662</v>
      </c>
      <c r="D151" s="98" t="s">
        <v>1693</v>
      </c>
      <c r="E151" s="98">
        <v>100</v>
      </c>
      <c r="F151" s="98">
        <v>11.42651341</v>
      </c>
      <c r="H151" s="113"/>
    </row>
    <row r="152" spans="2:8">
      <c r="B152" s="98" t="s">
        <v>1982</v>
      </c>
      <c r="C152" s="98" t="s">
        <v>1912</v>
      </c>
      <c r="D152" s="98" t="s">
        <v>1913</v>
      </c>
      <c r="E152" s="98">
        <v>100</v>
      </c>
      <c r="F152" s="98">
        <v>0.162083</v>
      </c>
      <c r="H152" s="113"/>
    </row>
    <row r="153" spans="2:8">
      <c r="B153" s="98" t="s">
        <v>1653</v>
      </c>
      <c r="C153" s="98" t="s">
        <v>1675</v>
      </c>
      <c r="D153" s="98" t="s">
        <v>1694</v>
      </c>
      <c r="E153" s="98">
        <v>100</v>
      </c>
      <c r="F153" s="98">
        <v>0.88124999999999998</v>
      </c>
      <c r="H153" s="113"/>
    </row>
    <row r="154" spans="2:8">
      <c r="B154" s="98" t="s">
        <v>1983</v>
      </c>
      <c r="C154" s="98" t="s">
        <v>1797</v>
      </c>
      <c r="D154" s="98" t="s">
        <v>1984</v>
      </c>
      <c r="E154" s="98">
        <v>100</v>
      </c>
      <c r="F154" s="98">
        <v>7.2</v>
      </c>
      <c r="H154" s="113"/>
    </row>
    <row r="155" spans="2:8">
      <c r="B155" s="98" t="s">
        <v>1985</v>
      </c>
      <c r="C155" s="98" t="s">
        <v>1986</v>
      </c>
      <c r="D155" s="98" t="s">
        <v>1987</v>
      </c>
      <c r="E155" s="98">
        <v>1</v>
      </c>
      <c r="F155" s="98">
        <v>2.13E-4</v>
      </c>
      <c r="H155" s="113"/>
    </row>
    <row r="156" spans="2:8">
      <c r="B156" s="98" t="s">
        <v>1873</v>
      </c>
      <c r="C156" s="98" t="s">
        <v>1700</v>
      </c>
      <c r="D156" s="98" t="s">
        <v>1874</v>
      </c>
      <c r="E156" s="98">
        <v>100</v>
      </c>
      <c r="F156" s="98">
        <v>70.036781610000006</v>
      </c>
      <c r="H156" s="113"/>
    </row>
    <row r="157" spans="2:8">
      <c r="B157" s="98" t="s">
        <v>1654</v>
      </c>
      <c r="C157" s="98" t="s">
        <v>1665</v>
      </c>
      <c r="D157" s="98" t="s">
        <v>1680</v>
      </c>
      <c r="E157" s="98">
        <v>1</v>
      </c>
      <c r="F157" s="98">
        <v>1.0681146399999999</v>
      </c>
      <c r="H157" s="113"/>
    </row>
    <row r="158" spans="2:8">
      <c r="B158" s="98" t="s">
        <v>1655</v>
      </c>
      <c r="C158" s="98" t="s">
        <v>1665</v>
      </c>
      <c r="D158" s="98" t="s">
        <v>1680</v>
      </c>
      <c r="E158" s="98">
        <v>1</v>
      </c>
      <c r="F158" s="98">
        <v>1.0681146399999999</v>
      </c>
      <c r="H158" s="113"/>
    </row>
    <row r="159" spans="2:8">
      <c r="B159" s="98" t="s">
        <v>1988</v>
      </c>
      <c r="C159" s="98" t="s">
        <v>1989</v>
      </c>
      <c r="D159" s="98" t="s">
        <v>1990</v>
      </c>
      <c r="E159" s="98">
        <v>100</v>
      </c>
      <c r="F159" s="98">
        <v>0.14208299999999999</v>
      </c>
      <c r="H159" s="113"/>
    </row>
    <row r="160" spans="2:8">
      <c r="B160" s="98" t="s">
        <v>1656</v>
      </c>
      <c r="C160" s="98" t="s">
        <v>1665</v>
      </c>
      <c r="D160" s="98" t="s">
        <v>1680</v>
      </c>
      <c r="E160" s="98">
        <v>1</v>
      </c>
      <c r="F160" s="98">
        <v>1.0681146399999999</v>
      </c>
      <c r="H160" s="113"/>
    </row>
    <row r="161" spans="2:8">
      <c r="B161" s="98" t="s">
        <v>1875</v>
      </c>
      <c r="C161" s="98" t="s">
        <v>1797</v>
      </c>
      <c r="D161" s="98" t="s">
        <v>1876</v>
      </c>
      <c r="E161" s="98">
        <v>100</v>
      </c>
      <c r="F161" s="98">
        <v>0.70499999999999996</v>
      </c>
      <c r="H161" s="113"/>
    </row>
    <row r="162" spans="2:8">
      <c r="B162" s="98" t="s">
        <v>1762</v>
      </c>
      <c r="C162" s="98" t="s">
        <v>1665</v>
      </c>
      <c r="D162" s="98" t="s">
        <v>1680</v>
      </c>
      <c r="E162" s="98">
        <v>1</v>
      </c>
      <c r="F162" s="98">
        <v>1.0681146399999999</v>
      </c>
      <c r="H162" s="113"/>
    </row>
    <row r="163" spans="2:8">
      <c r="B163" s="98" t="s">
        <v>2020</v>
      </c>
      <c r="C163" s="98" t="s">
        <v>2021</v>
      </c>
      <c r="D163" s="98" t="s">
        <v>1993</v>
      </c>
      <c r="E163" s="98">
        <v>1</v>
      </c>
      <c r="F163" s="98">
        <v>7.5718010000000002E-2</v>
      </c>
      <c r="H163" s="113"/>
    </row>
    <row r="164" spans="2:8">
      <c r="B164" s="98" t="s">
        <v>1991</v>
      </c>
      <c r="C164" s="98" t="s">
        <v>1906</v>
      </c>
      <c r="D164" s="98" t="s">
        <v>1992</v>
      </c>
      <c r="E164" s="98">
        <v>100</v>
      </c>
      <c r="F164" s="98">
        <v>15.923333</v>
      </c>
      <c r="H164" s="113"/>
    </row>
    <row r="165" spans="2:8">
      <c r="B165" s="98" t="s">
        <v>1765</v>
      </c>
      <c r="C165" s="98" t="s">
        <v>1766</v>
      </c>
      <c r="D165" s="98" t="s">
        <v>1767</v>
      </c>
      <c r="E165" s="98">
        <v>1</v>
      </c>
      <c r="F165" s="98">
        <v>0.28645799999999999</v>
      </c>
      <c r="H165" s="113"/>
    </row>
    <row r="166" spans="2:8">
      <c r="B166" s="98" t="s">
        <v>1994</v>
      </c>
      <c r="C166" s="98" t="s">
        <v>1995</v>
      </c>
      <c r="D166" s="98" t="s">
        <v>1996</v>
      </c>
      <c r="E166" s="98">
        <v>100</v>
      </c>
      <c r="F166" s="98">
        <v>7.50875</v>
      </c>
      <c r="H166" s="113"/>
    </row>
    <row r="167" spans="2:8">
      <c r="B167" s="98" t="s">
        <v>1877</v>
      </c>
      <c r="C167" s="98" t="s">
        <v>1669</v>
      </c>
      <c r="D167" s="98" t="s">
        <v>1878</v>
      </c>
      <c r="E167" s="98">
        <v>100</v>
      </c>
      <c r="F167" s="98">
        <v>0.44916699999999998</v>
      </c>
      <c r="H167" s="113"/>
    </row>
    <row r="168" spans="2:8">
      <c r="B168" s="98" t="s">
        <v>1879</v>
      </c>
      <c r="C168" s="98" t="s">
        <v>1880</v>
      </c>
      <c r="D168" s="98" t="s">
        <v>1881</v>
      </c>
      <c r="E168" s="98">
        <v>100</v>
      </c>
      <c r="F168" s="98">
        <v>20.190000000000001</v>
      </c>
      <c r="H168" s="113"/>
    </row>
    <row r="169" spans="2:8">
      <c r="B169" s="98" t="s">
        <v>1882</v>
      </c>
      <c r="C169" s="98" t="s">
        <v>1700</v>
      </c>
      <c r="D169" s="98" t="s">
        <v>1883</v>
      </c>
      <c r="E169" s="98">
        <v>100</v>
      </c>
      <c r="F169" s="98">
        <v>3.0212500000000002</v>
      </c>
      <c r="H169" s="113"/>
    </row>
    <row r="170" spans="2:8">
      <c r="B170" s="98" t="s">
        <v>1997</v>
      </c>
      <c r="C170" s="98" t="s">
        <v>1944</v>
      </c>
      <c r="D170" s="98" t="s">
        <v>1998</v>
      </c>
      <c r="E170" s="98">
        <v>100</v>
      </c>
      <c r="F170" s="98">
        <v>4.6842000000000002E-2</v>
      </c>
      <c r="H170" s="113"/>
    </row>
    <row r="171" spans="2:8">
      <c r="B171" s="98" t="s">
        <v>1884</v>
      </c>
      <c r="C171" s="98" t="s">
        <v>1885</v>
      </c>
      <c r="D171" s="98" t="s">
        <v>1886</v>
      </c>
      <c r="E171" s="98">
        <v>100</v>
      </c>
      <c r="F171" s="98">
        <v>2.81192069</v>
      </c>
      <c r="H171" s="113"/>
    </row>
    <row r="172" spans="2:8">
      <c r="B172" s="98" t="s">
        <v>1999</v>
      </c>
      <c r="C172" s="98" t="s">
        <v>1912</v>
      </c>
      <c r="D172" s="98" t="s">
        <v>1913</v>
      </c>
      <c r="E172" s="98">
        <v>100</v>
      </c>
      <c r="F172" s="98">
        <v>0.162083</v>
      </c>
      <c r="H172" s="113"/>
    </row>
    <row r="173" spans="2:8">
      <c r="B173" s="98" t="s">
        <v>1887</v>
      </c>
      <c r="C173" s="98" t="s">
        <v>1888</v>
      </c>
      <c r="D173" s="98" t="s">
        <v>1889</v>
      </c>
      <c r="E173" s="98">
        <v>1</v>
      </c>
      <c r="F173" s="98">
        <v>0.46124999999999999</v>
      </c>
      <c r="H173" s="113"/>
    </row>
    <row r="174" spans="2:8">
      <c r="B174" s="98" t="s">
        <v>1768</v>
      </c>
      <c r="C174" s="98" t="s">
        <v>1700</v>
      </c>
      <c r="D174" s="98" t="s">
        <v>1769</v>
      </c>
      <c r="E174" s="98">
        <v>100</v>
      </c>
      <c r="F174" s="98">
        <v>15.08375</v>
      </c>
      <c r="H174" s="113"/>
    </row>
    <row r="175" spans="2:8">
      <c r="B175" s="98" t="s">
        <v>2000</v>
      </c>
      <c r="C175" s="98" t="s">
        <v>2016</v>
      </c>
      <c r="D175" s="98" t="s">
        <v>2017</v>
      </c>
      <c r="E175" s="98">
        <v>100</v>
      </c>
      <c r="F175" s="98">
        <v>0.16166700000000001</v>
      </c>
      <c r="H175" s="113"/>
    </row>
    <row r="176" spans="2:8">
      <c r="B176" s="98" t="s">
        <v>1661</v>
      </c>
      <c r="C176" s="98" t="s">
        <v>1662</v>
      </c>
      <c r="D176" s="98" t="s">
        <v>1695</v>
      </c>
      <c r="E176" s="98">
        <v>100</v>
      </c>
      <c r="F176" s="98">
        <v>3.9163705000000002</v>
      </c>
      <c r="H176" s="113"/>
    </row>
    <row r="177" spans="2:8">
      <c r="B177" s="98" t="s">
        <v>2001</v>
      </c>
      <c r="C177" s="98" t="s">
        <v>1906</v>
      </c>
      <c r="D177" s="98" t="s">
        <v>2002</v>
      </c>
      <c r="E177" s="98">
        <v>1</v>
      </c>
      <c r="F177" s="98">
        <v>0.48875000000000002</v>
      </c>
      <c r="H177" s="113"/>
    </row>
    <row r="178" spans="2:8">
      <c r="B178" s="98" t="s">
        <v>1659</v>
      </c>
      <c r="C178" s="98" t="s">
        <v>1676</v>
      </c>
      <c r="D178" s="98" t="s">
        <v>1696</v>
      </c>
      <c r="E178" s="98">
        <v>1</v>
      </c>
      <c r="F178" s="98">
        <v>0.35485555000000002</v>
      </c>
      <c r="H178" s="113"/>
    </row>
    <row r="179" spans="2:8">
      <c r="B179" s="98" t="s">
        <v>2003</v>
      </c>
      <c r="C179" s="98" t="s">
        <v>2004</v>
      </c>
      <c r="D179" s="98" t="s">
        <v>2005</v>
      </c>
      <c r="E179" s="98">
        <v>100</v>
      </c>
      <c r="F179" s="98">
        <v>2.9742000000000001E-2</v>
      </c>
      <c r="H179" s="113"/>
    </row>
    <row r="180" spans="2:8">
      <c r="B180" s="98" t="s">
        <v>1660</v>
      </c>
      <c r="C180" s="98" t="s">
        <v>1677</v>
      </c>
      <c r="D180" s="98" t="s">
        <v>1697</v>
      </c>
      <c r="E180" s="98">
        <v>100</v>
      </c>
      <c r="F180" s="98">
        <v>4.4270829999999997</v>
      </c>
      <c r="H180" s="113"/>
    </row>
    <row r="181" spans="2:8">
      <c r="B181" s="98" t="s">
        <v>1663</v>
      </c>
      <c r="C181" s="98" t="s">
        <v>1678</v>
      </c>
      <c r="D181" s="98" t="s">
        <v>1698</v>
      </c>
      <c r="E181" s="98">
        <v>100</v>
      </c>
      <c r="F181" s="98">
        <v>0.34468544000000001</v>
      </c>
      <c r="H181" s="113"/>
    </row>
    <row r="182" spans="2:8">
      <c r="B182" s="98" t="s">
        <v>1770</v>
      </c>
      <c r="C182" s="98" t="s">
        <v>1771</v>
      </c>
      <c r="D182" s="98" t="s">
        <v>1772</v>
      </c>
      <c r="E182" s="98">
        <v>100</v>
      </c>
      <c r="F182" s="98">
        <v>3.5212500000000002</v>
      </c>
      <c r="H182" s="113"/>
    </row>
    <row r="183" spans="2:8">
      <c r="B183" s="98" t="s">
        <v>1773</v>
      </c>
      <c r="C183" s="98" t="s">
        <v>1700</v>
      </c>
      <c r="D183" s="98" t="s">
        <v>1725</v>
      </c>
      <c r="E183" s="98">
        <v>1</v>
      </c>
      <c r="F183" s="98">
        <v>0.96256014999999995</v>
      </c>
      <c r="H183" s="113"/>
    </row>
    <row r="184" spans="2:8">
      <c r="B184" s="98" t="s">
        <v>1890</v>
      </c>
      <c r="C184" s="98" t="s">
        <v>1891</v>
      </c>
      <c r="D184" s="98" t="s">
        <v>1892</v>
      </c>
      <c r="E184" s="98">
        <v>100</v>
      </c>
      <c r="F184" s="98">
        <v>0.89541700000000002</v>
      </c>
      <c r="H184" s="113"/>
    </row>
    <row r="185" spans="2:8">
      <c r="B185" s="98" t="s">
        <v>1774</v>
      </c>
      <c r="C185" s="98" t="s">
        <v>2014</v>
      </c>
      <c r="D185" s="98" t="s">
        <v>2015</v>
      </c>
      <c r="E185" s="98">
        <v>1</v>
      </c>
      <c r="F185" s="98">
        <v>0.15256700000000001</v>
      </c>
      <c r="H185" s="113"/>
    </row>
    <row r="186" spans="2:8">
      <c r="B186" s="98" t="s">
        <v>1893</v>
      </c>
      <c r="C186" s="98" t="s">
        <v>1894</v>
      </c>
      <c r="D186" s="98" t="s">
        <v>1895</v>
      </c>
      <c r="E186" s="98">
        <v>100</v>
      </c>
      <c r="F186" s="98">
        <v>26.126249999999999</v>
      </c>
    </row>
    <row r="187" spans="2:8">
      <c r="B187" s="98" t="s">
        <v>1896</v>
      </c>
      <c r="C187" s="98" t="s">
        <v>1897</v>
      </c>
      <c r="D187" s="98" t="s">
        <v>1898</v>
      </c>
      <c r="E187" s="98">
        <v>100</v>
      </c>
      <c r="F187" s="98">
        <v>4.4999999999999997E-3</v>
      </c>
    </row>
    <row r="188" spans="2:8">
      <c r="B188" s="98" t="s">
        <v>2006</v>
      </c>
      <c r="C188" s="98" t="s">
        <v>1956</v>
      </c>
      <c r="D188" s="98" t="s">
        <v>2007</v>
      </c>
      <c r="E188" s="98">
        <v>1</v>
      </c>
      <c r="F188" s="98">
        <v>0.115771</v>
      </c>
    </row>
    <row r="189" spans="2:8">
      <c r="B189" s="98" t="s">
        <v>2022</v>
      </c>
      <c r="C189" s="98" t="s">
        <v>2016</v>
      </c>
      <c r="D189" s="98" t="s">
        <v>2017</v>
      </c>
      <c r="E189" s="98">
        <v>100</v>
      </c>
      <c r="F189" s="98">
        <v>0.16166700000000001</v>
      </c>
    </row>
    <row r="190" spans="2:8">
      <c r="B190" s="98" t="s">
        <v>2023</v>
      </c>
      <c r="C190" s="98" t="s">
        <v>1700</v>
      </c>
      <c r="D190" s="98" t="s">
        <v>2024</v>
      </c>
      <c r="E190" s="98">
        <v>1</v>
      </c>
      <c r="F190" s="98">
        <v>2.7420000000000001E-3</v>
      </c>
    </row>
    <row r="191" spans="2:8">
      <c r="B191" s="98" t="s">
        <v>1664</v>
      </c>
      <c r="C191" s="98" t="s">
        <v>1665</v>
      </c>
      <c r="D191" s="98" t="s">
        <v>1680</v>
      </c>
      <c r="E191" s="98">
        <v>1</v>
      </c>
      <c r="F191" s="98">
        <v>1.0681146399999999</v>
      </c>
    </row>
    <row r="192" spans="2:8" s="113" customFormat="1">
      <c r="B192" s="116"/>
      <c r="C192" s="116"/>
      <c r="D192" s="116"/>
      <c r="E192" s="116"/>
      <c r="F192" s="116"/>
    </row>
    <row r="193" spans="2:6" s="113" customFormat="1" ht="16.2" customHeight="1">
      <c r="B193" s="255" t="s">
        <v>2065</v>
      </c>
      <c r="C193" s="255"/>
      <c r="D193" s="255"/>
      <c r="E193" s="255"/>
      <c r="F193" s="255"/>
    </row>
    <row r="194" spans="2:6">
      <c r="B194" s="256" t="s">
        <v>2077</v>
      </c>
      <c r="C194" s="255"/>
      <c r="D194" s="255"/>
      <c r="E194" s="255"/>
      <c r="F194" s="255"/>
    </row>
    <row r="195" spans="2:6" ht="18" customHeight="1"/>
    <row r="196" spans="2:6" hidden="1"/>
    <row r="197" spans="2:6" hidden="1"/>
    <row r="198" spans="2:6" hidden="1"/>
    <row r="199" spans="2:6" hidden="1"/>
    <row r="200" spans="2:6" hidden="1"/>
    <row r="201" spans="2:6" hidden="1"/>
    <row r="202" spans="2:6" hidden="1"/>
    <row r="203" spans="2:6" hidden="1"/>
    <row r="204" spans="2:6" hidden="1"/>
    <row r="205" spans="2:6" hidden="1"/>
    <row r="206" spans="2:6" hidden="1"/>
    <row r="207" spans="2:6" hidden="1"/>
    <row r="208" spans="2:6" hidden="1"/>
    <row r="209" hidden="1"/>
    <row r="210" hidden="1"/>
    <row r="211" hidden="1"/>
    <row r="212" hidden="1"/>
    <row r="213" hidden="1"/>
    <row r="214"/>
  </sheetData>
  <sheetProtection password="BF59" sheet="1" objects="1" scenarios="1" sort="0" autoFilter="0"/>
  <autoFilter ref="B12:D191"/>
  <sortState ref="B12:F191">
    <sortCondition ref="B5"/>
  </sortState>
  <hyperlinks>
    <hyperlink ref="B194" r:id="rId1" display="https://www.estv.admin.ch/estv/de/home/wehrpflichtersatzabgabe/dienstleistungen/jahresmittelkurse.html"/>
  </hyperlinks>
  <pageMargins left="0.7" right="0.7" top="0.78740157499999996" bottom="0.78740157499999996"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46"/>
  <sheetViews>
    <sheetView workbookViewId="0">
      <selection activeCell="H7" sqref="H7"/>
    </sheetView>
  </sheetViews>
  <sheetFormatPr baseColWidth="10" defaultRowHeight="14.4"/>
  <sheetData>
    <row r="1" spans="1:8">
      <c r="A1" s="86" t="s">
        <v>974</v>
      </c>
      <c r="B1" s="85"/>
      <c r="C1" s="87"/>
      <c r="D1" s="85"/>
      <c r="E1" s="85"/>
      <c r="F1" s="90"/>
    </row>
    <row r="2" spans="1:8">
      <c r="A2" s="88" t="s">
        <v>975</v>
      </c>
      <c r="B2" s="84"/>
      <c r="C2" s="89"/>
      <c r="D2" s="88"/>
      <c r="E2" s="83"/>
      <c r="F2" s="85"/>
    </row>
    <row r="3" spans="1:8">
      <c r="A3" s="138" t="s">
        <v>1432</v>
      </c>
      <c r="B3" s="138"/>
      <c r="C3" s="139"/>
      <c r="D3" s="140"/>
      <c r="E3" s="139"/>
      <c r="F3" s="139"/>
    </row>
    <row r="4" spans="1:8">
      <c r="A4" s="138" t="s">
        <v>1433</v>
      </c>
      <c r="B4" s="138"/>
      <c r="C4" s="139"/>
      <c r="D4" s="140"/>
      <c r="E4" s="139"/>
      <c r="F4" s="139"/>
    </row>
    <row r="5" spans="1:8">
      <c r="A5" s="141"/>
      <c r="B5" s="142"/>
      <c r="C5" s="139"/>
      <c r="D5" s="140"/>
      <c r="E5" s="139"/>
      <c r="F5" s="139"/>
    </row>
    <row r="6" spans="1:8" ht="42">
      <c r="A6" s="143" t="s">
        <v>15</v>
      </c>
      <c r="B6" s="144" t="s">
        <v>212</v>
      </c>
      <c r="C6" s="145" t="s">
        <v>1434</v>
      </c>
      <c r="D6" s="145" t="s">
        <v>1435</v>
      </c>
      <c r="E6" s="146" t="s">
        <v>1436</v>
      </c>
      <c r="F6" s="146" t="s">
        <v>1437</v>
      </c>
    </row>
    <row r="7" spans="1:8">
      <c r="A7" s="136" t="s">
        <v>16</v>
      </c>
      <c r="B7" s="147" t="s">
        <v>1438</v>
      </c>
      <c r="C7" s="148"/>
      <c r="D7" s="147"/>
      <c r="E7" s="149" t="s">
        <v>17</v>
      </c>
      <c r="F7" s="150">
        <v>42005</v>
      </c>
      <c r="G7" t="str">
        <f>+VLOOKUP(A7,H:H,1,FALSE)</f>
        <v>A07AA12</v>
      </c>
      <c r="H7" s="98" t="s">
        <v>16</v>
      </c>
    </row>
    <row r="8" spans="1:8">
      <c r="A8" s="136" t="s">
        <v>1431</v>
      </c>
      <c r="B8" s="147" t="s">
        <v>1439</v>
      </c>
      <c r="C8" s="148"/>
      <c r="D8" s="147"/>
      <c r="E8" s="149" t="s">
        <v>18</v>
      </c>
      <c r="F8" s="150">
        <v>40179</v>
      </c>
      <c r="G8" s="113" t="e">
        <f t="shared" ref="G8:G71" si="0">+VLOOKUP(A8,H:H,1,FALSE)</f>
        <v>#N/A</v>
      </c>
      <c r="H8" s="97" t="s">
        <v>19</v>
      </c>
    </row>
    <row r="9" spans="1:8">
      <c r="A9" s="163" t="s">
        <v>19</v>
      </c>
      <c r="B9" s="151" t="s">
        <v>20</v>
      </c>
      <c r="C9" s="152"/>
      <c r="D9" s="153"/>
      <c r="E9" s="149" t="s">
        <v>18</v>
      </c>
      <c r="F9" s="150">
        <v>40179</v>
      </c>
      <c r="G9" s="113" t="str">
        <f t="shared" si="0"/>
        <v>B01AB02</v>
      </c>
      <c r="H9" s="97" t="s">
        <v>21</v>
      </c>
    </row>
    <row r="10" spans="1:8">
      <c r="A10" s="136" t="s">
        <v>21</v>
      </c>
      <c r="B10" s="147" t="s">
        <v>1440</v>
      </c>
      <c r="C10" s="154"/>
      <c r="D10" s="147"/>
      <c r="E10" s="149" t="s">
        <v>18</v>
      </c>
      <c r="F10" s="150">
        <v>40909</v>
      </c>
      <c r="G10" s="113" t="str">
        <f t="shared" si="0"/>
        <v>B01AB09</v>
      </c>
      <c r="H10" s="97" t="s">
        <v>22</v>
      </c>
    </row>
    <row r="11" spans="1:8">
      <c r="A11" s="136" t="s">
        <v>22</v>
      </c>
      <c r="B11" s="147" t="s">
        <v>23</v>
      </c>
      <c r="C11" s="148"/>
      <c r="D11" s="147"/>
      <c r="E11" s="149" t="s">
        <v>24</v>
      </c>
      <c r="F11" s="150">
        <v>40179</v>
      </c>
      <c r="G11" s="113" t="str">
        <f t="shared" si="0"/>
        <v>B01AC11</v>
      </c>
      <c r="H11" s="97" t="s">
        <v>25</v>
      </c>
    </row>
    <row r="12" spans="1:8">
      <c r="A12" s="136" t="s">
        <v>25</v>
      </c>
      <c r="B12" s="147" t="s">
        <v>26</v>
      </c>
      <c r="C12" s="148"/>
      <c r="D12" s="147"/>
      <c r="E12" s="149" t="s">
        <v>17</v>
      </c>
      <c r="F12" s="150">
        <v>40179</v>
      </c>
      <c r="G12" s="113" t="str">
        <f t="shared" si="0"/>
        <v>B01AC13</v>
      </c>
      <c r="H12" s="97" t="s">
        <v>27</v>
      </c>
    </row>
    <row r="13" spans="1:8">
      <c r="A13" s="136" t="s">
        <v>27</v>
      </c>
      <c r="B13" s="147" t="s">
        <v>28</v>
      </c>
      <c r="C13" s="148"/>
      <c r="D13" s="147"/>
      <c r="E13" s="149" t="s">
        <v>17</v>
      </c>
      <c r="F13" s="150">
        <v>40179</v>
      </c>
      <c r="G13" s="113" t="str">
        <f t="shared" si="0"/>
        <v>B01AC16</v>
      </c>
      <c r="H13" s="97" t="s">
        <v>29</v>
      </c>
    </row>
    <row r="14" spans="1:8">
      <c r="A14" s="136" t="s">
        <v>29</v>
      </c>
      <c r="B14" s="147" t="s">
        <v>30</v>
      </c>
      <c r="C14" s="148"/>
      <c r="D14" s="147"/>
      <c r="E14" s="149" t="s">
        <v>17</v>
      </c>
      <c r="F14" s="150">
        <v>40179</v>
      </c>
      <c r="G14" s="113" t="str">
        <f t="shared" si="0"/>
        <v>B01AC17</v>
      </c>
      <c r="H14" s="97" t="s">
        <v>1114</v>
      </c>
    </row>
    <row r="15" spans="1:8">
      <c r="A15" s="136" t="s">
        <v>1114</v>
      </c>
      <c r="B15" s="147" t="s">
        <v>1441</v>
      </c>
      <c r="C15" s="148"/>
      <c r="D15" s="147"/>
      <c r="E15" s="149" t="s">
        <v>17</v>
      </c>
      <c r="F15" s="150">
        <v>40179</v>
      </c>
      <c r="G15" s="113" t="str">
        <f t="shared" si="0"/>
        <v>B01AD02</v>
      </c>
      <c r="H15" s="97" t="s">
        <v>31</v>
      </c>
    </row>
    <row r="16" spans="1:8">
      <c r="A16" s="136" t="s">
        <v>31</v>
      </c>
      <c r="B16" s="147" t="s">
        <v>32</v>
      </c>
      <c r="C16" s="148"/>
      <c r="D16" s="147"/>
      <c r="E16" s="149" t="s">
        <v>18</v>
      </c>
      <c r="F16" s="150">
        <v>40179</v>
      </c>
      <c r="G16" s="113" t="str">
        <f t="shared" si="0"/>
        <v>B01AD11</v>
      </c>
      <c r="H16" s="98" t="s">
        <v>33</v>
      </c>
    </row>
    <row r="17" spans="1:8">
      <c r="A17" s="136" t="s">
        <v>33</v>
      </c>
      <c r="B17" s="147" t="s">
        <v>34</v>
      </c>
      <c r="C17" s="148"/>
      <c r="D17" s="147"/>
      <c r="E17" s="149" t="s">
        <v>17</v>
      </c>
      <c r="F17" s="150">
        <v>40909</v>
      </c>
      <c r="G17" s="113" t="str">
        <f t="shared" si="0"/>
        <v>B01AE03</v>
      </c>
      <c r="H17" s="97" t="s">
        <v>35</v>
      </c>
    </row>
    <row r="18" spans="1:8">
      <c r="A18" s="136" t="s">
        <v>35</v>
      </c>
      <c r="B18" s="147" t="s">
        <v>36</v>
      </c>
      <c r="C18" s="148"/>
      <c r="D18" s="147"/>
      <c r="E18" s="149" t="s">
        <v>37</v>
      </c>
      <c r="F18" s="150">
        <v>40179</v>
      </c>
      <c r="G18" s="113" t="str">
        <f t="shared" si="0"/>
        <v>B02BB01</v>
      </c>
      <c r="H18" s="98" t="s">
        <v>38</v>
      </c>
    </row>
    <row r="19" spans="1:8">
      <c r="A19" s="136" t="s">
        <v>38</v>
      </c>
      <c r="B19" s="147" t="s">
        <v>1442</v>
      </c>
      <c r="C19" s="148"/>
      <c r="D19" s="155"/>
      <c r="E19" s="149" t="s">
        <v>1443</v>
      </c>
      <c r="F19" s="150">
        <v>40179</v>
      </c>
      <c r="G19" s="113" t="str">
        <f t="shared" si="0"/>
        <v>B02BD01</v>
      </c>
      <c r="H19" s="98" t="s">
        <v>39</v>
      </c>
    </row>
    <row r="20" spans="1:8">
      <c r="A20" s="136" t="s">
        <v>39</v>
      </c>
      <c r="B20" s="147" t="s">
        <v>1444</v>
      </c>
      <c r="C20" s="148" t="s">
        <v>1445</v>
      </c>
      <c r="D20" s="148" t="s">
        <v>1445</v>
      </c>
      <c r="E20" s="149" t="s">
        <v>1443</v>
      </c>
      <c r="F20" s="150">
        <v>40179</v>
      </c>
      <c r="G20" s="113" t="str">
        <f t="shared" si="0"/>
        <v>B02BD02</v>
      </c>
      <c r="H20" s="97" t="s">
        <v>40</v>
      </c>
    </row>
    <row r="21" spans="1:8">
      <c r="A21" s="136" t="s">
        <v>39</v>
      </c>
      <c r="B21" s="147" t="s">
        <v>1446</v>
      </c>
      <c r="C21" s="148" t="s">
        <v>1447</v>
      </c>
      <c r="D21" s="148" t="s">
        <v>1447</v>
      </c>
      <c r="E21" s="149" t="s">
        <v>1443</v>
      </c>
      <c r="F21" s="150">
        <v>40179</v>
      </c>
      <c r="G21" s="113" t="str">
        <f t="shared" si="0"/>
        <v>B02BD02</v>
      </c>
      <c r="H21" s="97" t="s">
        <v>42</v>
      </c>
    </row>
    <row r="22" spans="1:8">
      <c r="A22" s="136" t="s">
        <v>40</v>
      </c>
      <c r="B22" s="147" t="s">
        <v>41</v>
      </c>
      <c r="C22" s="148"/>
      <c r="D22" s="147"/>
      <c r="E22" s="149" t="s">
        <v>1443</v>
      </c>
      <c r="F22" s="150">
        <v>40179</v>
      </c>
      <c r="G22" s="113" t="str">
        <f t="shared" si="0"/>
        <v>B02BD03</v>
      </c>
      <c r="H22" s="98" t="s">
        <v>43</v>
      </c>
    </row>
    <row r="23" spans="1:8">
      <c r="A23" s="136" t="s">
        <v>42</v>
      </c>
      <c r="B23" s="147" t="s">
        <v>1448</v>
      </c>
      <c r="C23" s="148"/>
      <c r="D23" s="148" t="s">
        <v>1445</v>
      </c>
      <c r="E23" s="149" t="s">
        <v>1443</v>
      </c>
      <c r="F23" s="150">
        <v>40179</v>
      </c>
      <c r="G23" s="113" t="str">
        <f t="shared" si="0"/>
        <v>B02BD04</v>
      </c>
      <c r="H23" s="97" t="s">
        <v>44</v>
      </c>
    </row>
    <row r="24" spans="1:8">
      <c r="A24" s="136" t="s">
        <v>43</v>
      </c>
      <c r="B24" s="147" t="s">
        <v>1449</v>
      </c>
      <c r="C24" s="148"/>
      <c r="D24" s="148" t="s">
        <v>1445</v>
      </c>
      <c r="E24" s="149" t="s">
        <v>1443</v>
      </c>
      <c r="F24" s="150">
        <v>40179</v>
      </c>
      <c r="G24" s="113" t="str">
        <f t="shared" si="0"/>
        <v>B02BD05</v>
      </c>
      <c r="H24" s="97" t="s">
        <v>46</v>
      </c>
    </row>
    <row r="25" spans="1:8">
      <c r="A25" s="136" t="s">
        <v>44</v>
      </c>
      <c r="B25" s="147" t="s">
        <v>45</v>
      </c>
      <c r="C25" s="148"/>
      <c r="D25" s="147"/>
      <c r="E25" s="149" t="s">
        <v>1443</v>
      </c>
      <c r="F25" s="150">
        <v>40179</v>
      </c>
      <c r="G25" s="113" t="str">
        <f t="shared" si="0"/>
        <v>B02BD06</v>
      </c>
      <c r="H25" s="97" t="s">
        <v>48</v>
      </c>
    </row>
    <row r="26" spans="1:8">
      <c r="A26" s="136" t="s">
        <v>46</v>
      </c>
      <c r="B26" s="147" t="s">
        <v>47</v>
      </c>
      <c r="C26" s="148"/>
      <c r="D26" s="147"/>
      <c r="E26" s="149" t="s">
        <v>1443</v>
      </c>
      <c r="F26" s="150">
        <v>40179</v>
      </c>
      <c r="G26" s="113" t="str">
        <f t="shared" si="0"/>
        <v>B02BD07</v>
      </c>
      <c r="H26" s="97" t="s">
        <v>49</v>
      </c>
    </row>
    <row r="27" spans="1:8">
      <c r="A27" s="136" t="s">
        <v>48</v>
      </c>
      <c r="B27" s="147" t="s">
        <v>1450</v>
      </c>
      <c r="C27" s="148"/>
      <c r="D27" s="148" t="s">
        <v>1447</v>
      </c>
      <c r="E27" s="149" t="s">
        <v>17</v>
      </c>
      <c r="F27" s="150">
        <v>40179</v>
      </c>
      <c r="G27" s="113" t="str">
        <f t="shared" si="0"/>
        <v>B02BD08</v>
      </c>
      <c r="H27" s="97" t="s">
        <v>50</v>
      </c>
    </row>
    <row r="28" spans="1:8">
      <c r="A28" s="136" t="s">
        <v>49</v>
      </c>
      <c r="B28" s="147" t="s">
        <v>1451</v>
      </c>
      <c r="C28" s="148"/>
      <c r="D28" s="148" t="s">
        <v>1447</v>
      </c>
      <c r="E28" s="149" t="s">
        <v>1443</v>
      </c>
      <c r="F28" s="150">
        <v>40179</v>
      </c>
      <c r="G28" s="113" t="str">
        <f t="shared" si="0"/>
        <v>B02BD09</v>
      </c>
      <c r="H28" s="97" t="s">
        <v>1122</v>
      </c>
    </row>
    <row r="29" spans="1:8">
      <c r="A29" s="136" t="s">
        <v>50</v>
      </c>
      <c r="B29" s="147" t="s">
        <v>51</v>
      </c>
      <c r="C29" s="148"/>
      <c r="D29" s="147"/>
      <c r="E29" s="149" t="s">
        <v>17</v>
      </c>
      <c r="F29" s="150">
        <v>40909</v>
      </c>
      <c r="G29" s="113" t="str">
        <f t="shared" si="0"/>
        <v>B02BX04</v>
      </c>
      <c r="H29" s="97" t="s">
        <v>1177</v>
      </c>
    </row>
    <row r="30" spans="1:8">
      <c r="A30" s="136" t="s">
        <v>1122</v>
      </c>
      <c r="B30" s="147" t="s">
        <v>1452</v>
      </c>
      <c r="C30" s="148"/>
      <c r="D30" s="147"/>
      <c r="E30" s="149" t="s">
        <v>1443</v>
      </c>
      <c r="F30" s="150">
        <v>40179</v>
      </c>
      <c r="G30" s="113" t="str">
        <f t="shared" si="0"/>
        <v>B03XA01</v>
      </c>
      <c r="H30" s="97" t="s">
        <v>1206</v>
      </c>
    </row>
    <row r="31" spans="1:8">
      <c r="A31" s="136" t="s">
        <v>1177</v>
      </c>
      <c r="B31" s="147" t="s">
        <v>1453</v>
      </c>
      <c r="C31" s="148"/>
      <c r="D31" s="147"/>
      <c r="E31" s="149" t="s">
        <v>24</v>
      </c>
      <c r="F31" s="150">
        <v>40179</v>
      </c>
      <c r="G31" s="113" t="str">
        <f t="shared" si="0"/>
        <v>B03XA02</v>
      </c>
      <c r="H31" s="98" t="s">
        <v>52</v>
      </c>
    </row>
    <row r="32" spans="1:8">
      <c r="A32" s="136" t="s">
        <v>1206</v>
      </c>
      <c r="B32" s="147" t="s">
        <v>1454</v>
      </c>
      <c r="C32" s="148"/>
      <c r="D32" s="147"/>
      <c r="E32" s="149" t="s">
        <v>24</v>
      </c>
      <c r="F32" s="150">
        <v>40179</v>
      </c>
      <c r="G32" s="113" t="str">
        <f t="shared" si="0"/>
        <v>B03XA03</v>
      </c>
      <c r="H32" s="97" t="s">
        <v>1218</v>
      </c>
    </row>
    <row r="33" spans="1:8">
      <c r="A33" s="136" t="s">
        <v>52</v>
      </c>
      <c r="B33" s="147" t="s">
        <v>53</v>
      </c>
      <c r="C33" s="148"/>
      <c r="D33" s="147"/>
      <c r="E33" s="149" t="s">
        <v>1443</v>
      </c>
      <c r="F33" s="150">
        <v>41275</v>
      </c>
      <c r="G33" s="113" t="str">
        <f t="shared" si="0"/>
        <v>B06AC01</v>
      </c>
      <c r="H33" s="97" t="s">
        <v>54</v>
      </c>
    </row>
    <row r="34" spans="1:8">
      <c r="A34" s="136" t="s">
        <v>1218</v>
      </c>
      <c r="B34" s="147" t="s">
        <v>1455</v>
      </c>
      <c r="C34" s="148"/>
      <c r="D34" s="147"/>
      <c r="E34" s="149" t="s">
        <v>17</v>
      </c>
      <c r="F34" s="150">
        <v>41275</v>
      </c>
      <c r="G34" s="113" t="str">
        <f t="shared" si="0"/>
        <v>B06AC02</v>
      </c>
      <c r="H34" s="97" t="s">
        <v>56</v>
      </c>
    </row>
    <row r="35" spans="1:8">
      <c r="A35" s="136" t="s">
        <v>54</v>
      </c>
      <c r="B35" s="147" t="s">
        <v>55</v>
      </c>
      <c r="C35" s="148"/>
      <c r="D35" s="147"/>
      <c r="E35" s="149" t="s">
        <v>17</v>
      </c>
      <c r="F35" s="150">
        <v>40909</v>
      </c>
      <c r="G35" s="113" t="str">
        <f t="shared" si="0"/>
        <v>C01CX08</v>
      </c>
      <c r="H35" s="97" t="s">
        <v>58</v>
      </c>
    </row>
    <row r="36" spans="1:8">
      <c r="A36" s="136" t="s">
        <v>56</v>
      </c>
      <c r="B36" s="147" t="s">
        <v>57</v>
      </c>
      <c r="C36" s="148"/>
      <c r="D36" s="147"/>
      <c r="E36" s="149" t="s">
        <v>24</v>
      </c>
      <c r="F36" s="150">
        <v>40179</v>
      </c>
      <c r="G36" s="113" t="str">
        <f t="shared" si="0"/>
        <v>C01EA01</v>
      </c>
      <c r="H36" s="97" t="s">
        <v>60</v>
      </c>
    </row>
    <row r="37" spans="1:8">
      <c r="A37" s="136" t="s">
        <v>58</v>
      </c>
      <c r="B37" s="147" t="s">
        <v>59</v>
      </c>
      <c r="C37" s="148"/>
      <c r="D37" s="147"/>
      <c r="E37" s="149" t="s">
        <v>17</v>
      </c>
      <c r="F37" s="150">
        <v>40179</v>
      </c>
      <c r="G37" s="113" t="str">
        <f t="shared" si="0"/>
        <v>C02KX01</v>
      </c>
      <c r="H37" s="97" t="s">
        <v>62</v>
      </c>
    </row>
    <row r="38" spans="1:8">
      <c r="A38" s="136" t="s">
        <v>60</v>
      </c>
      <c r="B38" s="147" t="s">
        <v>61</v>
      </c>
      <c r="C38" s="154"/>
      <c r="D38" s="147"/>
      <c r="E38" s="149" t="s">
        <v>17</v>
      </c>
      <c r="F38" s="150">
        <v>40909</v>
      </c>
      <c r="G38" s="113" t="str">
        <f t="shared" si="0"/>
        <v>C02KX02</v>
      </c>
      <c r="H38" s="97" t="s">
        <v>65</v>
      </c>
    </row>
    <row r="39" spans="1:8">
      <c r="A39" s="136" t="s">
        <v>62</v>
      </c>
      <c r="B39" s="147" t="s">
        <v>63</v>
      </c>
      <c r="C39" s="156"/>
      <c r="D39" s="147" t="s">
        <v>64</v>
      </c>
      <c r="E39" s="149" t="s">
        <v>17</v>
      </c>
      <c r="F39" s="150">
        <v>40179</v>
      </c>
      <c r="G39" s="113" t="str">
        <f t="shared" si="0"/>
        <v>G04BE03</v>
      </c>
      <c r="H39" s="98" t="s">
        <v>1221</v>
      </c>
    </row>
    <row r="40" spans="1:8">
      <c r="A40" s="136" t="s">
        <v>65</v>
      </c>
      <c r="B40" s="147" t="s">
        <v>66</v>
      </c>
      <c r="C40" s="148"/>
      <c r="D40" s="147"/>
      <c r="E40" s="149" t="s">
        <v>17</v>
      </c>
      <c r="F40" s="150">
        <v>40179</v>
      </c>
      <c r="G40" s="113" t="str">
        <f t="shared" si="0"/>
        <v>H01BA04</v>
      </c>
      <c r="H40" s="97" t="s">
        <v>67</v>
      </c>
    </row>
    <row r="41" spans="1:8">
      <c r="A41" s="136" t="s">
        <v>1221</v>
      </c>
      <c r="B41" s="147" t="s">
        <v>1456</v>
      </c>
      <c r="C41" s="148"/>
      <c r="D41" s="147" t="s">
        <v>1457</v>
      </c>
      <c r="E41" s="149" t="s">
        <v>17</v>
      </c>
      <c r="F41" s="150">
        <v>42005</v>
      </c>
      <c r="G41" s="113" t="str">
        <f t="shared" si="0"/>
        <v>H01CB02</v>
      </c>
      <c r="H41" s="97" t="s">
        <v>1226</v>
      </c>
    </row>
    <row r="42" spans="1:8">
      <c r="A42" s="136" t="s">
        <v>67</v>
      </c>
      <c r="B42" s="147" t="s">
        <v>68</v>
      </c>
      <c r="C42" s="154"/>
      <c r="D42" s="147"/>
      <c r="E42" s="149" t="s">
        <v>17</v>
      </c>
      <c r="F42" s="150">
        <v>40909</v>
      </c>
      <c r="G42" s="113" t="str">
        <f t="shared" si="0"/>
        <v>J01XX08</v>
      </c>
      <c r="H42" s="97" t="s">
        <v>69</v>
      </c>
    </row>
    <row r="43" spans="1:8">
      <c r="A43" s="136" t="s">
        <v>1226</v>
      </c>
      <c r="B43" s="147" t="s">
        <v>1458</v>
      </c>
      <c r="C43" s="154"/>
      <c r="D43" s="147"/>
      <c r="E43" s="149" t="s">
        <v>17</v>
      </c>
      <c r="F43" s="150">
        <v>40909</v>
      </c>
      <c r="G43" s="113" t="str">
        <f t="shared" si="0"/>
        <v>J01XX09</v>
      </c>
      <c r="H43" s="97" t="s">
        <v>71</v>
      </c>
    </row>
    <row r="44" spans="1:8">
      <c r="A44" s="136" t="s">
        <v>69</v>
      </c>
      <c r="B44" s="147" t="s">
        <v>70</v>
      </c>
      <c r="C44" s="157"/>
      <c r="D44" s="147" t="s">
        <v>1459</v>
      </c>
      <c r="E44" s="149" t="s">
        <v>17</v>
      </c>
      <c r="F44" s="150">
        <v>40179</v>
      </c>
      <c r="G44" s="113" t="str">
        <f t="shared" si="0"/>
        <v>J02AA01</v>
      </c>
      <c r="H44" s="97" t="s">
        <v>73</v>
      </c>
    </row>
    <row r="45" spans="1:8">
      <c r="A45" s="136" t="s">
        <v>71</v>
      </c>
      <c r="B45" s="147" t="s">
        <v>72</v>
      </c>
      <c r="C45" s="147" t="s">
        <v>1460</v>
      </c>
      <c r="D45" s="147" t="s">
        <v>1460</v>
      </c>
      <c r="E45" s="149" t="s">
        <v>17</v>
      </c>
      <c r="F45" s="150">
        <v>40179</v>
      </c>
      <c r="G45" s="113" t="str">
        <f t="shared" si="0"/>
        <v>J02AC03</v>
      </c>
      <c r="H45" s="97" t="s">
        <v>75</v>
      </c>
    </row>
    <row r="46" spans="1:8">
      <c r="A46" s="136" t="s">
        <v>71</v>
      </c>
      <c r="B46" s="147" t="s">
        <v>72</v>
      </c>
      <c r="C46" s="158" t="s">
        <v>1461</v>
      </c>
      <c r="D46" s="158" t="s">
        <v>1461</v>
      </c>
      <c r="E46" s="149" t="s">
        <v>17</v>
      </c>
      <c r="F46" s="150">
        <v>40179</v>
      </c>
      <c r="G46" s="113" t="str">
        <f t="shared" si="0"/>
        <v>J02AC03</v>
      </c>
      <c r="H46" s="97" t="s">
        <v>77</v>
      </c>
    </row>
    <row r="47" spans="1:8">
      <c r="A47" s="136" t="s">
        <v>73</v>
      </c>
      <c r="B47" s="147" t="s">
        <v>74</v>
      </c>
      <c r="C47" s="148"/>
      <c r="D47" s="147"/>
      <c r="E47" s="149" t="s">
        <v>17</v>
      </c>
      <c r="F47" s="150">
        <v>40179</v>
      </c>
      <c r="G47" s="113" t="str">
        <f t="shared" si="0"/>
        <v>J02AC04</v>
      </c>
      <c r="H47" s="97" t="s">
        <v>79</v>
      </c>
    </row>
    <row r="48" spans="1:8">
      <c r="A48" s="136" t="s">
        <v>75</v>
      </c>
      <c r="B48" s="147" t="s">
        <v>76</v>
      </c>
      <c r="C48" s="148"/>
      <c r="D48" s="147"/>
      <c r="E48" s="149" t="s">
        <v>17</v>
      </c>
      <c r="F48" s="150">
        <v>40179</v>
      </c>
      <c r="G48" s="113" t="str">
        <f t="shared" si="0"/>
        <v>J02AX04</v>
      </c>
      <c r="H48" s="97" t="s">
        <v>1230</v>
      </c>
    </row>
    <row r="49" spans="1:8">
      <c r="A49" s="136" t="s">
        <v>77</v>
      </c>
      <c r="B49" s="147" t="s">
        <v>78</v>
      </c>
      <c r="C49" s="148"/>
      <c r="D49" s="157"/>
      <c r="E49" s="149" t="s">
        <v>17</v>
      </c>
      <c r="F49" s="150">
        <v>40909</v>
      </c>
      <c r="G49" s="113" t="str">
        <f t="shared" si="0"/>
        <v>J02AX05</v>
      </c>
      <c r="H49" s="97" t="s">
        <v>81</v>
      </c>
    </row>
    <row r="50" spans="1:8">
      <c r="A50" s="136" t="s">
        <v>79</v>
      </c>
      <c r="B50" s="147" t="s">
        <v>80</v>
      </c>
      <c r="C50" s="148"/>
      <c r="D50" s="147"/>
      <c r="E50" s="149" t="s">
        <v>17</v>
      </c>
      <c r="F50" s="150">
        <v>40179</v>
      </c>
      <c r="G50" s="113" t="str">
        <f t="shared" si="0"/>
        <v>J02AX06</v>
      </c>
      <c r="H50" s="97" t="s">
        <v>83</v>
      </c>
    </row>
    <row r="51" spans="1:8">
      <c r="A51" s="136" t="s">
        <v>1230</v>
      </c>
      <c r="B51" s="147" t="s">
        <v>1462</v>
      </c>
      <c r="C51" s="148"/>
      <c r="D51" s="147"/>
      <c r="E51" s="149" t="s">
        <v>17</v>
      </c>
      <c r="F51" s="150">
        <v>40909</v>
      </c>
      <c r="G51" s="113" t="str">
        <f t="shared" si="0"/>
        <v>J05AB14</v>
      </c>
      <c r="H51" s="97" t="s">
        <v>85</v>
      </c>
    </row>
    <row r="52" spans="1:8">
      <c r="A52" s="136" t="s">
        <v>81</v>
      </c>
      <c r="B52" s="147" t="s">
        <v>82</v>
      </c>
      <c r="C52" s="148"/>
      <c r="D52" s="147"/>
      <c r="E52" s="149" t="s">
        <v>17</v>
      </c>
      <c r="F52" s="150">
        <v>40179</v>
      </c>
      <c r="G52" s="113" t="str">
        <f t="shared" si="0"/>
        <v>J05AD01</v>
      </c>
      <c r="H52" s="97" t="s">
        <v>87</v>
      </c>
    </row>
    <row r="53" spans="1:8">
      <c r="A53" s="136" t="s">
        <v>83</v>
      </c>
      <c r="B53" s="147" t="s">
        <v>84</v>
      </c>
      <c r="C53" s="157"/>
      <c r="D53" s="147"/>
      <c r="E53" s="149" t="s">
        <v>17</v>
      </c>
      <c r="F53" s="150">
        <v>41275</v>
      </c>
      <c r="G53" s="113" t="str">
        <f t="shared" si="0"/>
        <v>J05AE11</v>
      </c>
      <c r="H53" s="97" t="s">
        <v>1238</v>
      </c>
    </row>
    <row r="54" spans="1:8">
      <c r="A54" s="136" t="s">
        <v>85</v>
      </c>
      <c r="B54" s="147" t="s">
        <v>86</v>
      </c>
      <c r="C54" s="157"/>
      <c r="D54" s="147"/>
      <c r="E54" s="149" t="s">
        <v>37</v>
      </c>
      <c r="F54" s="150">
        <v>41640</v>
      </c>
      <c r="G54" s="113" t="str">
        <f t="shared" si="0"/>
        <v>J05AE12</v>
      </c>
      <c r="H54" s="97" t="s">
        <v>89</v>
      </c>
    </row>
    <row r="55" spans="1:8">
      <c r="A55" s="136" t="s">
        <v>87</v>
      </c>
      <c r="B55" s="147" t="s">
        <v>88</v>
      </c>
      <c r="C55" s="148"/>
      <c r="D55" s="147"/>
      <c r="E55" s="149" t="s">
        <v>37</v>
      </c>
      <c r="F55" s="150">
        <v>40179</v>
      </c>
      <c r="G55" s="113" t="str">
        <f t="shared" si="0"/>
        <v>J06BA02</v>
      </c>
      <c r="H55" s="97" t="s">
        <v>91</v>
      </c>
    </row>
    <row r="56" spans="1:8">
      <c r="A56" s="136" t="s">
        <v>1238</v>
      </c>
      <c r="B56" s="147" t="s">
        <v>1463</v>
      </c>
      <c r="C56" s="148"/>
      <c r="D56" s="147"/>
      <c r="E56" s="149" t="s">
        <v>1443</v>
      </c>
      <c r="F56" s="150">
        <v>41275</v>
      </c>
      <c r="G56" s="113" t="str">
        <f t="shared" si="0"/>
        <v>J06BB03</v>
      </c>
      <c r="H56" s="97" t="s">
        <v>93</v>
      </c>
    </row>
    <row r="57" spans="1:8">
      <c r="A57" s="136" t="s">
        <v>89</v>
      </c>
      <c r="B57" s="147" t="s">
        <v>90</v>
      </c>
      <c r="C57" s="148"/>
      <c r="D57" s="147"/>
      <c r="E57" s="149" t="s">
        <v>1443</v>
      </c>
      <c r="F57" s="150">
        <v>41275</v>
      </c>
      <c r="G57" s="113" t="str">
        <f t="shared" si="0"/>
        <v>J06BB04</v>
      </c>
      <c r="H57" s="97" t="s">
        <v>95</v>
      </c>
    </row>
    <row r="58" spans="1:8">
      <c r="A58" s="136" t="s">
        <v>91</v>
      </c>
      <c r="B58" s="147" t="s">
        <v>92</v>
      </c>
      <c r="C58" s="148"/>
      <c r="D58" s="147"/>
      <c r="E58" s="149" t="s">
        <v>18</v>
      </c>
      <c r="F58" s="150">
        <v>40179</v>
      </c>
      <c r="G58" s="113" t="str">
        <f t="shared" si="0"/>
        <v>J06BB09</v>
      </c>
      <c r="H58" s="97" t="s">
        <v>1247</v>
      </c>
    </row>
    <row r="59" spans="1:8">
      <c r="A59" s="136" t="s">
        <v>93</v>
      </c>
      <c r="B59" s="147" t="s">
        <v>94</v>
      </c>
      <c r="C59" s="148"/>
      <c r="D59" s="147"/>
      <c r="E59" s="149" t="s">
        <v>17</v>
      </c>
      <c r="F59" s="150">
        <v>40179</v>
      </c>
      <c r="G59" s="113" t="str">
        <f t="shared" si="0"/>
        <v>J06BB16</v>
      </c>
      <c r="H59" s="97" t="s">
        <v>1287</v>
      </c>
    </row>
    <row r="60" spans="1:8">
      <c r="A60" s="136" t="s">
        <v>95</v>
      </c>
      <c r="B60" s="147" t="s">
        <v>96</v>
      </c>
      <c r="C60" s="148"/>
      <c r="D60" s="147"/>
      <c r="E60" s="149" t="s">
        <v>17</v>
      </c>
      <c r="F60" s="150">
        <v>40179</v>
      </c>
      <c r="G60" s="113" t="str">
        <f t="shared" si="0"/>
        <v>L01AB01</v>
      </c>
      <c r="H60" s="97" t="s">
        <v>99</v>
      </c>
    </row>
    <row r="61" spans="1:8">
      <c r="A61" s="136" t="s">
        <v>97</v>
      </c>
      <c r="B61" s="147" t="s">
        <v>98</v>
      </c>
      <c r="C61" s="157"/>
      <c r="D61" s="147" t="s">
        <v>1464</v>
      </c>
      <c r="E61" s="149" t="s">
        <v>17</v>
      </c>
      <c r="F61" s="150">
        <v>40179</v>
      </c>
      <c r="G61" s="113" t="e">
        <f t="shared" si="0"/>
        <v>#N/A</v>
      </c>
      <c r="H61" s="97" t="s">
        <v>101</v>
      </c>
    </row>
    <row r="62" spans="1:8">
      <c r="A62" s="136" t="s">
        <v>1247</v>
      </c>
      <c r="B62" s="147" t="s">
        <v>1465</v>
      </c>
      <c r="C62" s="157"/>
      <c r="D62" s="147"/>
      <c r="E62" s="149" t="s">
        <v>17</v>
      </c>
      <c r="F62" s="150">
        <v>40179</v>
      </c>
      <c r="G62" s="113" t="str">
        <f t="shared" si="0"/>
        <v>L01AX03</v>
      </c>
      <c r="H62" s="97" t="s">
        <v>102</v>
      </c>
    </row>
    <row r="63" spans="1:8">
      <c r="A63" s="136" t="s">
        <v>1287</v>
      </c>
      <c r="B63" s="147" t="s">
        <v>1466</v>
      </c>
      <c r="C63" s="157"/>
      <c r="D63" s="147" t="s">
        <v>1467</v>
      </c>
      <c r="E63" s="149" t="s">
        <v>17</v>
      </c>
      <c r="F63" s="150">
        <v>40179</v>
      </c>
      <c r="G63" s="113" t="str">
        <f t="shared" si="0"/>
        <v>L01BA01</v>
      </c>
      <c r="H63" s="97" t="s">
        <v>104</v>
      </c>
    </row>
    <row r="64" spans="1:8">
      <c r="A64" s="136" t="s">
        <v>99</v>
      </c>
      <c r="B64" s="147" t="s">
        <v>100</v>
      </c>
      <c r="C64" s="148"/>
      <c r="D64" s="147"/>
      <c r="E64" s="149" t="s">
        <v>17</v>
      </c>
      <c r="F64" s="150">
        <v>40179</v>
      </c>
      <c r="G64" s="113" t="str">
        <f t="shared" si="0"/>
        <v>L01BA04</v>
      </c>
      <c r="H64" s="97" t="s">
        <v>106</v>
      </c>
    </row>
    <row r="65" spans="1:8">
      <c r="A65" s="136" t="s">
        <v>101</v>
      </c>
      <c r="B65" s="147" t="s">
        <v>1468</v>
      </c>
      <c r="C65" s="148"/>
      <c r="D65" s="147"/>
      <c r="E65" s="149" t="s">
        <v>17</v>
      </c>
      <c r="F65" s="150">
        <v>42005</v>
      </c>
      <c r="G65" s="113" t="str">
        <f t="shared" si="0"/>
        <v>L01BA05</v>
      </c>
      <c r="H65" s="97" t="s">
        <v>1305</v>
      </c>
    </row>
    <row r="66" spans="1:8">
      <c r="A66" s="136" t="s">
        <v>102</v>
      </c>
      <c r="B66" s="147" t="s">
        <v>103</v>
      </c>
      <c r="C66" s="148"/>
      <c r="D66" s="147"/>
      <c r="E66" s="149" t="s">
        <v>17</v>
      </c>
      <c r="F66" s="150">
        <v>40179</v>
      </c>
      <c r="G66" s="113" t="str">
        <f t="shared" si="0"/>
        <v>L01BB04</v>
      </c>
      <c r="H66" s="97" t="s">
        <v>108</v>
      </c>
    </row>
    <row r="67" spans="1:8">
      <c r="A67" s="136" t="s">
        <v>104</v>
      </c>
      <c r="B67" s="147" t="s">
        <v>105</v>
      </c>
      <c r="C67" s="148"/>
      <c r="D67" s="147"/>
      <c r="E67" s="149" t="s">
        <v>17</v>
      </c>
      <c r="F67" s="150">
        <v>40179</v>
      </c>
      <c r="G67" s="113" t="str">
        <f t="shared" si="0"/>
        <v>L01BB06</v>
      </c>
      <c r="H67" s="97" t="s">
        <v>110</v>
      </c>
    </row>
    <row r="68" spans="1:8">
      <c r="A68" s="136" t="s">
        <v>106</v>
      </c>
      <c r="B68" s="147" t="s">
        <v>107</v>
      </c>
      <c r="C68" s="148"/>
      <c r="D68" s="147"/>
      <c r="E68" s="149" t="s">
        <v>17</v>
      </c>
      <c r="F68" s="150">
        <v>40179</v>
      </c>
      <c r="G68" s="113" t="str">
        <f t="shared" si="0"/>
        <v>L01BB07</v>
      </c>
      <c r="H68" s="97" t="s">
        <v>112</v>
      </c>
    </row>
    <row r="69" spans="1:8">
      <c r="A69" s="136" t="s">
        <v>1305</v>
      </c>
      <c r="B69" s="147" t="s">
        <v>1469</v>
      </c>
      <c r="C69" s="148"/>
      <c r="D69" s="147" t="s">
        <v>1470</v>
      </c>
      <c r="E69" s="149" t="s">
        <v>17</v>
      </c>
      <c r="F69" s="150">
        <v>40179</v>
      </c>
      <c r="G69" s="113" t="str">
        <f t="shared" si="0"/>
        <v>L01BC01</v>
      </c>
      <c r="H69" s="97" t="s">
        <v>1310</v>
      </c>
    </row>
    <row r="70" spans="1:8">
      <c r="A70" s="136" t="s">
        <v>108</v>
      </c>
      <c r="B70" s="147" t="s">
        <v>109</v>
      </c>
      <c r="C70" s="148"/>
      <c r="D70" s="147"/>
      <c r="E70" s="149" t="s">
        <v>17</v>
      </c>
      <c r="F70" s="150">
        <v>40909</v>
      </c>
      <c r="G70" s="113" t="str">
        <f t="shared" si="0"/>
        <v>L01BC07</v>
      </c>
      <c r="H70" s="97" t="s">
        <v>1313</v>
      </c>
    </row>
    <row r="71" spans="1:8">
      <c r="A71" s="136" t="s">
        <v>110</v>
      </c>
      <c r="B71" s="147" t="s">
        <v>111</v>
      </c>
      <c r="C71" s="148"/>
      <c r="D71" s="147"/>
      <c r="E71" s="149" t="s">
        <v>17</v>
      </c>
      <c r="F71" s="150">
        <v>41275</v>
      </c>
      <c r="G71" s="113" t="str">
        <f t="shared" si="0"/>
        <v>L01CX01</v>
      </c>
      <c r="H71" s="97" t="s">
        <v>114</v>
      </c>
    </row>
    <row r="72" spans="1:8">
      <c r="A72" s="136" t="s">
        <v>112</v>
      </c>
      <c r="B72" s="147" t="s">
        <v>113</v>
      </c>
      <c r="C72" s="148"/>
      <c r="D72" s="147"/>
      <c r="E72" s="149" t="s">
        <v>17</v>
      </c>
      <c r="F72" s="150">
        <v>40179</v>
      </c>
      <c r="G72" s="113" t="str">
        <f t="shared" ref="G72:G135" si="1">+VLOOKUP(A72,H:H,1,FALSE)</f>
        <v>L01DB06</v>
      </c>
      <c r="H72" s="97" t="s">
        <v>116</v>
      </c>
    </row>
    <row r="73" spans="1:8">
      <c r="A73" s="136" t="s">
        <v>1310</v>
      </c>
      <c r="B73" s="147" t="s">
        <v>1471</v>
      </c>
      <c r="C73" s="148"/>
      <c r="D73" s="147"/>
      <c r="E73" s="149" t="s">
        <v>17</v>
      </c>
      <c r="F73" s="150">
        <v>40909</v>
      </c>
      <c r="G73" s="113" t="str">
        <f t="shared" si="1"/>
        <v>L01DC04</v>
      </c>
      <c r="H73" s="97" t="s">
        <v>119</v>
      </c>
    </row>
    <row r="74" spans="1:8">
      <c r="A74" s="136" t="s">
        <v>1313</v>
      </c>
      <c r="B74" s="147" t="s">
        <v>1472</v>
      </c>
      <c r="C74" s="148"/>
      <c r="D74" s="147"/>
      <c r="E74" s="149" t="s">
        <v>17</v>
      </c>
      <c r="F74" s="150">
        <v>40179</v>
      </c>
      <c r="G74" s="113" t="str">
        <f t="shared" si="1"/>
        <v>L01XA03</v>
      </c>
      <c r="H74" s="97" t="s">
        <v>121</v>
      </c>
    </row>
    <row r="75" spans="1:8">
      <c r="A75" s="136" t="s">
        <v>114</v>
      </c>
      <c r="B75" s="147" t="s">
        <v>115</v>
      </c>
      <c r="C75" s="148" t="s">
        <v>1461</v>
      </c>
      <c r="D75" s="147" t="s">
        <v>1461</v>
      </c>
      <c r="E75" s="149" t="s">
        <v>17</v>
      </c>
      <c r="F75" s="150">
        <v>40179</v>
      </c>
      <c r="G75" s="113" t="str">
        <f t="shared" si="1"/>
        <v>L01XC02</v>
      </c>
      <c r="H75" s="97" t="s">
        <v>123</v>
      </c>
    </row>
    <row r="76" spans="1:8">
      <c r="A76" s="136" t="s">
        <v>114</v>
      </c>
      <c r="B76" s="147" t="s">
        <v>115</v>
      </c>
      <c r="C76" s="148" t="s">
        <v>1473</v>
      </c>
      <c r="D76" s="147" t="s">
        <v>1473</v>
      </c>
      <c r="E76" s="149" t="s">
        <v>17</v>
      </c>
      <c r="F76" s="150">
        <v>40179</v>
      </c>
      <c r="G76" s="113" t="str">
        <f t="shared" si="1"/>
        <v>L01XC02</v>
      </c>
      <c r="H76" s="97" t="s">
        <v>125</v>
      </c>
    </row>
    <row r="77" spans="1:8">
      <c r="A77" s="136" t="s">
        <v>116</v>
      </c>
      <c r="B77" s="147" t="s">
        <v>117</v>
      </c>
      <c r="C77" s="148" t="s">
        <v>1461</v>
      </c>
      <c r="D77" s="147" t="s">
        <v>1461</v>
      </c>
      <c r="E77" s="149" t="s">
        <v>17</v>
      </c>
      <c r="F77" s="150">
        <v>40179</v>
      </c>
      <c r="G77" s="113" t="str">
        <f t="shared" si="1"/>
        <v>L01XC03</v>
      </c>
      <c r="H77" s="97" t="s">
        <v>1338</v>
      </c>
    </row>
    <row r="78" spans="1:8">
      <c r="A78" s="136" t="s">
        <v>116</v>
      </c>
      <c r="B78" s="147" t="s">
        <v>117</v>
      </c>
      <c r="C78" s="148" t="s">
        <v>1473</v>
      </c>
      <c r="D78" s="147" t="s">
        <v>1473</v>
      </c>
      <c r="E78" s="149" t="s">
        <v>17</v>
      </c>
      <c r="F78" s="150">
        <v>40179</v>
      </c>
      <c r="G78" s="113" t="str">
        <f t="shared" si="1"/>
        <v>L01XC03</v>
      </c>
      <c r="H78" s="97" t="s">
        <v>127</v>
      </c>
    </row>
    <row r="79" spans="1:8">
      <c r="A79" s="136" t="s">
        <v>119</v>
      </c>
      <c r="B79" s="147" t="s">
        <v>120</v>
      </c>
      <c r="C79" s="148"/>
      <c r="D79" s="147"/>
      <c r="E79" s="149" t="s">
        <v>17</v>
      </c>
      <c r="F79" s="150">
        <v>40179</v>
      </c>
      <c r="G79" s="113" t="str">
        <f t="shared" si="1"/>
        <v>L01XC06</v>
      </c>
      <c r="H79" s="97" t="s">
        <v>129</v>
      </c>
    </row>
    <row r="80" spans="1:8">
      <c r="A80" s="136" t="s">
        <v>121</v>
      </c>
      <c r="B80" s="147" t="s">
        <v>122</v>
      </c>
      <c r="C80" s="148"/>
      <c r="D80" s="147"/>
      <c r="E80" s="149" t="s">
        <v>17</v>
      </c>
      <c r="F80" s="150">
        <v>40179</v>
      </c>
      <c r="G80" s="113" t="str">
        <f t="shared" si="1"/>
        <v>L01XC07</v>
      </c>
      <c r="H80" s="97" t="s">
        <v>131</v>
      </c>
    </row>
    <row r="81" spans="1:8">
      <c r="A81" s="136" t="s">
        <v>123</v>
      </c>
      <c r="B81" s="147" t="s">
        <v>124</v>
      </c>
      <c r="C81" s="148"/>
      <c r="D81" s="147"/>
      <c r="E81" s="149" t="s">
        <v>17</v>
      </c>
      <c r="F81" s="150">
        <v>40909</v>
      </c>
      <c r="G81" s="113" t="str">
        <f t="shared" si="1"/>
        <v>L01XC08</v>
      </c>
      <c r="H81" s="97" t="s">
        <v>133</v>
      </c>
    </row>
    <row r="82" spans="1:8">
      <c r="A82" s="136" t="s">
        <v>125</v>
      </c>
      <c r="B82" s="147" t="s">
        <v>126</v>
      </c>
      <c r="C82" s="148"/>
      <c r="D82" s="147"/>
      <c r="E82" s="149" t="s">
        <v>17</v>
      </c>
      <c r="F82" s="150">
        <v>41640</v>
      </c>
      <c r="G82" s="113" t="str">
        <f t="shared" si="1"/>
        <v>L01XC10</v>
      </c>
      <c r="H82" s="97" t="s">
        <v>135</v>
      </c>
    </row>
    <row r="83" spans="1:8">
      <c r="A83" s="136" t="s">
        <v>1338</v>
      </c>
      <c r="B83" s="147" t="s">
        <v>1474</v>
      </c>
      <c r="C83" s="148"/>
      <c r="D83" s="147"/>
      <c r="E83" s="149" t="s">
        <v>17</v>
      </c>
      <c r="F83" s="150">
        <v>41275</v>
      </c>
      <c r="G83" s="113" t="str">
        <f t="shared" si="1"/>
        <v>L01XC11</v>
      </c>
      <c r="H83" s="97" t="s">
        <v>137</v>
      </c>
    </row>
    <row r="84" spans="1:8">
      <c r="A84" s="136" t="s">
        <v>127</v>
      </c>
      <c r="B84" s="147" t="s">
        <v>128</v>
      </c>
      <c r="C84" s="148"/>
      <c r="D84" s="147"/>
      <c r="E84" s="149" t="s">
        <v>17</v>
      </c>
      <c r="F84" s="150">
        <v>41640</v>
      </c>
      <c r="G84" s="113" t="str">
        <f t="shared" si="1"/>
        <v>L01XC12</v>
      </c>
      <c r="H84" s="97" t="s">
        <v>139</v>
      </c>
    </row>
    <row r="85" spans="1:8">
      <c r="A85" s="136" t="s">
        <v>129</v>
      </c>
      <c r="B85" s="147" t="s">
        <v>130</v>
      </c>
      <c r="C85" s="148"/>
      <c r="D85" s="147"/>
      <c r="E85" s="149" t="s">
        <v>17</v>
      </c>
      <c r="F85" s="150">
        <v>41640</v>
      </c>
      <c r="G85" s="113" t="str">
        <f t="shared" si="1"/>
        <v>L01XC13</v>
      </c>
      <c r="H85" s="97" t="s">
        <v>141</v>
      </c>
    </row>
    <row r="86" spans="1:8">
      <c r="A86" s="136" t="s">
        <v>131</v>
      </c>
      <c r="B86" s="147" t="s">
        <v>132</v>
      </c>
      <c r="C86" s="148"/>
      <c r="D86" s="147"/>
      <c r="E86" s="149" t="s">
        <v>17</v>
      </c>
      <c r="F86" s="150">
        <v>41640</v>
      </c>
      <c r="G86" s="113" t="str">
        <f t="shared" si="1"/>
        <v>L01XC14</v>
      </c>
      <c r="H86" s="97" t="s">
        <v>143</v>
      </c>
    </row>
    <row r="87" spans="1:8">
      <c r="A87" s="136" t="s">
        <v>1342</v>
      </c>
      <c r="B87" s="147" t="s">
        <v>1475</v>
      </c>
      <c r="C87" s="148"/>
      <c r="D87" s="147"/>
      <c r="E87" s="149" t="s">
        <v>17</v>
      </c>
      <c r="F87" s="150">
        <v>40909</v>
      </c>
      <c r="G87" s="113" t="e">
        <f t="shared" si="1"/>
        <v>#N/A</v>
      </c>
      <c r="H87" s="97" t="s">
        <v>145</v>
      </c>
    </row>
    <row r="88" spans="1:8">
      <c r="A88" s="136" t="s">
        <v>133</v>
      </c>
      <c r="B88" s="147" t="s">
        <v>134</v>
      </c>
      <c r="C88" s="148"/>
      <c r="D88" s="147"/>
      <c r="E88" s="149" t="s">
        <v>17</v>
      </c>
      <c r="F88" s="150">
        <v>40179</v>
      </c>
      <c r="G88" s="113" t="str">
        <f t="shared" si="1"/>
        <v>L01XE01</v>
      </c>
      <c r="H88" s="97" t="s">
        <v>147</v>
      </c>
    </row>
    <row r="89" spans="1:8">
      <c r="A89" s="136" t="s">
        <v>135</v>
      </c>
      <c r="B89" s="147" t="s">
        <v>136</v>
      </c>
      <c r="C89" s="137"/>
      <c r="D89" s="147"/>
      <c r="E89" s="149" t="s">
        <v>17</v>
      </c>
      <c r="F89" s="150">
        <v>41275</v>
      </c>
      <c r="G89" s="113" t="str">
        <f t="shared" si="1"/>
        <v>L01XE02</v>
      </c>
      <c r="H89" s="97" t="s">
        <v>1349</v>
      </c>
    </row>
    <row r="90" spans="1:8">
      <c r="A90" s="136" t="s">
        <v>137</v>
      </c>
      <c r="B90" s="147" t="s">
        <v>138</v>
      </c>
      <c r="C90" s="148"/>
      <c r="D90" s="147"/>
      <c r="E90" s="149" t="s">
        <v>17</v>
      </c>
      <c r="F90" s="150">
        <v>41275</v>
      </c>
      <c r="G90" s="113" t="str">
        <f t="shared" si="1"/>
        <v>L01XE03</v>
      </c>
      <c r="H90" s="97" t="s">
        <v>1351</v>
      </c>
    </row>
    <row r="91" spans="1:8">
      <c r="A91" s="136" t="s">
        <v>139</v>
      </c>
      <c r="B91" s="147" t="s">
        <v>140</v>
      </c>
      <c r="C91" s="148"/>
      <c r="D91" s="147"/>
      <c r="E91" s="149" t="s">
        <v>17</v>
      </c>
      <c r="F91" s="150">
        <v>40179</v>
      </c>
      <c r="G91" s="113" t="str">
        <f t="shared" si="1"/>
        <v>L01XE04</v>
      </c>
      <c r="H91" s="97" t="s">
        <v>149</v>
      </c>
    </row>
    <row r="92" spans="1:8">
      <c r="A92" s="136" t="s">
        <v>141</v>
      </c>
      <c r="B92" s="147" t="s">
        <v>142</v>
      </c>
      <c r="C92" s="148"/>
      <c r="D92" s="147"/>
      <c r="E92" s="149" t="s">
        <v>17</v>
      </c>
      <c r="F92" s="150">
        <v>40179</v>
      </c>
      <c r="G92" s="113" t="str">
        <f t="shared" si="1"/>
        <v>L01XE05</v>
      </c>
      <c r="H92" s="97" t="s">
        <v>151</v>
      </c>
    </row>
    <row r="93" spans="1:8">
      <c r="A93" s="136" t="s">
        <v>143</v>
      </c>
      <c r="B93" s="147" t="s">
        <v>144</v>
      </c>
      <c r="C93" s="148"/>
      <c r="D93" s="147"/>
      <c r="E93" s="149" t="s">
        <v>17</v>
      </c>
      <c r="F93" s="150">
        <v>40179</v>
      </c>
      <c r="G93" s="113" t="str">
        <f t="shared" si="1"/>
        <v>L01XE06</v>
      </c>
      <c r="H93" s="97" t="s">
        <v>153</v>
      </c>
    </row>
    <row r="94" spans="1:8">
      <c r="A94" s="136" t="s">
        <v>145</v>
      </c>
      <c r="B94" s="147" t="s">
        <v>146</v>
      </c>
      <c r="C94" s="137"/>
      <c r="D94" s="147"/>
      <c r="E94" s="149" t="s">
        <v>17</v>
      </c>
      <c r="F94" s="150">
        <v>40179</v>
      </c>
      <c r="G94" s="113" t="str">
        <f t="shared" si="1"/>
        <v>L01XE07</v>
      </c>
      <c r="H94" s="97" t="s">
        <v>154</v>
      </c>
    </row>
    <row r="95" spans="1:8">
      <c r="A95" s="136" t="s">
        <v>147</v>
      </c>
      <c r="B95" s="147" t="s">
        <v>148</v>
      </c>
      <c r="C95" s="148"/>
      <c r="D95" s="147"/>
      <c r="E95" s="149" t="s">
        <v>17</v>
      </c>
      <c r="F95" s="150">
        <v>40179</v>
      </c>
      <c r="G95" s="113" t="str">
        <f t="shared" si="1"/>
        <v>L01XE08</v>
      </c>
      <c r="H95" s="97" t="s">
        <v>156</v>
      </c>
    </row>
    <row r="96" spans="1:8">
      <c r="A96" s="136" t="s">
        <v>1349</v>
      </c>
      <c r="B96" s="147" t="s">
        <v>1476</v>
      </c>
      <c r="C96" s="148"/>
      <c r="D96" s="147"/>
      <c r="E96" s="149" t="s">
        <v>17</v>
      </c>
      <c r="F96" s="150">
        <v>40909</v>
      </c>
      <c r="G96" s="113" t="str">
        <f t="shared" si="1"/>
        <v>L01XE09</v>
      </c>
      <c r="H96" s="98" t="s">
        <v>157</v>
      </c>
    </row>
    <row r="97" spans="1:8">
      <c r="A97" s="136" t="s">
        <v>1351</v>
      </c>
      <c r="B97" s="147" t="s">
        <v>1477</v>
      </c>
      <c r="C97" s="148"/>
      <c r="D97" s="147"/>
      <c r="E97" s="149" t="s">
        <v>17</v>
      </c>
      <c r="F97" s="150">
        <v>40909</v>
      </c>
      <c r="G97" s="113" t="str">
        <f t="shared" si="1"/>
        <v>L01XE10</v>
      </c>
      <c r="H97" s="97" t="s">
        <v>159</v>
      </c>
    </row>
    <row r="98" spans="1:8">
      <c r="A98" s="136" t="s">
        <v>149</v>
      </c>
      <c r="B98" s="147" t="s">
        <v>150</v>
      </c>
      <c r="C98" s="148"/>
      <c r="D98" s="147"/>
      <c r="E98" s="149" t="s">
        <v>17</v>
      </c>
      <c r="F98" s="150">
        <v>41275</v>
      </c>
      <c r="G98" s="113" t="str">
        <f t="shared" si="1"/>
        <v>L01XE11</v>
      </c>
      <c r="H98" s="97" t="s">
        <v>1365</v>
      </c>
    </row>
    <row r="99" spans="1:8">
      <c r="A99" s="136" t="s">
        <v>151</v>
      </c>
      <c r="B99" s="147" t="s">
        <v>152</v>
      </c>
      <c r="C99" s="148"/>
      <c r="D99" s="147"/>
      <c r="E99" s="149" t="s">
        <v>17</v>
      </c>
      <c r="F99" s="150">
        <v>41275</v>
      </c>
      <c r="G99" s="113" t="str">
        <f t="shared" si="1"/>
        <v>L01XE15</v>
      </c>
      <c r="H99" s="97" t="s">
        <v>161</v>
      </c>
    </row>
    <row r="100" spans="1:8">
      <c r="A100" s="136" t="s">
        <v>153</v>
      </c>
      <c r="B100" s="147" t="s">
        <v>1478</v>
      </c>
      <c r="C100" s="148"/>
      <c r="D100" s="147"/>
      <c r="E100" s="149" t="s">
        <v>17</v>
      </c>
      <c r="F100" s="150">
        <v>42005</v>
      </c>
      <c r="G100" s="113" t="str">
        <f t="shared" si="1"/>
        <v>L01XE16</v>
      </c>
      <c r="H100" s="98" t="s">
        <v>163</v>
      </c>
    </row>
    <row r="101" spans="1:8">
      <c r="A101" s="136" t="s">
        <v>154</v>
      </c>
      <c r="B101" s="147" t="s">
        <v>155</v>
      </c>
      <c r="C101" s="148"/>
      <c r="D101" s="147"/>
      <c r="E101" s="149" t="s">
        <v>17</v>
      </c>
      <c r="F101" s="150">
        <v>41275</v>
      </c>
      <c r="G101" s="113" t="str">
        <f t="shared" si="1"/>
        <v>L01XE17</v>
      </c>
      <c r="H101" s="97" t="s">
        <v>165</v>
      </c>
    </row>
    <row r="102" spans="1:8">
      <c r="A102" s="136" t="s">
        <v>156</v>
      </c>
      <c r="B102" s="147" t="s">
        <v>1479</v>
      </c>
      <c r="C102" s="148"/>
      <c r="D102" s="147"/>
      <c r="E102" s="149" t="s">
        <v>17</v>
      </c>
      <c r="F102" s="150">
        <v>42005</v>
      </c>
      <c r="G102" s="113" t="str">
        <f t="shared" si="1"/>
        <v>L01XE23</v>
      </c>
      <c r="H102" s="97" t="s">
        <v>167</v>
      </c>
    </row>
    <row r="103" spans="1:8">
      <c r="A103" s="136" t="s">
        <v>157</v>
      </c>
      <c r="B103" s="147" t="s">
        <v>158</v>
      </c>
      <c r="C103" s="148"/>
      <c r="D103" s="147"/>
      <c r="E103" s="149" t="s">
        <v>17</v>
      </c>
      <c r="F103" s="150">
        <v>40179</v>
      </c>
      <c r="G103" s="113" t="str">
        <f t="shared" si="1"/>
        <v>L01XX01</v>
      </c>
      <c r="H103" s="97" t="s">
        <v>168</v>
      </c>
    </row>
    <row r="104" spans="1:8">
      <c r="A104" s="136" t="s">
        <v>159</v>
      </c>
      <c r="B104" s="147" t="s">
        <v>160</v>
      </c>
      <c r="C104" s="148"/>
      <c r="D104" s="147"/>
      <c r="E104" s="149" t="s">
        <v>1443</v>
      </c>
      <c r="F104" s="150">
        <v>40179</v>
      </c>
      <c r="G104" s="113" t="str">
        <f t="shared" si="1"/>
        <v>L01XX02</v>
      </c>
      <c r="H104" s="98" t="s">
        <v>170</v>
      </c>
    </row>
    <row r="105" spans="1:8">
      <c r="A105" s="136" t="s">
        <v>1365</v>
      </c>
      <c r="B105" s="147" t="s">
        <v>1480</v>
      </c>
      <c r="C105" s="148"/>
      <c r="D105" s="147"/>
      <c r="E105" s="149" t="s">
        <v>17</v>
      </c>
      <c r="F105" s="150">
        <v>40179</v>
      </c>
      <c r="G105" s="113" t="str">
        <f t="shared" si="1"/>
        <v>L01XX17</v>
      </c>
      <c r="H105" s="97" t="s">
        <v>1377</v>
      </c>
    </row>
    <row r="106" spans="1:8">
      <c r="A106" s="136" t="s">
        <v>161</v>
      </c>
      <c r="B106" s="147" t="s">
        <v>162</v>
      </c>
      <c r="C106" s="148"/>
      <c r="D106" s="147"/>
      <c r="E106" s="149" t="s">
        <v>1443</v>
      </c>
      <c r="F106" s="150">
        <v>41275</v>
      </c>
      <c r="G106" s="113" t="str">
        <f t="shared" si="1"/>
        <v>L01XX24</v>
      </c>
      <c r="H106" s="97" t="s">
        <v>1380</v>
      </c>
    </row>
    <row r="107" spans="1:8">
      <c r="A107" s="136" t="s">
        <v>163</v>
      </c>
      <c r="B107" s="147" t="s">
        <v>164</v>
      </c>
      <c r="C107" s="148"/>
      <c r="D107" s="147"/>
      <c r="E107" s="149" t="s">
        <v>17</v>
      </c>
      <c r="F107" s="150">
        <v>40909</v>
      </c>
      <c r="G107" s="113" t="str">
        <f t="shared" si="1"/>
        <v>L01XX27</v>
      </c>
      <c r="H107" s="97" t="s">
        <v>1383</v>
      </c>
    </row>
    <row r="108" spans="1:8">
      <c r="A108" s="136" t="s">
        <v>165</v>
      </c>
      <c r="B108" s="147" t="s">
        <v>166</v>
      </c>
      <c r="C108" s="148"/>
      <c r="D108" s="147"/>
      <c r="E108" s="149" t="s">
        <v>17</v>
      </c>
      <c r="F108" s="150">
        <v>40179</v>
      </c>
      <c r="G108" s="113" t="str">
        <f t="shared" si="1"/>
        <v>L01XX32</v>
      </c>
      <c r="H108" s="97" t="s">
        <v>1388</v>
      </c>
    </row>
    <row r="109" spans="1:8">
      <c r="A109" s="136" t="s">
        <v>167</v>
      </c>
      <c r="B109" s="147" t="s">
        <v>1481</v>
      </c>
      <c r="C109" s="148"/>
      <c r="D109" s="147"/>
      <c r="E109" s="149" t="s">
        <v>17</v>
      </c>
      <c r="F109" s="150">
        <v>42005</v>
      </c>
      <c r="G109" s="113" t="str">
        <f t="shared" si="1"/>
        <v>L01XX43</v>
      </c>
      <c r="H109" s="97" t="s">
        <v>1390</v>
      </c>
    </row>
    <row r="110" spans="1:8">
      <c r="A110" s="136" t="s">
        <v>168</v>
      </c>
      <c r="B110" s="147" t="s">
        <v>169</v>
      </c>
      <c r="C110" s="148"/>
      <c r="D110" s="147"/>
      <c r="E110" s="149" t="s">
        <v>37</v>
      </c>
      <c r="F110" s="150">
        <v>41640</v>
      </c>
      <c r="G110" s="113" t="str">
        <f t="shared" si="1"/>
        <v>L02BX03</v>
      </c>
      <c r="H110" s="97" t="s">
        <v>1407</v>
      </c>
    </row>
    <row r="111" spans="1:8">
      <c r="A111" s="136" t="s">
        <v>170</v>
      </c>
      <c r="B111" s="147" t="s">
        <v>171</v>
      </c>
      <c r="C111" s="148"/>
      <c r="D111" s="147"/>
      <c r="E111" s="149" t="s">
        <v>17</v>
      </c>
      <c r="F111" s="150">
        <v>40179</v>
      </c>
      <c r="G111" s="113" t="str">
        <f t="shared" si="1"/>
        <v>L03AA13</v>
      </c>
      <c r="H111" s="97" t="s">
        <v>1413</v>
      </c>
    </row>
    <row r="112" spans="1:8">
      <c r="A112" s="136" t="s">
        <v>1377</v>
      </c>
      <c r="B112" s="147" t="s">
        <v>1482</v>
      </c>
      <c r="C112" s="148"/>
      <c r="D112" s="147"/>
      <c r="E112" s="149" t="s">
        <v>24</v>
      </c>
      <c r="F112" s="150">
        <v>40179</v>
      </c>
      <c r="G112" s="113" t="str">
        <f t="shared" si="1"/>
        <v>L03AB03</v>
      </c>
      <c r="H112" s="98" t="s">
        <v>172</v>
      </c>
    </row>
    <row r="113" spans="1:8">
      <c r="A113" s="136" t="s">
        <v>1380</v>
      </c>
      <c r="B113" s="147" t="s">
        <v>1483</v>
      </c>
      <c r="C113" s="148"/>
      <c r="D113" s="147" t="s">
        <v>1484</v>
      </c>
      <c r="E113" s="149" t="s">
        <v>1485</v>
      </c>
      <c r="F113" s="150">
        <v>40179</v>
      </c>
      <c r="G113" s="113" t="str">
        <f t="shared" si="1"/>
        <v>L03AB04</v>
      </c>
      <c r="H113" s="97" t="s">
        <v>176</v>
      </c>
    </row>
    <row r="114" spans="1:8">
      <c r="A114" s="136" t="s">
        <v>1383</v>
      </c>
      <c r="B114" s="147" t="s">
        <v>1486</v>
      </c>
      <c r="C114" s="148"/>
      <c r="D114" s="147" t="s">
        <v>1484</v>
      </c>
      <c r="E114" s="149" t="s">
        <v>1485</v>
      </c>
      <c r="F114" s="150">
        <v>40179</v>
      </c>
      <c r="G114" s="113" t="str">
        <f t="shared" si="1"/>
        <v>L03AB05</v>
      </c>
      <c r="H114" s="97" t="s">
        <v>178</v>
      </c>
    </row>
    <row r="115" spans="1:8">
      <c r="A115" s="136" t="s">
        <v>1388</v>
      </c>
      <c r="B115" s="147" t="s">
        <v>1487</v>
      </c>
      <c r="C115" s="148"/>
      <c r="D115" s="147"/>
      <c r="E115" s="149" t="s">
        <v>1485</v>
      </c>
      <c r="F115" s="150">
        <v>40179</v>
      </c>
      <c r="G115" s="113" t="str">
        <f t="shared" si="1"/>
        <v>L03AB08</v>
      </c>
      <c r="H115" s="97" t="s">
        <v>180</v>
      </c>
    </row>
    <row r="116" spans="1:8">
      <c r="A116" s="136" t="s">
        <v>1390</v>
      </c>
      <c r="B116" s="147" t="s">
        <v>1488</v>
      </c>
      <c r="C116" s="148"/>
      <c r="D116" s="147" t="s">
        <v>1489</v>
      </c>
      <c r="E116" s="149" t="s">
        <v>24</v>
      </c>
      <c r="F116" s="150">
        <v>40179</v>
      </c>
      <c r="G116" s="113" t="str">
        <f t="shared" si="1"/>
        <v>L03AB10</v>
      </c>
      <c r="H116" s="97" t="s">
        <v>182</v>
      </c>
    </row>
    <row r="117" spans="1:8">
      <c r="A117" s="136" t="s">
        <v>1407</v>
      </c>
      <c r="B117" s="147" t="s">
        <v>1490</v>
      </c>
      <c r="C117" s="148"/>
      <c r="D117" s="147" t="s">
        <v>1489</v>
      </c>
      <c r="E117" s="149" t="s">
        <v>24</v>
      </c>
      <c r="F117" s="150">
        <v>40179</v>
      </c>
      <c r="G117" s="113" t="str">
        <f t="shared" si="1"/>
        <v>L03AB11</v>
      </c>
      <c r="H117" s="97" t="s">
        <v>1416</v>
      </c>
    </row>
    <row r="118" spans="1:8">
      <c r="A118" s="136" t="s">
        <v>1413</v>
      </c>
      <c r="B118" s="147" t="s">
        <v>1491</v>
      </c>
      <c r="C118" s="148"/>
      <c r="D118" s="147"/>
      <c r="E118" s="149" t="s">
        <v>1485</v>
      </c>
      <c r="F118" s="150">
        <v>40179</v>
      </c>
      <c r="G118" s="113" t="str">
        <f t="shared" si="1"/>
        <v>L03AC01</v>
      </c>
      <c r="H118" s="98" t="s">
        <v>959</v>
      </c>
    </row>
    <row r="119" spans="1:8">
      <c r="A119" s="136" t="s">
        <v>172</v>
      </c>
      <c r="B119" s="147" t="s">
        <v>173</v>
      </c>
      <c r="C119" s="148"/>
      <c r="D119" s="147"/>
      <c r="E119" s="149" t="s">
        <v>17</v>
      </c>
      <c r="F119" s="150">
        <v>40909</v>
      </c>
      <c r="G119" s="113" t="str">
        <f t="shared" si="1"/>
        <v>L03AX16</v>
      </c>
      <c r="H119" s="97" t="s">
        <v>184</v>
      </c>
    </row>
    <row r="120" spans="1:8">
      <c r="A120" s="136" t="s">
        <v>174</v>
      </c>
      <c r="B120" s="147" t="s">
        <v>175</v>
      </c>
      <c r="C120" s="148"/>
      <c r="D120" s="147"/>
      <c r="E120" s="149" t="s">
        <v>17</v>
      </c>
      <c r="F120" s="150">
        <v>40179</v>
      </c>
      <c r="G120" s="113" t="e">
        <f t="shared" si="1"/>
        <v>#N/A</v>
      </c>
      <c r="H120" s="97" t="s">
        <v>186</v>
      </c>
    </row>
    <row r="121" spans="1:8">
      <c r="A121" s="136" t="s">
        <v>176</v>
      </c>
      <c r="B121" s="147" t="s">
        <v>177</v>
      </c>
      <c r="C121" s="148"/>
      <c r="D121" s="147"/>
      <c r="E121" s="149" t="s">
        <v>17</v>
      </c>
      <c r="F121" s="150">
        <v>41640</v>
      </c>
      <c r="G121" s="113" t="str">
        <f t="shared" si="1"/>
        <v>L04AA04</v>
      </c>
      <c r="H121" s="98" t="s">
        <v>188</v>
      </c>
    </row>
    <row r="122" spans="1:8">
      <c r="A122" s="137" t="s">
        <v>178</v>
      </c>
      <c r="B122" s="157" t="s">
        <v>179</v>
      </c>
      <c r="C122" s="148"/>
      <c r="D122" s="147"/>
      <c r="E122" s="149" t="s">
        <v>17</v>
      </c>
      <c r="F122" s="150">
        <v>40179</v>
      </c>
      <c r="G122" s="113" t="str">
        <f t="shared" si="1"/>
        <v>L04AA23</v>
      </c>
      <c r="H122" s="97" t="s">
        <v>190</v>
      </c>
    </row>
    <row r="123" spans="1:8">
      <c r="A123" s="137" t="s">
        <v>180</v>
      </c>
      <c r="B123" s="157" t="s">
        <v>181</v>
      </c>
      <c r="C123" s="148" t="s">
        <v>1461</v>
      </c>
      <c r="D123" s="147" t="s">
        <v>1461</v>
      </c>
      <c r="E123" s="149" t="s">
        <v>17</v>
      </c>
      <c r="F123" s="150">
        <v>40179</v>
      </c>
      <c r="G123" s="113" t="str">
        <f t="shared" si="1"/>
        <v>L04AA24</v>
      </c>
      <c r="H123" s="97" t="s">
        <v>192</v>
      </c>
    </row>
    <row r="124" spans="1:8">
      <c r="A124" s="137" t="s">
        <v>180</v>
      </c>
      <c r="B124" s="157" t="s">
        <v>181</v>
      </c>
      <c r="C124" s="148" t="s">
        <v>1473</v>
      </c>
      <c r="D124" s="147" t="s">
        <v>1473</v>
      </c>
      <c r="E124" s="149" t="s">
        <v>17</v>
      </c>
      <c r="F124" s="150">
        <v>40179</v>
      </c>
      <c r="G124" s="113" t="str">
        <f t="shared" si="1"/>
        <v>L04AA24</v>
      </c>
      <c r="H124" s="97" t="s">
        <v>1419</v>
      </c>
    </row>
    <row r="125" spans="1:8">
      <c r="A125" s="137" t="s">
        <v>182</v>
      </c>
      <c r="B125" s="157" t="s">
        <v>183</v>
      </c>
      <c r="C125" s="148"/>
      <c r="D125" s="157"/>
      <c r="E125" s="149" t="s">
        <v>17</v>
      </c>
      <c r="F125" s="150">
        <v>40179</v>
      </c>
      <c r="G125" s="113" t="str">
        <f t="shared" si="1"/>
        <v>L04AA25</v>
      </c>
      <c r="H125" s="97" t="s">
        <v>194</v>
      </c>
    </row>
    <row r="126" spans="1:8">
      <c r="A126" s="137" t="s">
        <v>1416</v>
      </c>
      <c r="B126" s="157" t="s">
        <v>1492</v>
      </c>
      <c r="C126" s="148"/>
      <c r="D126" s="157"/>
      <c r="E126" s="149" t="s">
        <v>17</v>
      </c>
      <c r="F126" s="150">
        <v>41275</v>
      </c>
      <c r="G126" s="113" t="str">
        <f t="shared" si="1"/>
        <v>L04AA26</v>
      </c>
      <c r="H126" s="97" t="s">
        <v>196</v>
      </c>
    </row>
    <row r="127" spans="1:8">
      <c r="A127" s="136" t="s">
        <v>959</v>
      </c>
      <c r="B127" s="147" t="s">
        <v>118</v>
      </c>
      <c r="C127" s="148"/>
      <c r="D127" s="147"/>
      <c r="E127" s="149" t="s">
        <v>17</v>
      </c>
      <c r="F127" s="150">
        <v>40179</v>
      </c>
      <c r="G127" s="113" t="str">
        <f t="shared" si="1"/>
        <v>L04AA34</v>
      </c>
      <c r="H127" s="97" t="s">
        <v>198</v>
      </c>
    </row>
    <row r="128" spans="1:8">
      <c r="A128" s="137" t="s">
        <v>184</v>
      </c>
      <c r="B128" s="157" t="s">
        <v>185</v>
      </c>
      <c r="C128" s="148"/>
      <c r="D128" s="157"/>
      <c r="E128" s="149" t="s">
        <v>17</v>
      </c>
      <c r="F128" s="150">
        <v>40179</v>
      </c>
      <c r="G128" s="113" t="str">
        <f t="shared" si="1"/>
        <v>L04AB01</v>
      </c>
      <c r="H128" s="97" t="s">
        <v>1422</v>
      </c>
    </row>
    <row r="129" spans="1:8">
      <c r="A129" s="137" t="s">
        <v>186</v>
      </c>
      <c r="B129" s="157" t="s">
        <v>187</v>
      </c>
      <c r="C129" s="148"/>
      <c r="D129" s="157"/>
      <c r="E129" s="149" t="s">
        <v>17</v>
      </c>
      <c r="F129" s="150">
        <v>40179</v>
      </c>
      <c r="G129" s="113" t="str">
        <f t="shared" si="1"/>
        <v>L04AB02</v>
      </c>
      <c r="H129" s="97" t="s">
        <v>200</v>
      </c>
    </row>
    <row r="130" spans="1:8">
      <c r="A130" s="137" t="s">
        <v>188</v>
      </c>
      <c r="B130" s="157" t="s">
        <v>189</v>
      </c>
      <c r="C130" s="148"/>
      <c r="D130" s="157"/>
      <c r="E130" s="149" t="s">
        <v>17</v>
      </c>
      <c r="F130" s="150">
        <v>40179</v>
      </c>
      <c r="G130" s="113" t="str">
        <f t="shared" si="1"/>
        <v>L04AB04</v>
      </c>
      <c r="H130" s="97" t="s">
        <v>202</v>
      </c>
    </row>
    <row r="131" spans="1:8">
      <c r="A131" s="137" t="s">
        <v>190</v>
      </c>
      <c r="B131" s="157" t="s">
        <v>191</v>
      </c>
      <c r="C131" s="148"/>
      <c r="D131" s="157"/>
      <c r="E131" s="149" t="s">
        <v>17</v>
      </c>
      <c r="F131" s="150">
        <v>40179</v>
      </c>
      <c r="G131" s="113" t="str">
        <f t="shared" si="1"/>
        <v>L04AB05</v>
      </c>
      <c r="H131" s="97" t="s">
        <v>204</v>
      </c>
    </row>
    <row r="132" spans="1:8">
      <c r="A132" s="137" t="s">
        <v>192</v>
      </c>
      <c r="B132" s="157" t="s">
        <v>193</v>
      </c>
      <c r="C132" s="148"/>
      <c r="D132" s="157"/>
      <c r="E132" s="149" t="s">
        <v>17</v>
      </c>
      <c r="F132" s="150">
        <v>40179</v>
      </c>
      <c r="G132" s="113" t="str">
        <f t="shared" si="1"/>
        <v>L04AB06</v>
      </c>
      <c r="H132" s="97" t="s">
        <v>1425</v>
      </c>
    </row>
    <row r="133" spans="1:8">
      <c r="A133" s="137" t="s">
        <v>1419</v>
      </c>
      <c r="B133" s="159" t="s">
        <v>1493</v>
      </c>
      <c r="C133" s="160"/>
      <c r="D133" s="159"/>
      <c r="E133" s="161" t="s">
        <v>17</v>
      </c>
      <c r="F133" s="150">
        <v>40179</v>
      </c>
      <c r="G133" s="113" t="str">
        <f t="shared" si="1"/>
        <v>L04AC02</v>
      </c>
      <c r="H133" s="97" t="s">
        <v>206</v>
      </c>
    </row>
    <row r="134" spans="1:8">
      <c r="A134" s="137" t="s">
        <v>194</v>
      </c>
      <c r="B134" s="159" t="s">
        <v>195</v>
      </c>
      <c r="C134" s="160"/>
      <c r="D134" s="159"/>
      <c r="E134" s="161" t="s">
        <v>17</v>
      </c>
      <c r="F134" s="150">
        <v>40179</v>
      </c>
      <c r="G134" s="113" t="str">
        <f t="shared" si="1"/>
        <v>L04AC03</v>
      </c>
      <c r="H134" s="98" t="s">
        <v>208</v>
      </c>
    </row>
    <row r="135" spans="1:8">
      <c r="A135" s="137" t="s">
        <v>196</v>
      </c>
      <c r="B135" s="159" t="s">
        <v>197</v>
      </c>
      <c r="C135" s="160"/>
      <c r="D135" s="159"/>
      <c r="E135" s="161" t="s">
        <v>17</v>
      </c>
      <c r="F135" s="150">
        <v>40909</v>
      </c>
      <c r="G135" s="113" t="str">
        <f t="shared" si="1"/>
        <v>L04AC05</v>
      </c>
      <c r="H135" s="97" t="s">
        <v>210</v>
      </c>
    </row>
    <row r="136" spans="1:8">
      <c r="A136" s="137" t="s">
        <v>198</v>
      </c>
      <c r="B136" s="159" t="s">
        <v>199</v>
      </c>
      <c r="C136" s="160"/>
      <c r="D136" s="162"/>
      <c r="E136" s="161" t="s">
        <v>17</v>
      </c>
      <c r="F136" s="150">
        <v>40179</v>
      </c>
      <c r="G136" s="113" t="str">
        <f t="shared" ref="G136:G146" si="2">+VLOOKUP(A136,H:H,1,FALSE)</f>
        <v>L04AC07</v>
      </c>
      <c r="H136" s="97" t="s">
        <v>1427</v>
      </c>
    </row>
    <row r="137" spans="1:8">
      <c r="A137" s="137" t="s">
        <v>1422</v>
      </c>
      <c r="B137" s="159" t="s">
        <v>1494</v>
      </c>
      <c r="C137" s="160"/>
      <c r="D137" s="159"/>
      <c r="E137" s="161" t="s">
        <v>17</v>
      </c>
      <c r="F137" s="150">
        <v>40909</v>
      </c>
      <c r="G137" s="113" t="str">
        <f t="shared" si="2"/>
        <v>L04AC08</v>
      </c>
      <c r="H137" s="97" t="s">
        <v>1429</v>
      </c>
    </row>
    <row r="138" spans="1:8">
      <c r="A138" s="137" t="s">
        <v>200</v>
      </c>
      <c r="B138" s="159" t="s">
        <v>201</v>
      </c>
      <c r="C138" s="160"/>
      <c r="D138" s="159"/>
      <c r="E138" s="161" t="s">
        <v>17</v>
      </c>
      <c r="F138" s="150">
        <v>40179</v>
      </c>
      <c r="G138" s="113" t="str">
        <f t="shared" si="2"/>
        <v>L04AX04</v>
      </c>
    </row>
    <row r="139" spans="1:8">
      <c r="A139" s="137" t="s">
        <v>202</v>
      </c>
      <c r="B139" s="159" t="s">
        <v>203</v>
      </c>
      <c r="C139" s="160"/>
      <c r="D139" s="159"/>
      <c r="E139" s="161" t="s">
        <v>17</v>
      </c>
      <c r="F139" s="150">
        <v>40179</v>
      </c>
      <c r="G139" s="113" t="str">
        <f t="shared" si="2"/>
        <v>M05BC01</v>
      </c>
    </row>
    <row r="140" spans="1:8">
      <c r="A140" s="137" t="s">
        <v>204</v>
      </c>
      <c r="B140" s="159" t="s">
        <v>205</v>
      </c>
      <c r="C140" s="160"/>
      <c r="D140" s="159"/>
      <c r="E140" s="161" t="s">
        <v>17</v>
      </c>
      <c r="F140" s="150">
        <v>40909</v>
      </c>
      <c r="G140" s="113" t="str">
        <f t="shared" si="2"/>
        <v>M05BX04</v>
      </c>
    </row>
    <row r="141" spans="1:8">
      <c r="A141" s="137" t="s">
        <v>1425</v>
      </c>
      <c r="B141" s="159" t="s">
        <v>1495</v>
      </c>
      <c r="C141" s="160"/>
      <c r="D141" s="159"/>
      <c r="E141" s="161" t="s">
        <v>17</v>
      </c>
      <c r="F141" s="150">
        <v>40179</v>
      </c>
      <c r="G141" s="113" t="str">
        <f t="shared" si="2"/>
        <v>R03DX05</v>
      </c>
    </row>
    <row r="142" spans="1:8">
      <c r="A142" s="137" t="s">
        <v>206</v>
      </c>
      <c r="B142" s="159" t="s">
        <v>207</v>
      </c>
      <c r="C142" s="160"/>
      <c r="D142" s="159"/>
      <c r="E142" s="161" t="s">
        <v>17</v>
      </c>
      <c r="F142" s="150">
        <v>40179</v>
      </c>
      <c r="G142" s="113" t="str">
        <f t="shared" si="2"/>
        <v>R07AA02</v>
      </c>
    </row>
    <row r="143" spans="1:8">
      <c r="A143" s="137" t="s">
        <v>208</v>
      </c>
      <c r="B143" s="159" t="s">
        <v>209</v>
      </c>
      <c r="C143" s="160"/>
      <c r="D143" s="159"/>
      <c r="E143" s="161" t="s">
        <v>17</v>
      </c>
      <c r="F143" s="150">
        <v>40179</v>
      </c>
      <c r="G143" s="113" t="str">
        <f t="shared" si="2"/>
        <v>S01LA04</v>
      </c>
    </row>
    <row r="144" spans="1:8">
      <c r="A144" s="137" t="s">
        <v>210</v>
      </c>
      <c r="B144" s="159" t="s">
        <v>211</v>
      </c>
      <c r="C144" s="160"/>
      <c r="D144" s="159"/>
      <c r="E144" s="161" t="s">
        <v>17</v>
      </c>
      <c r="F144" s="150">
        <v>40179</v>
      </c>
      <c r="G144" s="113" t="str">
        <f t="shared" si="2"/>
        <v>V03AF07</v>
      </c>
    </row>
    <row r="145" spans="1:7">
      <c r="A145" s="137" t="s">
        <v>1427</v>
      </c>
      <c r="B145" s="159" t="s">
        <v>1496</v>
      </c>
      <c r="C145" s="160"/>
      <c r="D145" s="159"/>
      <c r="E145" s="161" t="s">
        <v>17</v>
      </c>
      <c r="F145" s="150">
        <v>40909</v>
      </c>
      <c r="G145" s="113" t="str">
        <f t="shared" si="2"/>
        <v>V04CJ01</v>
      </c>
    </row>
    <row r="146" spans="1:7">
      <c r="A146" s="137" t="s">
        <v>1429</v>
      </c>
      <c r="B146" s="159" t="s">
        <v>1497</v>
      </c>
      <c r="C146" s="160"/>
      <c r="D146" s="159" t="s">
        <v>1498</v>
      </c>
      <c r="E146" s="161" t="s">
        <v>17</v>
      </c>
      <c r="F146" s="150">
        <v>40179</v>
      </c>
      <c r="G146" s="113" t="str">
        <f t="shared" si="2"/>
        <v>V04CX</v>
      </c>
    </row>
  </sheetData>
  <sheetProtection selectLockedCells="1" selectUnlockedCells="1"/>
  <hyperlinks>
    <hyperlink ref="B39" r:id="rId1" display="https://compendium.ch/%28X%281%29S%280k1zjysihnawftcvj3fpw2z3%29%29/prod/ancotil-inf-los-1--/de"/>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1"/>
  <sheetViews>
    <sheetView showGridLines="0" showZeros="0" zoomScaleNormal="100" workbookViewId="0"/>
  </sheetViews>
  <sheetFormatPr baseColWidth="10" defaultColWidth="0" defaultRowHeight="14.4" zeroHeight="1"/>
  <cols>
    <col min="1" max="1" width="4.77734375" style="124" customWidth="1"/>
    <col min="2" max="2" width="11.5546875" style="124" bestFit="1" customWidth="1"/>
    <col min="3" max="3" width="28.88671875" style="124" customWidth="1"/>
    <col min="4" max="4" width="9.109375" style="124" customWidth="1"/>
    <col min="5" max="5" width="14" style="124" bestFit="1" customWidth="1"/>
    <col min="6" max="6" width="49.33203125" style="124" bestFit="1" customWidth="1"/>
    <col min="7" max="7" width="17.33203125" style="124" bestFit="1" customWidth="1"/>
    <col min="8" max="8" width="16.5546875" style="124" customWidth="1"/>
    <col min="9" max="9" width="29.109375" style="124" customWidth="1"/>
    <col min="10" max="10" width="4.77734375" style="124" customWidth="1"/>
    <col min="11" max="11" width="16.109375" style="124" hidden="1" customWidth="1"/>
    <col min="12" max="25" width="11.5546875" style="124" hidden="1" customWidth="1"/>
    <col min="26" max="16384" width="11.5546875" style="68" hidden="1"/>
  </cols>
  <sheetData>
    <row r="1" spans="1:25" customFormat="1">
      <c r="A1" s="124"/>
      <c r="C1" s="31"/>
      <c r="K1" s="93" t="s">
        <v>1067</v>
      </c>
      <c r="L1" s="93"/>
      <c r="M1" s="93"/>
      <c r="N1" s="93"/>
      <c r="O1" s="93"/>
      <c r="P1" s="93"/>
      <c r="Q1" s="93"/>
      <c r="R1" s="93"/>
      <c r="S1" s="93"/>
      <c r="T1" s="93"/>
      <c r="U1" s="93"/>
      <c r="V1" s="93"/>
      <c r="W1" s="93"/>
      <c r="X1" s="93"/>
      <c r="Y1" s="93"/>
    </row>
    <row r="2" spans="1:25" customFormat="1" ht="21">
      <c r="A2" s="124"/>
      <c r="B2" s="45" t="s">
        <v>220</v>
      </c>
      <c r="C2" s="45"/>
      <c r="K2" s="113"/>
    </row>
    <row r="3" spans="1:25" s="31" customFormat="1" ht="21">
      <c r="A3" s="124"/>
      <c r="B3" s="46" t="s">
        <v>523</v>
      </c>
      <c r="C3" s="46"/>
      <c r="J3"/>
      <c r="K3" s="113"/>
    </row>
    <row r="4" spans="1:25" s="31" customFormat="1" ht="15.6">
      <c r="A4" s="124"/>
      <c r="B4" s="36"/>
      <c r="C4" s="36"/>
      <c r="J4"/>
      <c r="K4" s="113"/>
    </row>
    <row r="5" spans="1:25" customFormat="1" ht="15.6">
      <c r="A5" s="124"/>
      <c r="B5" s="73" t="s">
        <v>427</v>
      </c>
      <c r="C5" s="18"/>
      <c r="K5" s="113"/>
    </row>
    <row r="6" spans="1:25" customFormat="1">
      <c r="A6" s="124"/>
      <c r="C6" s="31"/>
      <c r="K6" s="113"/>
    </row>
    <row r="7" spans="1:25" customFormat="1">
      <c r="A7" s="124"/>
      <c r="B7" s="23" t="s">
        <v>817</v>
      </c>
      <c r="C7" s="58"/>
      <c r="D7" s="24"/>
      <c r="E7" s="24"/>
      <c r="F7" s="24"/>
      <c r="G7" s="24"/>
      <c r="H7" s="24"/>
      <c r="I7" s="38"/>
      <c r="K7" s="113"/>
    </row>
    <row r="8" spans="1:25" customFormat="1">
      <c r="A8" s="124"/>
      <c r="B8" s="25" t="s">
        <v>828</v>
      </c>
      <c r="C8" s="16"/>
      <c r="D8" s="15"/>
      <c r="E8" s="15"/>
      <c r="F8" s="15"/>
      <c r="G8" s="15"/>
      <c r="H8" s="15"/>
      <c r="I8" s="40"/>
      <c r="K8" s="113"/>
    </row>
    <row r="9" spans="1:25" s="31" customFormat="1">
      <c r="A9" s="124"/>
      <c r="B9" s="117" t="s">
        <v>977</v>
      </c>
      <c r="C9" s="16"/>
      <c r="D9" s="15"/>
      <c r="E9" s="15"/>
      <c r="F9" s="15"/>
      <c r="G9" s="15"/>
      <c r="H9" s="15"/>
      <c r="I9" s="40"/>
      <c r="J9"/>
      <c r="K9" s="113"/>
    </row>
    <row r="10" spans="1:25" s="31" customFormat="1">
      <c r="A10" s="124"/>
      <c r="B10" s="25" t="s">
        <v>978</v>
      </c>
      <c r="C10" s="16"/>
      <c r="D10" s="15"/>
      <c r="E10" s="15"/>
      <c r="F10" s="15"/>
      <c r="G10" s="15"/>
      <c r="H10" s="15"/>
      <c r="I10" s="40"/>
      <c r="J10"/>
      <c r="K10" s="113"/>
    </row>
    <row r="11" spans="1:25" customFormat="1">
      <c r="A11" s="124"/>
      <c r="B11" s="29" t="s">
        <v>982</v>
      </c>
      <c r="C11" s="16"/>
      <c r="D11" s="15"/>
      <c r="E11" s="15"/>
      <c r="F11" s="15"/>
      <c r="G11" s="15"/>
      <c r="H11" s="15"/>
      <c r="I11" s="40"/>
      <c r="K11" s="113"/>
    </row>
    <row r="12" spans="1:25" s="31" customFormat="1">
      <c r="A12" s="124"/>
      <c r="B12" s="117" t="s">
        <v>1618</v>
      </c>
      <c r="C12" s="16"/>
      <c r="D12" s="15"/>
      <c r="E12" s="15"/>
      <c r="F12" s="15"/>
      <c r="G12" s="15"/>
      <c r="H12" s="15"/>
      <c r="I12" s="40"/>
      <c r="J12"/>
      <c r="K12" s="113"/>
    </row>
    <row r="13" spans="1:25" customFormat="1">
      <c r="A13" s="124"/>
      <c r="B13" s="117" t="s">
        <v>1081</v>
      </c>
      <c r="C13" s="16"/>
      <c r="D13" s="15"/>
      <c r="E13" s="15"/>
      <c r="F13" s="15"/>
      <c r="G13" s="39"/>
      <c r="H13" s="39"/>
      <c r="I13" s="212"/>
      <c r="K13" s="113"/>
      <c r="M13" s="68"/>
    </row>
    <row r="14" spans="1:25" customFormat="1">
      <c r="A14" s="124"/>
      <c r="B14" s="117" t="s">
        <v>1554</v>
      </c>
      <c r="C14" s="16"/>
      <c r="D14" s="15"/>
      <c r="E14" s="15"/>
      <c r="F14" s="15"/>
      <c r="G14" s="15"/>
      <c r="H14" s="264" t="s">
        <v>1555</v>
      </c>
      <c r="I14" s="212"/>
      <c r="K14" s="113"/>
    </row>
    <row r="15" spans="1:25" customFormat="1">
      <c r="A15" s="124"/>
      <c r="B15" s="117" t="s">
        <v>1561</v>
      </c>
      <c r="C15" s="16"/>
      <c r="D15" s="15"/>
      <c r="E15" s="15"/>
      <c r="F15" s="15"/>
      <c r="G15" s="15"/>
      <c r="H15" s="15"/>
      <c r="I15" s="40"/>
      <c r="K15" s="113"/>
    </row>
    <row r="16" spans="1:25" customFormat="1">
      <c r="A16" s="124"/>
      <c r="B16" s="12" t="s">
        <v>829</v>
      </c>
      <c r="C16" s="28"/>
      <c r="D16" s="27"/>
      <c r="E16" s="27"/>
      <c r="F16" s="27"/>
      <c r="G16" s="27"/>
      <c r="H16" s="27"/>
      <c r="I16" s="42"/>
      <c r="K16" s="113"/>
    </row>
    <row r="17" spans="1:25" customFormat="1">
      <c r="A17" s="124"/>
      <c r="C17" s="31"/>
      <c r="K17" s="113"/>
    </row>
    <row r="18" spans="1:25" customFormat="1">
      <c r="A18" s="124"/>
      <c r="B18" s="10" t="s">
        <v>1566</v>
      </c>
      <c r="C18" s="10"/>
      <c r="I18" s="124"/>
      <c r="K18" s="113"/>
    </row>
    <row r="19" spans="1:25">
      <c r="B19" s="57" t="s">
        <v>217</v>
      </c>
      <c r="C19" s="57" t="s">
        <v>805</v>
      </c>
      <c r="D19" s="57" t="s">
        <v>0</v>
      </c>
      <c r="E19" s="57" t="s">
        <v>838</v>
      </c>
      <c r="F19" s="57" t="s">
        <v>1</v>
      </c>
      <c r="G19" s="57" t="s">
        <v>979</v>
      </c>
      <c r="H19" s="57" t="s">
        <v>1074</v>
      </c>
      <c r="I19" s="57" t="s">
        <v>218</v>
      </c>
      <c r="J19"/>
      <c r="K19" s="130" t="s">
        <v>1092</v>
      </c>
      <c r="L19" s="57" t="s">
        <v>1095</v>
      </c>
      <c r="M19" s="57" t="s">
        <v>2</v>
      </c>
      <c r="N19" s="57" t="s">
        <v>3</v>
      </c>
      <c r="O19" s="57" t="s">
        <v>4</v>
      </c>
      <c r="P19" s="57" t="s">
        <v>5</v>
      </c>
      <c r="Q19" s="57" t="s">
        <v>6</v>
      </c>
      <c r="R19" s="57" t="s">
        <v>8</v>
      </c>
      <c r="S19" s="57" t="s">
        <v>9</v>
      </c>
      <c r="T19" s="57" t="s">
        <v>10</v>
      </c>
      <c r="U19" s="57" t="s">
        <v>11</v>
      </c>
      <c r="V19" s="57" t="s">
        <v>12</v>
      </c>
      <c r="W19" s="57" t="s">
        <v>5</v>
      </c>
      <c r="X19" s="57" t="s">
        <v>13</v>
      </c>
      <c r="Y19" s="57" t="s">
        <v>14</v>
      </c>
    </row>
    <row r="20" spans="1:25" ht="15.6">
      <c r="B20" s="98" t="s">
        <v>16</v>
      </c>
      <c r="C20" s="97" t="s">
        <v>1438</v>
      </c>
      <c r="D20" s="98">
        <v>6008296</v>
      </c>
      <c r="E20" s="77">
        <v>7680629570011</v>
      </c>
      <c r="F20" s="75" t="s">
        <v>839</v>
      </c>
      <c r="G20" s="103"/>
      <c r="H20" s="102">
        <f t="shared" ref="H20:H83" si="0">+IF(OR(X20=1,Y20=1),G20/Q20/O20/M20,G20/Q20/M20)</f>
        <v>0</v>
      </c>
      <c r="I20" s="101"/>
      <c r="J20"/>
      <c r="K20" s="113" t="s">
        <v>1501</v>
      </c>
      <c r="L20" s="127" t="str">
        <f t="shared" ref="L20:L83" si="1">+B20&amp;"_"&amp;K20</f>
        <v>A07AA12_nr</v>
      </c>
      <c r="M20" s="75">
        <v>200</v>
      </c>
      <c r="N20" s="75" t="s">
        <v>223</v>
      </c>
      <c r="O20" s="75">
        <v>20</v>
      </c>
      <c r="P20" s="75" t="s">
        <v>7</v>
      </c>
      <c r="Q20" s="75">
        <v>1</v>
      </c>
      <c r="R20" s="97" t="s">
        <v>17</v>
      </c>
      <c r="S20" s="75" t="str">
        <f t="shared" ref="S20:S83" si="2">IF(ISERR(SEARCH("/",$N20)-1),$N20,LEFT($N20,SEARCH("/",$N20)-1))</f>
        <v>MG</v>
      </c>
      <c r="T20" s="75">
        <f t="shared" ref="T20:T83" si="3">IF(ISERR(SEARCH("/",$N20)-1),0,RIGHT($N20,LEN($N20)-SEARCH("/",$N20)))</f>
        <v>0</v>
      </c>
      <c r="U20" s="75" t="str">
        <f t="shared" ref="U20:U83" si="4">+IF(OR(S20=R20,AND(S20="E",R20="U"),AND(S20="IE",R20="IU"),AND(S20="IE",R20="U"),AND(S20="E",R20="IU"),AND(S20="MIOE",R20="MIU")),R20,S20)</f>
        <v>mg</v>
      </c>
      <c r="V20" s="7">
        <f t="shared" ref="V20:V83" si="5">+IF(T20=0,1,IF(LEFT(T20,1)="M","1"&amp;T20,T20))</f>
        <v>1</v>
      </c>
      <c r="W20" s="75">
        <f t="shared" ref="W20:W83" si="6">+IF(U20=R20,0,1)</f>
        <v>0</v>
      </c>
      <c r="X20" s="75">
        <f t="shared" ref="X20:X83" si="7">+IF(P20="Stk",1,0)</f>
        <v>1</v>
      </c>
      <c r="Y20" s="75">
        <f t="shared" ref="Y20:Y83" si="8">+IF(OR(X20=1,V20=1),0,IF((O20&amp;P20)=V20,0,1))</f>
        <v>0</v>
      </c>
    </row>
    <row r="21" spans="1:25" ht="15.6">
      <c r="B21" s="97" t="s">
        <v>19</v>
      </c>
      <c r="C21" s="97" t="s">
        <v>20</v>
      </c>
      <c r="D21" s="97">
        <v>5771558</v>
      </c>
      <c r="E21" s="77">
        <v>7680476040408</v>
      </c>
      <c r="F21" s="75" t="s">
        <v>840</v>
      </c>
      <c r="G21" s="103"/>
      <c r="H21" s="102">
        <f t="shared" si="0"/>
        <v>0</v>
      </c>
      <c r="I21" s="101"/>
      <c r="J21"/>
      <c r="K21" s="113" t="s">
        <v>1501</v>
      </c>
      <c r="L21" s="127" t="str">
        <f t="shared" si="1"/>
        <v>B01AB02_nr</v>
      </c>
      <c r="M21" s="75">
        <v>500</v>
      </c>
      <c r="N21" s="75" t="s">
        <v>216</v>
      </c>
      <c r="O21" s="75">
        <v>1</v>
      </c>
      <c r="P21" s="75" t="s">
        <v>7</v>
      </c>
      <c r="Q21" s="75">
        <v>1</v>
      </c>
      <c r="R21" s="97" t="s">
        <v>18</v>
      </c>
      <c r="S21" s="75" t="str">
        <f t="shared" si="2"/>
        <v>IE</v>
      </c>
      <c r="T21" s="75">
        <f t="shared" si="3"/>
        <v>0</v>
      </c>
      <c r="U21" s="75" t="str">
        <f t="shared" si="4"/>
        <v>U</v>
      </c>
      <c r="V21" s="7">
        <f t="shared" si="5"/>
        <v>1</v>
      </c>
      <c r="W21" s="75">
        <f t="shared" si="6"/>
        <v>0</v>
      </c>
      <c r="X21" s="75">
        <f t="shared" si="7"/>
        <v>1</v>
      </c>
      <c r="Y21" s="75">
        <f t="shared" si="8"/>
        <v>0</v>
      </c>
    </row>
    <row r="22" spans="1:25" ht="15.6">
      <c r="B22" s="97" t="s">
        <v>19</v>
      </c>
      <c r="C22" s="97" t="s">
        <v>20</v>
      </c>
      <c r="D22" s="97">
        <v>2599366</v>
      </c>
      <c r="E22" s="77">
        <v>7680469280248</v>
      </c>
      <c r="F22" s="75" t="s">
        <v>214</v>
      </c>
      <c r="G22" s="103"/>
      <c r="H22" s="102">
        <f t="shared" si="0"/>
        <v>0</v>
      </c>
      <c r="I22" s="101"/>
      <c r="J22"/>
      <c r="K22" s="113" t="s">
        <v>1501</v>
      </c>
      <c r="L22" s="127" t="str">
        <f t="shared" si="1"/>
        <v>B01AB02_nr</v>
      </c>
      <c r="M22" s="75">
        <v>1000</v>
      </c>
      <c r="N22" s="75" t="s">
        <v>216</v>
      </c>
      <c r="O22" s="75">
        <v>1</v>
      </c>
      <c r="P22" s="75" t="s">
        <v>7</v>
      </c>
      <c r="Q22" s="75">
        <v>1</v>
      </c>
      <c r="R22" s="97" t="s">
        <v>18</v>
      </c>
      <c r="S22" s="75" t="str">
        <f t="shared" si="2"/>
        <v>IE</v>
      </c>
      <c r="T22" s="75">
        <f t="shared" si="3"/>
        <v>0</v>
      </c>
      <c r="U22" s="75" t="str">
        <f t="shared" si="4"/>
        <v>U</v>
      </c>
      <c r="V22" s="7">
        <f t="shared" si="5"/>
        <v>1</v>
      </c>
      <c r="W22" s="75">
        <f t="shared" si="6"/>
        <v>0</v>
      </c>
      <c r="X22" s="75">
        <f t="shared" si="7"/>
        <v>1</v>
      </c>
      <c r="Y22" s="75">
        <f t="shared" si="8"/>
        <v>0</v>
      </c>
    </row>
    <row r="23" spans="1:25" ht="15.6">
      <c r="B23" s="97" t="s">
        <v>19</v>
      </c>
      <c r="C23" s="97" t="s">
        <v>20</v>
      </c>
      <c r="D23" s="97">
        <v>2599343</v>
      </c>
      <c r="E23" s="77">
        <v>7680469280163</v>
      </c>
      <c r="F23" s="75" t="s">
        <v>213</v>
      </c>
      <c r="G23" s="103"/>
      <c r="H23" s="102">
        <f t="shared" si="0"/>
        <v>0</v>
      </c>
      <c r="I23" s="101"/>
      <c r="J23"/>
      <c r="K23" s="113" t="s">
        <v>1501</v>
      </c>
      <c r="L23" s="127" t="str">
        <f t="shared" si="1"/>
        <v>B01AB02_nr</v>
      </c>
      <c r="M23" s="75">
        <v>500</v>
      </c>
      <c r="N23" s="75" t="s">
        <v>216</v>
      </c>
      <c r="O23" s="75">
        <v>1</v>
      </c>
      <c r="P23" s="75" t="s">
        <v>7</v>
      </c>
      <c r="Q23" s="75">
        <v>1</v>
      </c>
      <c r="R23" s="97" t="s">
        <v>18</v>
      </c>
      <c r="S23" s="75" t="str">
        <f t="shared" si="2"/>
        <v>IE</v>
      </c>
      <c r="T23" s="75">
        <f t="shared" si="3"/>
        <v>0</v>
      </c>
      <c r="U23" s="75" t="str">
        <f t="shared" si="4"/>
        <v>U</v>
      </c>
      <c r="V23" s="7">
        <f t="shared" si="5"/>
        <v>1</v>
      </c>
      <c r="W23" s="75">
        <f t="shared" si="6"/>
        <v>0</v>
      </c>
      <c r="X23" s="75">
        <f t="shared" si="7"/>
        <v>1</v>
      </c>
      <c r="Y23" s="75">
        <f t="shared" si="8"/>
        <v>0</v>
      </c>
    </row>
    <row r="24" spans="1:25" ht="15.6">
      <c r="B24" s="97" t="s">
        <v>21</v>
      </c>
      <c r="C24" s="97" t="s">
        <v>1440</v>
      </c>
      <c r="D24" s="97">
        <v>2626034</v>
      </c>
      <c r="E24" s="77">
        <v>7680518090170</v>
      </c>
      <c r="F24" s="75" t="s">
        <v>841</v>
      </c>
      <c r="G24" s="103"/>
      <c r="H24" s="102">
        <f t="shared" si="0"/>
        <v>0</v>
      </c>
      <c r="I24" s="101"/>
      <c r="J24"/>
      <c r="K24" s="113" t="s">
        <v>1501</v>
      </c>
      <c r="L24" s="127" t="str">
        <f t="shared" si="1"/>
        <v>B01AB09_nr</v>
      </c>
      <c r="M24" s="75">
        <v>750</v>
      </c>
      <c r="N24" s="75" t="s">
        <v>293</v>
      </c>
      <c r="O24" s="75">
        <v>0.6</v>
      </c>
      <c r="P24" s="75" t="s">
        <v>222</v>
      </c>
      <c r="Q24" s="75">
        <v>10</v>
      </c>
      <c r="R24" s="97" t="s">
        <v>18</v>
      </c>
      <c r="S24" s="75" t="str">
        <f t="shared" si="2"/>
        <v>E</v>
      </c>
      <c r="T24" s="75" t="str">
        <f t="shared" si="3"/>
        <v>0.6ML</v>
      </c>
      <c r="U24" s="75" t="str">
        <f t="shared" si="4"/>
        <v>U</v>
      </c>
      <c r="V24" s="7" t="str">
        <f t="shared" si="5"/>
        <v>0.6ML</v>
      </c>
      <c r="W24" s="75">
        <f t="shared" si="6"/>
        <v>0</v>
      </c>
      <c r="X24" s="75">
        <f t="shared" si="7"/>
        <v>0</v>
      </c>
      <c r="Y24" s="75">
        <f t="shared" si="8"/>
        <v>0</v>
      </c>
    </row>
    <row r="25" spans="1:25" ht="15.6">
      <c r="B25" s="97" t="s">
        <v>22</v>
      </c>
      <c r="C25" s="97" t="s">
        <v>23</v>
      </c>
      <c r="D25" s="97">
        <v>2343715</v>
      </c>
      <c r="E25" s="77">
        <v>7680500640505</v>
      </c>
      <c r="F25" s="75" t="s">
        <v>225</v>
      </c>
      <c r="G25" s="103"/>
      <c r="H25" s="102">
        <f t="shared" si="0"/>
        <v>0</v>
      </c>
      <c r="I25" s="101"/>
      <c r="J25"/>
      <c r="K25" s="113" t="s">
        <v>1501</v>
      </c>
      <c r="L25" s="127" t="str">
        <f t="shared" si="1"/>
        <v>B01AC11_nr</v>
      </c>
      <c r="M25" s="75">
        <v>20</v>
      </c>
      <c r="N25" s="75" t="s">
        <v>226</v>
      </c>
      <c r="O25" s="75">
        <v>1</v>
      </c>
      <c r="P25" s="75" t="s">
        <v>222</v>
      </c>
      <c r="Q25" s="75">
        <v>1</v>
      </c>
      <c r="R25" s="97" t="s">
        <v>24</v>
      </c>
      <c r="S25" s="75" t="str">
        <f t="shared" si="2"/>
        <v>MCG</v>
      </c>
      <c r="T25" s="75" t="str">
        <f t="shared" si="3"/>
        <v>ML</v>
      </c>
      <c r="U25" s="75" t="str">
        <f t="shared" si="4"/>
        <v>mcg</v>
      </c>
      <c r="V25" s="7" t="str">
        <f t="shared" si="5"/>
        <v>1ML</v>
      </c>
      <c r="W25" s="75">
        <f t="shared" si="6"/>
        <v>0</v>
      </c>
      <c r="X25" s="75">
        <f t="shared" si="7"/>
        <v>0</v>
      </c>
      <c r="Y25" s="75">
        <f t="shared" si="8"/>
        <v>0</v>
      </c>
    </row>
    <row r="26" spans="1:25" ht="15.6">
      <c r="B26" s="97" t="s">
        <v>22</v>
      </c>
      <c r="C26" s="97" t="s">
        <v>23</v>
      </c>
      <c r="D26" s="97">
        <v>2343721</v>
      </c>
      <c r="E26" s="77">
        <v>7680500640932</v>
      </c>
      <c r="F26" s="75" t="s">
        <v>227</v>
      </c>
      <c r="G26" s="103"/>
      <c r="H26" s="102">
        <f t="shared" si="0"/>
        <v>0</v>
      </c>
      <c r="I26" s="101"/>
      <c r="J26"/>
      <c r="K26" s="113" t="s">
        <v>1501</v>
      </c>
      <c r="L26" s="127" t="str">
        <f t="shared" si="1"/>
        <v>B01AC11_nr</v>
      </c>
      <c r="M26" s="75">
        <v>50</v>
      </c>
      <c r="N26" s="75" t="s">
        <v>228</v>
      </c>
      <c r="O26" s="75">
        <v>2.5</v>
      </c>
      <c r="P26" s="75" t="s">
        <v>222</v>
      </c>
      <c r="Q26" s="75">
        <v>1</v>
      </c>
      <c r="R26" s="97" t="s">
        <v>24</v>
      </c>
      <c r="S26" s="75" t="str">
        <f t="shared" si="2"/>
        <v>MCG</v>
      </c>
      <c r="T26" s="75" t="str">
        <f t="shared" si="3"/>
        <v>2.5ML</v>
      </c>
      <c r="U26" s="75" t="str">
        <f t="shared" si="4"/>
        <v>mcg</v>
      </c>
      <c r="V26" s="7" t="str">
        <f t="shared" si="5"/>
        <v>2.5ML</v>
      </c>
      <c r="W26" s="75">
        <f t="shared" si="6"/>
        <v>0</v>
      </c>
      <c r="X26" s="75">
        <f t="shared" si="7"/>
        <v>0</v>
      </c>
      <c r="Y26" s="75">
        <f t="shared" si="8"/>
        <v>0</v>
      </c>
    </row>
    <row r="27" spans="1:25" ht="15.6">
      <c r="B27" s="97" t="s">
        <v>22</v>
      </c>
      <c r="C27" s="97" t="s">
        <v>23</v>
      </c>
      <c r="D27" s="97">
        <v>5234524</v>
      </c>
      <c r="E27" s="77">
        <v>7680562130082</v>
      </c>
      <c r="F27" s="75" t="s">
        <v>1112</v>
      </c>
      <c r="G27" s="103"/>
      <c r="H27" s="102">
        <f t="shared" si="0"/>
        <v>0</v>
      </c>
      <c r="I27" s="101"/>
      <c r="J27"/>
      <c r="K27" s="113" t="s">
        <v>1501</v>
      </c>
      <c r="L27" s="127" t="str">
        <f t="shared" si="1"/>
        <v>B01AC11_nr</v>
      </c>
      <c r="M27" s="75">
        <v>20</v>
      </c>
      <c r="N27" s="75" t="s">
        <v>230</v>
      </c>
      <c r="O27" s="75">
        <v>30</v>
      </c>
      <c r="P27" s="75" t="s">
        <v>7</v>
      </c>
      <c r="Q27" s="75">
        <v>10</v>
      </c>
      <c r="R27" s="97" t="s">
        <v>24</v>
      </c>
      <c r="S27" s="75" t="str">
        <f t="shared" si="2"/>
        <v>MCG</v>
      </c>
      <c r="T27" s="75" t="str">
        <f t="shared" si="3"/>
        <v>2ML</v>
      </c>
      <c r="U27" s="75" t="str">
        <f t="shared" si="4"/>
        <v>mcg</v>
      </c>
      <c r="V27" s="7" t="str">
        <f t="shared" si="5"/>
        <v>2ML</v>
      </c>
      <c r="W27" s="75">
        <f t="shared" si="6"/>
        <v>0</v>
      </c>
      <c r="X27" s="75">
        <f t="shared" si="7"/>
        <v>1</v>
      </c>
      <c r="Y27" s="75">
        <f t="shared" si="8"/>
        <v>0</v>
      </c>
    </row>
    <row r="28" spans="1:25" ht="15.6">
      <c r="B28" s="97" t="s">
        <v>22</v>
      </c>
      <c r="C28" s="97" t="s">
        <v>23</v>
      </c>
      <c r="D28" s="97">
        <v>3729351</v>
      </c>
      <c r="E28" s="77">
        <v>7680562130020</v>
      </c>
      <c r="F28" s="75" t="s">
        <v>229</v>
      </c>
      <c r="G28" s="103"/>
      <c r="H28" s="102">
        <f t="shared" si="0"/>
        <v>0</v>
      </c>
      <c r="I28" s="101"/>
      <c r="J28"/>
      <c r="K28" s="113" t="s">
        <v>1501</v>
      </c>
      <c r="L28" s="127" t="str">
        <f t="shared" si="1"/>
        <v>B01AC11_nr</v>
      </c>
      <c r="M28" s="75">
        <v>20</v>
      </c>
      <c r="N28" s="75" t="s">
        <v>230</v>
      </c>
      <c r="O28" s="75">
        <v>30</v>
      </c>
      <c r="P28" s="75" t="s">
        <v>7</v>
      </c>
      <c r="Q28" s="75">
        <v>1</v>
      </c>
      <c r="R28" s="97" t="s">
        <v>24</v>
      </c>
      <c r="S28" s="75" t="str">
        <f t="shared" si="2"/>
        <v>MCG</v>
      </c>
      <c r="T28" s="75" t="str">
        <f t="shared" si="3"/>
        <v>2ML</v>
      </c>
      <c r="U28" s="75" t="str">
        <f t="shared" si="4"/>
        <v>mcg</v>
      </c>
      <c r="V28" s="7" t="str">
        <f t="shared" si="5"/>
        <v>2ML</v>
      </c>
      <c r="W28" s="75">
        <f t="shared" si="6"/>
        <v>0</v>
      </c>
      <c r="X28" s="75">
        <f t="shared" si="7"/>
        <v>1</v>
      </c>
      <c r="Y28" s="75">
        <f t="shared" si="8"/>
        <v>0</v>
      </c>
    </row>
    <row r="29" spans="1:25" ht="15.6">
      <c r="B29" s="97" t="s">
        <v>22</v>
      </c>
      <c r="C29" s="97" t="s">
        <v>23</v>
      </c>
      <c r="D29" s="97">
        <v>3729405</v>
      </c>
      <c r="E29" s="77">
        <v>7680562130068</v>
      </c>
      <c r="F29" s="75" t="s">
        <v>1113</v>
      </c>
      <c r="G29" s="103"/>
      <c r="H29" s="102">
        <f t="shared" si="0"/>
        <v>0</v>
      </c>
      <c r="I29" s="101"/>
      <c r="J29"/>
      <c r="K29" s="113" t="s">
        <v>1501</v>
      </c>
      <c r="L29" s="127" t="str">
        <f t="shared" si="1"/>
        <v>B01AC11_nr</v>
      </c>
      <c r="M29" s="75">
        <v>20</v>
      </c>
      <c r="N29" s="75" t="s">
        <v>230</v>
      </c>
      <c r="O29" s="75">
        <v>300</v>
      </c>
      <c r="P29" s="75" t="s">
        <v>7</v>
      </c>
      <c r="Q29" s="75">
        <v>1</v>
      </c>
      <c r="R29" s="97" t="s">
        <v>24</v>
      </c>
      <c r="S29" s="75" t="str">
        <f t="shared" si="2"/>
        <v>MCG</v>
      </c>
      <c r="T29" s="75" t="str">
        <f t="shared" si="3"/>
        <v>2ML</v>
      </c>
      <c r="U29" s="75" t="str">
        <f t="shared" si="4"/>
        <v>mcg</v>
      </c>
      <c r="V29" s="7" t="str">
        <f t="shared" si="5"/>
        <v>2ML</v>
      </c>
      <c r="W29" s="75">
        <f t="shared" si="6"/>
        <v>0</v>
      </c>
      <c r="X29" s="75">
        <f t="shared" si="7"/>
        <v>1</v>
      </c>
      <c r="Y29" s="75">
        <f t="shared" si="8"/>
        <v>0</v>
      </c>
    </row>
    <row r="30" spans="1:25" ht="15.6">
      <c r="B30" s="97" t="s">
        <v>25</v>
      </c>
      <c r="C30" s="97" t="s">
        <v>26</v>
      </c>
      <c r="D30" s="97">
        <v>1826601</v>
      </c>
      <c r="E30" s="77">
        <v>7680530180170</v>
      </c>
      <c r="F30" s="75" t="s">
        <v>842</v>
      </c>
      <c r="G30" s="103"/>
      <c r="H30" s="102">
        <f t="shared" si="0"/>
        <v>0</v>
      </c>
      <c r="I30" s="101"/>
      <c r="J30"/>
      <c r="K30" s="113" t="s">
        <v>1501</v>
      </c>
      <c r="L30" s="127" t="str">
        <f t="shared" si="1"/>
        <v>B01AC13_nr</v>
      </c>
      <c r="M30" s="75">
        <v>10</v>
      </c>
      <c r="N30" s="75" t="s">
        <v>351</v>
      </c>
      <c r="O30" s="75">
        <v>5</v>
      </c>
      <c r="P30" s="75" t="s">
        <v>222</v>
      </c>
      <c r="Q30" s="75">
        <v>1</v>
      </c>
      <c r="R30" s="97" t="s">
        <v>17</v>
      </c>
      <c r="S30" s="75" t="str">
        <f t="shared" si="2"/>
        <v>MG</v>
      </c>
      <c r="T30" s="75" t="str">
        <f t="shared" si="3"/>
        <v>5ML</v>
      </c>
      <c r="U30" s="75" t="str">
        <f t="shared" si="4"/>
        <v>mg</v>
      </c>
      <c r="V30" s="7" t="str">
        <f t="shared" si="5"/>
        <v>5ML</v>
      </c>
      <c r="W30" s="75">
        <f t="shared" si="6"/>
        <v>0</v>
      </c>
      <c r="X30" s="75">
        <f t="shared" si="7"/>
        <v>0</v>
      </c>
      <c r="Y30" s="75">
        <f t="shared" si="8"/>
        <v>0</v>
      </c>
    </row>
    <row r="31" spans="1:25" ht="15.6">
      <c r="B31" s="97" t="s">
        <v>27</v>
      </c>
      <c r="C31" s="97" t="s">
        <v>28</v>
      </c>
      <c r="D31" s="97">
        <v>1906731</v>
      </c>
      <c r="E31" s="77">
        <v>7680540540179</v>
      </c>
      <c r="F31" s="75" t="s">
        <v>231</v>
      </c>
      <c r="G31" s="103"/>
      <c r="H31" s="102">
        <f t="shared" si="0"/>
        <v>0</v>
      </c>
      <c r="I31" s="101"/>
      <c r="J31"/>
      <c r="K31" s="113" t="s">
        <v>1501</v>
      </c>
      <c r="L31" s="127" t="str">
        <f t="shared" si="1"/>
        <v>B01AC16_nr</v>
      </c>
      <c r="M31" s="75">
        <v>75</v>
      </c>
      <c r="N31" s="75" t="s">
        <v>232</v>
      </c>
      <c r="O31" s="75">
        <v>1</v>
      </c>
      <c r="P31" s="75" t="s">
        <v>7</v>
      </c>
      <c r="Q31" s="75">
        <v>1</v>
      </c>
      <c r="R31" s="97" t="s">
        <v>17</v>
      </c>
      <c r="S31" s="75" t="str">
        <f t="shared" si="2"/>
        <v>MG</v>
      </c>
      <c r="T31" s="75" t="str">
        <f t="shared" si="3"/>
        <v>100ML</v>
      </c>
      <c r="U31" s="75" t="str">
        <f t="shared" si="4"/>
        <v>mg</v>
      </c>
      <c r="V31" s="7" t="str">
        <f t="shared" si="5"/>
        <v>100ML</v>
      </c>
      <c r="W31" s="75">
        <f t="shared" si="6"/>
        <v>0</v>
      </c>
      <c r="X31" s="75">
        <f t="shared" si="7"/>
        <v>1</v>
      </c>
      <c r="Y31" s="75">
        <f t="shared" si="8"/>
        <v>0</v>
      </c>
    </row>
    <row r="32" spans="1:25" ht="15.6">
      <c r="B32" s="97" t="s">
        <v>27</v>
      </c>
      <c r="C32" s="97" t="s">
        <v>28</v>
      </c>
      <c r="D32" s="97">
        <v>1906760</v>
      </c>
      <c r="E32" s="77">
        <v>7680540500111</v>
      </c>
      <c r="F32" s="75" t="s">
        <v>233</v>
      </c>
      <c r="G32" s="103"/>
      <c r="H32" s="102">
        <f t="shared" si="0"/>
        <v>0</v>
      </c>
      <c r="I32" s="101"/>
      <c r="J32"/>
      <c r="K32" s="113" t="s">
        <v>1501</v>
      </c>
      <c r="L32" s="127" t="str">
        <f t="shared" si="1"/>
        <v>B01AC16_nr</v>
      </c>
      <c r="M32" s="75">
        <v>20</v>
      </c>
      <c r="N32" s="75" t="s">
        <v>234</v>
      </c>
      <c r="O32" s="75">
        <v>1</v>
      </c>
      <c r="P32" s="75" t="s">
        <v>7</v>
      </c>
      <c r="Q32" s="75">
        <v>1</v>
      </c>
      <c r="R32" s="97" t="s">
        <v>17</v>
      </c>
      <c r="S32" s="75" t="str">
        <f t="shared" si="2"/>
        <v>MG</v>
      </c>
      <c r="T32" s="75" t="str">
        <f t="shared" si="3"/>
        <v>10ML</v>
      </c>
      <c r="U32" s="75" t="str">
        <f t="shared" si="4"/>
        <v>mg</v>
      </c>
      <c r="V32" s="7" t="str">
        <f t="shared" si="5"/>
        <v>10ML</v>
      </c>
      <c r="W32" s="75">
        <f t="shared" si="6"/>
        <v>0</v>
      </c>
      <c r="X32" s="75">
        <f t="shared" si="7"/>
        <v>1</v>
      </c>
      <c r="Y32" s="75">
        <f t="shared" si="8"/>
        <v>0</v>
      </c>
    </row>
    <row r="33" spans="2:25" ht="15.6">
      <c r="B33" s="97" t="s">
        <v>29</v>
      </c>
      <c r="C33" s="97" t="s">
        <v>30</v>
      </c>
      <c r="D33" s="97">
        <v>2074267</v>
      </c>
      <c r="E33" s="77"/>
      <c r="F33" s="75" t="s">
        <v>843</v>
      </c>
      <c r="G33" s="103"/>
      <c r="H33" s="102">
        <f t="shared" si="0"/>
        <v>0</v>
      </c>
      <c r="I33" s="101"/>
      <c r="J33"/>
      <c r="K33" s="113" t="s">
        <v>1501</v>
      </c>
      <c r="L33" s="127" t="str">
        <f t="shared" si="1"/>
        <v>B01AC17_nr</v>
      </c>
      <c r="M33" s="75">
        <v>12.5</v>
      </c>
      <c r="N33" s="75" t="s">
        <v>976</v>
      </c>
      <c r="O33" s="75">
        <v>50</v>
      </c>
      <c r="P33" s="75" t="s">
        <v>222</v>
      </c>
      <c r="Q33" s="75">
        <v>1</v>
      </c>
      <c r="R33" s="97" t="s">
        <v>17</v>
      </c>
      <c r="S33" s="75" t="str">
        <f t="shared" si="2"/>
        <v>MG</v>
      </c>
      <c r="T33" s="75" t="str">
        <f t="shared" si="3"/>
        <v>50ML</v>
      </c>
      <c r="U33" s="75" t="str">
        <f t="shared" si="4"/>
        <v>mg</v>
      </c>
      <c r="V33" s="7" t="str">
        <f t="shared" si="5"/>
        <v>50ML</v>
      </c>
      <c r="W33" s="75">
        <f t="shared" si="6"/>
        <v>0</v>
      </c>
      <c r="X33" s="75">
        <f t="shared" si="7"/>
        <v>0</v>
      </c>
      <c r="Y33" s="75">
        <f t="shared" si="8"/>
        <v>0</v>
      </c>
    </row>
    <row r="34" spans="2:25" ht="15.6">
      <c r="B34" s="97" t="s">
        <v>29</v>
      </c>
      <c r="C34" s="97" t="s">
        <v>30</v>
      </c>
      <c r="D34" s="97">
        <v>2534183</v>
      </c>
      <c r="E34" s="77"/>
      <c r="F34" s="75" t="s">
        <v>235</v>
      </c>
      <c r="G34" s="103"/>
      <c r="H34" s="102">
        <f t="shared" si="0"/>
        <v>0</v>
      </c>
      <c r="I34" s="101"/>
      <c r="J34"/>
      <c r="K34" s="113" t="s">
        <v>1501</v>
      </c>
      <c r="L34" s="127" t="str">
        <f t="shared" si="1"/>
        <v>B01AC17_nr</v>
      </c>
      <c r="M34" s="75">
        <v>12.5</v>
      </c>
      <c r="N34" s="75" t="s">
        <v>236</v>
      </c>
      <c r="O34" s="75">
        <v>250</v>
      </c>
      <c r="P34" s="75" t="s">
        <v>222</v>
      </c>
      <c r="Q34" s="75">
        <v>1</v>
      </c>
      <c r="R34" s="97" t="s">
        <v>17</v>
      </c>
      <c r="S34" s="75" t="str">
        <f t="shared" si="2"/>
        <v>MG</v>
      </c>
      <c r="T34" s="75" t="str">
        <f t="shared" si="3"/>
        <v>250ML</v>
      </c>
      <c r="U34" s="75" t="str">
        <f t="shared" si="4"/>
        <v>mg</v>
      </c>
      <c r="V34" s="7" t="str">
        <f t="shared" si="5"/>
        <v>250ML</v>
      </c>
      <c r="W34" s="75">
        <f t="shared" si="6"/>
        <v>0</v>
      </c>
      <c r="X34" s="75">
        <f t="shared" si="7"/>
        <v>0</v>
      </c>
      <c r="Y34" s="75">
        <f t="shared" si="8"/>
        <v>0</v>
      </c>
    </row>
    <row r="35" spans="2:25" ht="15.6">
      <c r="B35" s="97" t="s">
        <v>1114</v>
      </c>
      <c r="C35" s="97" t="s">
        <v>1441</v>
      </c>
      <c r="D35" s="97">
        <v>4407767</v>
      </c>
      <c r="E35" s="77">
        <v>7680586650023</v>
      </c>
      <c r="F35" s="75" t="s">
        <v>1115</v>
      </c>
      <c r="G35" s="103"/>
      <c r="H35" s="102">
        <f t="shared" si="0"/>
        <v>0</v>
      </c>
      <c r="I35" s="101"/>
      <c r="J35"/>
      <c r="K35" s="113" t="s">
        <v>1501</v>
      </c>
      <c r="L35" s="127" t="str">
        <f t="shared" si="1"/>
        <v>B01AD02_nr</v>
      </c>
      <c r="M35" s="75">
        <v>2</v>
      </c>
      <c r="N35" s="75" t="s">
        <v>223</v>
      </c>
      <c r="O35" s="75">
        <v>5</v>
      </c>
      <c r="P35" s="75" t="s">
        <v>7</v>
      </c>
      <c r="Q35" s="75">
        <v>1</v>
      </c>
      <c r="R35" s="97" t="s">
        <v>17</v>
      </c>
      <c r="S35" s="75" t="str">
        <f t="shared" si="2"/>
        <v>MG</v>
      </c>
      <c r="T35" s="75">
        <f t="shared" si="3"/>
        <v>0</v>
      </c>
      <c r="U35" s="75" t="str">
        <f t="shared" si="4"/>
        <v>mg</v>
      </c>
      <c r="V35" s="7">
        <f t="shared" si="5"/>
        <v>1</v>
      </c>
      <c r="W35" s="75">
        <f t="shared" si="6"/>
        <v>0</v>
      </c>
      <c r="X35" s="75">
        <f t="shared" si="7"/>
        <v>1</v>
      </c>
      <c r="Y35" s="75">
        <f t="shared" si="8"/>
        <v>0</v>
      </c>
    </row>
    <row r="36" spans="2:25" ht="15.6">
      <c r="B36" s="97" t="s">
        <v>1114</v>
      </c>
      <c r="C36" s="97" t="s">
        <v>1441</v>
      </c>
      <c r="D36" s="97">
        <v>2822806</v>
      </c>
      <c r="E36" s="77">
        <v>7680483130352</v>
      </c>
      <c r="F36" s="75" t="s">
        <v>1116</v>
      </c>
      <c r="G36" s="103"/>
      <c r="H36" s="102">
        <f t="shared" si="0"/>
        <v>0</v>
      </c>
      <c r="I36" s="101"/>
      <c r="J36"/>
      <c r="K36" s="113" t="s">
        <v>1501</v>
      </c>
      <c r="L36" s="127" t="str">
        <f t="shared" si="1"/>
        <v>B01AD02_nr</v>
      </c>
      <c r="M36" s="75">
        <v>10</v>
      </c>
      <c r="N36" s="75" t="s">
        <v>223</v>
      </c>
      <c r="O36" s="75">
        <v>1</v>
      </c>
      <c r="P36" s="75" t="s">
        <v>7</v>
      </c>
      <c r="Q36" s="75">
        <v>1</v>
      </c>
      <c r="R36" s="97" t="s">
        <v>17</v>
      </c>
      <c r="S36" s="75" t="str">
        <f t="shared" si="2"/>
        <v>MG</v>
      </c>
      <c r="T36" s="75">
        <f t="shared" si="3"/>
        <v>0</v>
      </c>
      <c r="U36" s="75" t="str">
        <f t="shared" si="4"/>
        <v>mg</v>
      </c>
      <c r="V36" s="7">
        <f t="shared" si="5"/>
        <v>1</v>
      </c>
      <c r="W36" s="75">
        <f t="shared" si="6"/>
        <v>0</v>
      </c>
      <c r="X36" s="75">
        <f t="shared" si="7"/>
        <v>1</v>
      </c>
      <c r="Y36" s="75">
        <f t="shared" si="8"/>
        <v>0</v>
      </c>
    </row>
    <row r="37" spans="2:25" ht="15.6">
      <c r="B37" s="97" t="s">
        <v>1114</v>
      </c>
      <c r="C37" s="97" t="s">
        <v>1441</v>
      </c>
      <c r="D37" s="97">
        <v>2822812</v>
      </c>
      <c r="E37" s="77">
        <v>7680483130277</v>
      </c>
      <c r="F37" s="75" t="s">
        <v>1117</v>
      </c>
      <c r="G37" s="103"/>
      <c r="H37" s="102">
        <f t="shared" si="0"/>
        <v>0</v>
      </c>
      <c r="I37" s="101"/>
      <c r="J37"/>
      <c r="K37" s="113" t="s">
        <v>1501</v>
      </c>
      <c r="L37" s="127" t="str">
        <f t="shared" si="1"/>
        <v>B01AD02_nr</v>
      </c>
      <c r="M37" s="75">
        <v>20</v>
      </c>
      <c r="N37" s="75" t="s">
        <v>223</v>
      </c>
      <c r="O37" s="75">
        <v>1</v>
      </c>
      <c r="P37" s="75" t="s">
        <v>7</v>
      </c>
      <c r="Q37" s="75">
        <v>1</v>
      </c>
      <c r="R37" s="97" t="s">
        <v>17</v>
      </c>
      <c r="S37" s="75" t="str">
        <f t="shared" si="2"/>
        <v>MG</v>
      </c>
      <c r="T37" s="75">
        <f t="shared" si="3"/>
        <v>0</v>
      </c>
      <c r="U37" s="75" t="str">
        <f t="shared" si="4"/>
        <v>mg</v>
      </c>
      <c r="V37" s="7">
        <f t="shared" si="5"/>
        <v>1</v>
      </c>
      <c r="W37" s="75">
        <f t="shared" si="6"/>
        <v>0</v>
      </c>
      <c r="X37" s="75">
        <f t="shared" si="7"/>
        <v>1</v>
      </c>
      <c r="Y37" s="75">
        <f t="shared" si="8"/>
        <v>0</v>
      </c>
    </row>
    <row r="38" spans="2:25" ht="15.6">
      <c r="B38" s="97" t="s">
        <v>1114</v>
      </c>
      <c r="C38" s="97" t="s">
        <v>1441</v>
      </c>
      <c r="D38" s="97">
        <v>2613907</v>
      </c>
      <c r="E38" s="76">
        <v>7680483130192</v>
      </c>
      <c r="F38" s="7" t="s">
        <v>1118</v>
      </c>
      <c r="G38" s="103"/>
      <c r="H38" s="102">
        <f t="shared" si="0"/>
        <v>0</v>
      </c>
      <c r="I38" s="101"/>
      <c r="J38"/>
      <c r="K38" s="113" t="s">
        <v>1501</v>
      </c>
      <c r="L38" s="127" t="str">
        <f t="shared" si="1"/>
        <v>B01AD02_nr</v>
      </c>
      <c r="M38" s="7">
        <v>50</v>
      </c>
      <c r="N38" s="7" t="s">
        <v>223</v>
      </c>
      <c r="O38" s="7">
        <v>1</v>
      </c>
      <c r="P38" s="7" t="s">
        <v>7</v>
      </c>
      <c r="Q38" s="7">
        <v>1</v>
      </c>
      <c r="R38" s="97" t="s">
        <v>17</v>
      </c>
      <c r="S38" s="75" t="str">
        <f t="shared" si="2"/>
        <v>MG</v>
      </c>
      <c r="T38" s="75">
        <f t="shared" si="3"/>
        <v>0</v>
      </c>
      <c r="U38" s="75" t="str">
        <f t="shared" si="4"/>
        <v>mg</v>
      </c>
      <c r="V38" s="7">
        <f t="shared" si="5"/>
        <v>1</v>
      </c>
      <c r="W38" s="75">
        <f t="shared" si="6"/>
        <v>0</v>
      </c>
      <c r="X38" s="75">
        <f t="shared" si="7"/>
        <v>1</v>
      </c>
      <c r="Y38" s="75">
        <f t="shared" si="8"/>
        <v>0</v>
      </c>
    </row>
    <row r="39" spans="2:25" ht="15.6">
      <c r="B39" s="97" t="s">
        <v>31</v>
      </c>
      <c r="C39" s="97" t="s">
        <v>32</v>
      </c>
      <c r="D39" s="97">
        <v>2748234</v>
      </c>
      <c r="E39" s="77">
        <v>7680554180057</v>
      </c>
      <c r="F39" s="75" t="s">
        <v>845</v>
      </c>
      <c r="G39" s="103"/>
      <c r="H39" s="102">
        <f t="shared" si="0"/>
        <v>0</v>
      </c>
      <c r="I39" s="101"/>
      <c r="J39"/>
      <c r="K39" s="113" t="s">
        <v>1501</v>
      </c>
      <c r="L39" s="127" t="str">
        <f t="shared" si="1"/>
        <v>B01AD11_nr</v>
      </c>
      <c r="M39" s="75">
        <v>10000</v>
      </c>
      <c r="N39" s="75" t="s">
        <v>221</v>
      </c>
      <c r="O39" s="75">
        <v>1</v>
      </c>
      <c r="P39" s="75" t="s">
        <v>7</v>
      </c>
      <c r="Q39" s="75">
        <v>1</v>
      </c>
      <c r="R39" s="97" t="s">
        <v>18</v>
      </c>
      <c r="S39" s="75" t="str">
        <f t="shared" si="2"/>
        <v>E</v>
      </c>
      <c r="T39" s="75">
        <f t="shared" si="3"/>
        <v>0</v>
      </c>
      <c r="U39" s="75" t="str">
        <f t="shared" si="4"/>
        <v>U</v>
      </c>
      <c r="V39" s="7">
        <f t="shared" si="5"/>
        <v>1</v>
      </c>
      <c r="W39" s="75">
        <f t="shared" si="6"/>
        <v>0</v>
      </c>
      <c r="X39" s="75">
        <f t="shared" si="7"/>
        <v>1</v>
      </c>
      <c r="Y39" s="75">
        <f t="shared" si="8"/>
        <v>0</v>
      </c>
    </row>
    <row r="40" spans="2:25" ht="15.6">
      <c r="B40" s="97" t="s">
        <v>31</v>
      </c>
      <c r="C40" s="97" t="s">
        <v>32</v>
      </c>
      <c r="D40" s="97">
        <v>2748228</v>
      </c>
      <c r="E40" s="77">
        <v>7680554180033</v>
      </c>
      <c r="F40" s="75" t="s">
        <v>844</v>
      </c>
      <c r="G40" s="103"/>
      <c r="H40" s="102">
        <f t="shared" si="0"/>
        <v>0</v>
      </c>
      <c r="I40" s="101"/>
      <c r="J40"/>
      <c r="K40" s="113" t="s">
        <v>1501</v>
      </c>
      <c r="L40" s="127" t="str">
        <f t="shared" si="1"/>
        <v>B01AD11_nr</v>
      </c>
      <c r="M40" s="75">
        <v>8000</v>
      </c>
      <c r="N40" s="75" t="s">
        <v>221</v>
      </c>
      <c r="O40" s="75">
        <v>1</v>
      </c>
      <c r="P40" s="75" t="s">
        <v>7</v>
      </c>
      <c r="Q40" s="75">
        <v>1</v>
      </c>
      <c r="R40" s="97" t="s">
        <v>18</v>
      </c>
      <c r="S40" s="75" t="str">
        <f t="shared" si="2"/>
        <v>E</v>
      </c>
      <c r="T40" s="75">
        <f t="shared" si="3"/>
        <v>0</v>
      </c>
      <c r="U40" s="75" t="str">
        <f t="shared" si="4"/>
        <v>U</v>
      </c>
      <c r="V40" s="7">
        <f t="shared" si="5"/>
        <v>1</v>
      </c>
      <c r="W40" s="75">
        <f t="shared" si="6"/>
        <v>0</v>
      </c>
      <c r="X40" s="75">
        <f t="shared" si="7"/>
        <v>1</v>
      </c>
      <c r="Y40" s="75">
        <f t="shared" si="8"/>
        <v>0</v>
      </c>
    </row>
    <row r="41" spans="2:25" ht="15.6">
      <c r="B41" s="98" t="s">
        <v>33</v>
      </c>
      <c r="C41" s="97" t="s">
        <v>34</v>
      </c>
      <c r="D41" s="98">
        <v>6031421</v>
      </c>
      <c r="E41" s="77"/>
      <c r="F41" s="75" t="s">
        <v>846</v>
      </c>
      <c r="G41" s="103"/>
      <c r="H41" s="102">
        <f t="shared" si="0"/>
        <v>0</v>
      </c>
      <c r="I41" s="101"/>
      <c r="J41"/>
      <c r="K41" s="113" t="s">
        <v>1501</v>
      </c>
      <c r="L41" s="127" t="str">
        <f t="shared" si="1"/>
        <v>B01AE03_nr</v>
      </c>
      <c r="M41" s="75">
        <v>250</v>
      </c>
      <c r="N41" s="75" t="s">
        <v>847</v>
      </c>
      <c r="O41" s="75">
        <v>2.5</v>
      </c>
      <c r="P41" s="75" t="s">
        <v>222</v>
      </c>
      <c r="Q41" s="75">
        <v>1</v>
      </c>
      <c r="R41" s="97" t="s">
        <v>17</v>
      </c>
      <c r="S41" s="75" t="str">
        <f t="shared" si="2"/>
        <v>MG</v>
      </c>
      <c r="T41" s="75" t="str">
        <f t="shared" si="3"/>
        <v>2.5ML</v>
      </c>
      <c r="U41" s="75" t="str">
        <f t="shared" si="4"/>
        <v>mg</v>
      </c>
      <c r="V41" s="7" t="str">
        <f t="shared" si="5"/>
        <v>2.5ML</v>
      </c>
      <c r="W41" s="75">
        <f t="shared" si="6"/>
        <v>0</v>
      </c>
      <c r="X41" s="75">
        <f t="shared" si="7"/>
        <v>0</v>
      </c>
      <c r="Y41" s="75">
        <f t="shared" si="8"/>
        <v>0</v>
      </c>
    </row>
    <row r="42" spans="2:25" ht="15.6">
      <c r="B42" s="97" t="s">
        <v>35</v>
      </c>
      <c r="C42" s="97" t="s">
        <v>36</v>
      </c>
      <c r="D42" s="97">
        <v>3602001</v>
      </c>
      <c r="E42" s="77">
        <v>7680502030182</v>
      </c>
      <c r="F42" s="75" t="s">
        <v>239</v>
      </c>
      <c r="G42" s="103"/>
      <c r="H42" s="102">
        <f t="shared" si="0"/>
        <v>0</v>
      </c>
      <c r="I42" s="101"/>
      <c r="J42"/>
      <c r="K42" s="113" t="s">
        <v>1501</v>
      </c>
      <c r="L42" s="127" t="str">
        <f t="shared" si="1"/>
        <v>B02BB01_nr</v>
      </c>
      <c r="M42" s="75">
        <v>1</v>
      </c>
      <c r="N42" s="75" t="s">
        <v>238</v>
      </c>
      <c r="O42" s="75">
        <v>1</v>
      </c>
      <c r="P42" s="75" t="s">
        <v>7</v>
      </c>
      <c r="Q42" s="75">
        <v>1</v>
      </c>
      <c r="R42" s="97" t="s">
        <v>37</v>
      </c>
      <c r="S42" s="75" t="str">
        <f t="shared" si="2"/>
        <v>G</v>
      </c>
      <c r="T42" s="75">
        <f t="shared" si="3"/>
        <v>0</v>
      </c>
      <c r="U42" s="75" t="str">
        <f t="shared" si="4"/>
        <v>g</v>
      </c>
      <c r="V42" s="7">
        <f t="shared" si="5"/>
        <v>1</v>
      </c>
      <c r="W42" s="75">
        <f t="shared" si="6"/>
        <v>0</v>
      </c>
      <c r="X42" s="75">
        <f t="shared" si="7"/>
        <v>1</v>
      </c>
      <c r="Y42" s="75">
        <f t="shared" si="8"/>
        <v>0</v>
      </c>
    </row>
    <row r="43" spans="2:25" ht="15.6">
      <c r="B43" s="97" t="s">
        <v>35</v>
      </c>
      <c r="C43" s="97" t="s">
        <v>36</v>
      </c>
      <c r="D43" s="97">
        <v>3602165</v>
      </c>
      <c r="E43" s="77">
        <v>7680502030267</v>
      </c>
      <c r="F43" s="75" t="s">
        <v>240</v>
      </c>
      <c r="G43" s="103"/>
      <c r="H43" s="102">
        <f t="shared" si="0"/>
        <v>0</v>
      </c>
      <c r="I43" s="101"/>
      <c r="J43"/>
      <c r="K43" s="113" t="s">
        <v>1501</v>
      </c>
      <c r="L43" s="127" t="str">
        <f t="shared" si="1"/>
        <v>B02BB01_nr</v>
      </c>
      <c r="M43" s="75">
        <v>2</v>
      </c>
      <c r="N43" s="75" t="s">
        <v>238</v>
      </c>
      <c r="O43" s="75">
        <v>1</v>
      </c>
      <c r="P43" s="75" t="s">
        <v>7</v>
      </c>
      <c r="Q43" s="75">
        <v>1</v>
      </c>
      <c r="R43" s="97" t="s">
        <v>37</v>
      </c>
      <c r="S43" s="75" t="str">
        <f t="shared" si="2"/>
        <v>G</v>
      </c>
      <c r="T43" s="75">
        <f t="shared" si="3"/>
        <v>0</v>
      </c>
      <c r="U43" s="75" t="str">
        <f t="shared" si="4"/>
        <v>g</v>
      </c>
      <c r="V43" s="7">
        <f t="shared" si="5"/>
        <v>1</v>
      </c>
      <c r="W43" s="75">
        <f t="shared" si="6"/>
        <v>0</v>
      </c>
      <c r="X43" s="75">
        <f t="shared" si="7"/>
        <v>1</v>
      </c>
      <c r="Y43" s="75">
        <f t="shared" si="8"/>
        <v>0</v>
      </c>
    </row>
    <row r="44" spans="2:25" ht="15.6">
      <c r="B44" s="98" t="s">
        <v>38</v>
      </c>
      <c r="C44" s="97" t="s">
        <v>2089</v>
      </c>
      <c r="D44" s="98">
        <v>5975120</v>
      </c>
      <c r="E44" s="76">
        <v>7680006650022</v>
      </c>
      <c r="F44" s="7" t="s">
        <v>848</v>
      </c>
      <c r="G44" s="103"/>
      <c r="H44" s="102">
        <f t="shared" si="0"/>
        <v>0</v>
      </c>
      <c r="I44" s="101"/>
      <c r="J44"/>
      <c r="K44" s="113" t="s">
        <v>1501</v>
      </c>
      <c r="L44" s="127" t="str">
        <f t="shared" si="1"/>
        <v>B02BD01_nr</v>
      </c>
      <c r="M44" s="164">
        <v>1000</v>
      </c>
      <c r="N44" s="164" t="s">
        <v>216</v>
      </c>
      <c r="O44" s="7">
        <v>1</v>
      </c>
      <c r="P44" s="7" t="s">
        <v>7</v>
      </c>
      <c r="Q44" s="7">
        <v>1</v>
      </c>
      <c r="R44" s="97" t="s">
        <v>1443</v>
      </c>
      <c r="S44" s="75" t="str">
        <f t="shared" si="2"/>
        <v>IE</v>
      </c>
      <c r="T44" s="75">
        <f t="shared" si="3"/>
        <v>0</v>
      </c>
      <c r="U44" s="75" t="str">
        <f t="shared" si="4"/>
        <v>IU</v>
      </c>
      <c r="V44" s="7">
        <f t="shared" si="5"/>
        <v>1</v>
      </c>
      <c r="W44" s="75">
        <f t="shared" si="6"/>
        <v>0</v>
      </c>
      <c r="X44" s="75">
        <f t="shared" si="7"/>
        <v>1</v>
      </c>
      <c r="Y44" s="75">
        <f t="shared" si="8"/>
        <v>0</v>
      </c>
    </row>
    <row r="45" spans="2:25" ht="15.6">
      <c r="B45" s="97" t="s">
        <v>38</v>
      </c>
      <c r="C45" s="97" t="s">
        <v>2089</v>
      </c>
      <c r="D45" s="97">
        <v>2986838</v>
      </c>
      <c r="E45" s="77">
        <v>7680006650015</v>
      </c>
      <c r="F45" s="75" t="s">
        <v>241</v>
      </c>
      <c r="G45" s="103"/>
      <c r="H45" s="102">
        <f t="shared" si="0"/>
        <v>0</v>
      </c>
      <c r="I45" s="101"/>
      <c r="J45"/>
      <c r="K45" s="113" t="s">
        <v>1501</v>
      </c>
      <c r="L45" s="127" t="str">
        <f t="shared" si="1"/>
        <v>B02BD01_nr</v>
      </c>
      <c r="M45" s="164">
        <v>500</v>
      </c>
      <c r="N45" s="164" t="s">
        <v>216</v>
      </c>
      <c r="O45" s="75">
        <v>20</v>
      </c>
      <c r="P45" s="75" t="s">
        <v>222</v>
      </c>
      <c r="Q45" s="75">
        <v>1</v>
      </c>
      <c r="R45" s="97" t="s">
        <v>1443</v>
      </c>
      <c r="S45" s="75" t="str">
        <f t="shared" si="2"/>
        <v>IE</v>
      </c>
      <c r="T45" s="75">
        <f t="shared" si="3"/>
        <v>0</v>
      </c>
      <c r="U45" s="75" t="str">
        <f t="shared" si="4"/>
        <v>IU</v>
      </c>
      <c r="V45" s="7">
        <f t="shared" si="5"/>
        <v>1</v>
      </c>
      <c r="W45" s="75">
        <f t="shared" si="6"/>
        <v>0</v>
      </c>
      <c r="X45" s="75">
        <f t="shared" si="7"/>
        <v>0</v>
      </c>
      <c r="Y45" s="75">
        <f t="shared" si="8"/>
        <v>0</v>
      </c>
    </row>
    <row r="46" spans="2:25" ht="15.6">
      <c r="B46" s="97" t="s">
        <v>38</v>
      </c>
      <c r="C46" s="97" t="s">
        <v>2089</v>
      </c>
      <c r="D46" s="97">
        <v>3388163</v>
      </c>
      <c r="E46" s="77">
        <v>7680579180018</v>
      </c>
      <c r="F46" s="75" t="s">
        <v>242</v>
      </c>
      <c r="G46" s="103"/>
      <c r="H46" s="102">
        <f t="shared" si="0"/>
        <v>0</v>
      </c>
      <c r="I46" s="101"/>
      <c r="J46"/>
      <c r="K46" s="113" t="s">
        <v>1501</v>
      </c>
      <c r="L46" s="127" t="str">
        <f t="shared" si="1"/>
        <v>B02BD01_nr</v>
      </c>
      <c r="M46" s="164">
        <v>500</v>
      </c>
      <c r="N46" s="164" t="s">
        <v>216</v>
      </c>
      <c r="O46" s="75">
        <v>1</v>
      </c>
      <c r="P46" s="75" t="s">
        <v>7</v>
      </c>
      <c r="Q46" s="75">
        <v>1</v>
      </c>
      <c r="R46" s="97" t="s">
        <v>1443</v>
      </c>
      <c r="S46" s="75" t="str">
        <f t="shared" si="2"/>
        <v>IE</v>
      </c>
      <c r="T46" s="75">
        <f t="shared" si="3"/>
        <v>0</v>
      </c>
      <c r="U46" s="75" t="str">
        <f t="shared" si="4"/>
        <v>IU</v>
      </c>
      <c r="V46" s="7">
        <f t="shared" si="5"/>
        <v>1</v>
      </c>
      <c r="W46" s="75">
        <f t="shared" si="6"/>
        <v>0</v>
      </c>
      <c r="X46" s="75">
        <f t="shared" si="7"/>
        <v>1</v>
      </c>
      <c r="Y46" s="75">
        <f t="shared" si="8"/>
        <v>0</v>
      </c>
    </row>
    <row r="47" spans="2:25" ht="15.6">
      <c r="B47" s="97" t="s">
        <v>38</v>
      </c>
      <c r="C47" s="97" t="s">
        <v>2089</v>
      </c>
      <c r="D47" s="97">
        <v>3973387</v>
      </c>
      <c r="E47" s="77">
        <v>7680413300589</v>
      </c>
      <c r="F47" s="75" t="s">
        <v>243</v>
      </c>
      <c r="G47" s="103"/>
      <c r="H47" s="102">
        <f t="shared" si="0"/>
        <v>0</v>
      </c>
      <c r="I47" s="101"/>
      <c r="J47"/>
      <c r="K47" s="113" t="s">
        <v>1501</v>
      </c>
      <c r="L47" s="127" t="str">
        <f t="shared" si="1"/>
        <v>B02BD01_nr</v>
      </c>
      <c r="M47" s="164">
        <v>600</v>
      </c>
      <c r="N47" s="164" t="s">
        <v>216</v>
      </c>
      <c r="O47" s="75">
        <v>20</v>
      </c>
      <c r="P47" s="75" t="s">
        <v>222</v>
      </c>
      <c r="Q47" s="75">
        <v>1</v>
      </c>
      <c r="R47" s="97" t="s">
        <v>1443</v>
      </c>
      <c r="S47" s="75" t="str">
        <f t="shared" si="2"/>
        <v>IE</v>
      </c>
      <c r="T47" s="75">
        <f t="shared" si="3"/>
        <v>0</v>
      </c>
      <c r="U47" s="75" t="str">
        <f t="shared" si="4"/>
        <v>IU</v>
      </c>
      <c r="V47" s="7">
        <f t="shared" si="5"/>
        <v>1</v>
      </c>
      <c r="W47" s="75">
        <f t="shared" si="6"/>
        <v>0</v>
      </c>
      <c r="X47" s="75">
        <f t="shared" si="7"/>
        <v>0</v>
      </c>
      <c r="Y47" s="75">
        <f t="shared" si="8"/>
        <v>0</v>
      </c>
    </row>
    <row r="48" spans="2:25" ht="15.6">
      <c r="B48" s="98" t="s">
        <v>39</v>
      </c>
      <c r="C48" s="97" t="s">
        <v>2090</v>
      </c>
      <c r="D48" s="98">
        <v>6477157</v>
      </c>
      <c r="E48" s="77">
        <v>7680563520196</v>
      </c>
      <c r="F48" s="75" t="s">
        <v>855</v>
      </c>
      <c r="G48" s="103"/>
      <c r="H48" s="102">
        <f t="shared" si="0"/>
        <v>0</v>
      </c>
      <c r="I48" s="101"/>
      <c r="J48"/>
      <c r="K48" s="113" t="s">
        <v>1502</v>
      </c>
      <c r="L48" s="127" t="str">
        <f t="shared" si="1"/>
        <v>B02BD02_re</v>
      </c>
      <c r="M48" s="75">
        <v>1000</v>
      </c>
      <c r="N48" s="75" t="s">
        <v>216</v>
      </c>
      <c r="O48" s="75">
        <v>1</v>
      </c>
      <c r="P48" s="75" t="s">
        <v>7</v>
      </c>
      <c r="Q48" s="75">
        <v>1</v>
      </c>
      <c r="R48" s="97" t="s">
        <v>1443</v>
      </c>
      <c r="S48" s="75" t="str">
        <f t="shared" si="2"/>
        <v>IE</v>
      </c>
      <c r="T48" s="75">
        <f t="shared" si="3"/>
        <v>0</v>
      </c>
      <c r="U48" s="75" t="str">
        <f t="shared" si="4"/>
        <v>IU</v>
      </c>
      <c r="V48" s="7">
        <f t="shared" si="5"/>
        <v>1</v>
      </c>
      <c r="W48" s="75">
        <f t="shared" si="6"/>
        <v>0</v>
      </c>
      <c r="X48" s="75">
        <f t="shared" si="7"/>
        <v>1</v>
      </c>
      <c r="Y48" s="75">
        <f t="shared" si="8"/>
        <v>0</v>
      </c>
    </row>
    <row r="49" spans="2:25" ht="15.6">
      <c r="B49" s="98" t="s">
        <v>39</v>
      </c>
      <c r="C49" s="97" t="s">
        <v>2090</v>
      </c>
      <c r="D49" s="98">
        <v>6477186</v>
      </c>
      <c r="E49" s="77">
        <v>7680563520202</v>
      </c>
      <c r="F49" s="75" t="s">
        <v>856</v>
      </c>
      <c r="G49" s="103"/>
      <c r="H49" s="102">
        <f t="shared" si="0"/>
        <v>0</v>
      </c>
      <c r="I49" s="101"/>
      <c r="J49"/>
      <c r="K49" s="113" t="s">
        <v>1502</v>
      </c>
      <c r="L49" s="127" t="str">
        <f t="shared" si="1"/>
        <v>B02BD02_re</v>
      </c>
      <c r="M49" s="75">
        <v>1500</v>
      </c>
      <c r="N49" s="75" t="s">
        <v>216</v>
      </c>
      <c r="O49" s="75">
        <v>1</v>
      </c>
      <c r="P49" s="75" t="s">
        <v>7</v>
      </c>
      <c r="Q49" s="75">
        <v>1</v>
      </c>
      <c r="R49" s="97" t="s">
        <v>1443</v>
      </c>
      <c r="S49" s="75" t="str">
        <f t="shared" si="2"/>
        <v>IE</v>
      </c>
      <c r="T49" s="75">
        <f t="shared" si="3"/>
        <v>0</v>
      </c>
      <c r="U49" s="75" t="str">
        <f t="shared" si="4"/>
        <v>IU</v>
      </c>
      <c r="V49" s="7">
        <f t="shared" si="5"/>
        <v>1</v>
      </c>
      <c r="W49" s="75">
        <f t="shared" si="6"/>
        <v>0</v>
      </c>
      <c r="X49" s="75">
        <f t="shared" si="7"/>
        <v>1</v>
      </c>
      <c r="Y49" s="75">
        <f t="shared" si="8"/>
        <v>0</v>
      </c>
    </row>
    <row r="50" spans="2:25" ht="15.6">
      <c r="B50" s="98" t="s">
        <v>39</v>
      </c>
      <c r="C50" s="97" t="s">
        <v>2090</v>
      </c>
      <c r="D50" s="98">
        <v>6477200</v>
      </c>
      <c r="E50" s="77">
        <v>7680563520158</v>
      </c>
      <c r="F50" s="75" t="s">
        <v>251</v>
      </c>
      <c r="G50" s="103"/>
      <c r="H50" s="102">
        <f t="shared" si="0"/>
        <v>0</v>
      </c>
      <c r="I50" s="101"/>
      <c r="J50"/>
      <c r="K50" s="113" t="s">
        <v>1502</v>
      </c>
      <c r="L50" s="127" t="str">
        <f t="shared" si="1"/>
        <v>B02BD02_re</v>
      </c>
      <c r="M50" s="75">
        <v>2000</v>
      </c>
      <c r="N50" s="75" t="s">
        <v>216</v>
      </c>
      <c r="O50" s="75">
        <v>1</v>
      </c>
      <c r="P50" s="75" t="s">
        <v>7</v>
      </c>
      <c r="Q50" s="75">
        <v>1</v>
      </c>
      <c r="R50" s="97" t="s">
        <v>1443</v>
      </c>
      <c r="S50" s="75" t="str">
        <f t="shared" si="2"/>
        <v>IE</v>
      </c>
      <c r="T50" s="75">
        <f t="shared" si="3"/>
        <v>0</v>
      </c>
      <c r="U50" s="75" t="str">
        <f t="shared" si="4"/>
        <v>IU</v>
      </c>
      <c r="V50" s="7">
        <f t="shared" si="5"/>
        <v>1</v>
      </c>
      <c r="W50" s="75">
        <f t="shared" si="6"/>
        <v>0</v>
      </c>
      <c r="X50" s="75">
        <f t="shared" si="7"/>
        <v>1</v>
      </c>
      <c r="Y50" s="75">
        <f t="shared" si="8"/>
        <v>0</v>
      </c>
    </row>
    <row r="51" spans="2:25" ht="15.6">
      <c r="B51" s="98" t="s">
        <v>39</v>
      </c>
      <c r="C51" s="97" t="s">
        <v>2090</v>
      </c>
      <c r="D51" s="98">
        <v>6477223</v>
      </c>
      <c r="E51" s="77">
        <v>7680563520172</v>
      </c>
      <c r="F51" s="75" t="s">
        <v>857</v>
      </c>
      <c r="G51" s="103"/>
      <c r="H51" s="102">
        <f t="shared" si="0"/>
        <v>0</v>
      </c>
      <c r="I51" s="101"/>
      <c r="J51"/>
      <c r="K51" s="113" t="s">
        <v>1502</v>
      </c>
      <c r="L51" s="127" t="str">
        <f t="shared" si="1"/>
        <v>B02BD02_re</v>
      </c>
      <c r="M51" s="75">
        <v>250</v>
      </c>
      <c r="N51" s="75" t="s">
        <v>216</v>
      </c>
      <c r="O51" s="75">
        <v>1</v>
      </c>
      <c r="P51" s="75" t="s">
        <v>7</v>
      </c>
      <c r="Q51" s="75">
        <v>1</v>
      </c>
      <c r="R51" s="97" t="s">
        <v>1443</v>
      </c>
      <c r="S51" s="75" t="str">
        <f t="shared" si="2"/>
        <v>IE</v>
      </c>
      <c r="T51" s="75">
        <f t="shared" si="3"/>
        <v>0</v>
      </c>
      <c r="U51" s="75" t="str">
        <f t="shared" si="4"/>
        <v>IU</v>
      </c>
      <c r="V51" s="7">
        <f t="shared" si="5"/>
        <v>1</v>
      </c>
      <c r="W51" s="75">
        <f t="shared" si="6"/>
        <v>0</v>
      </c>
      <c r="X51" s="75">
        <f t="shared" si="7"/>
        <v>1</v>
      </c>
      <c r="Y51" s="75">
        <f t="shared" si="8"/>
        <v>0</v>
      </c>
    </row>
    <row r="52" spans="2:25" ht="15.6">
      <c r="B52" s="98" t="s">
        <v>39</v>
      </c>
      <c r="C52" s="97" t="s">
        <v>2090</v>
      </c>
      <c r="D52" s="98">
        <v>6477252</v>
      </c>
      <c r="E52" s="77">
        <v>7680563520165</v>
      </c>
      <c r="F52" s="75" t="s">
        <v>252</v>
      </c>
      <c r="G52" s="103"/>
      <c r="H52" s="102">
        <f t="shared" si="0"/>
        <v>0</v>
      </c>
      <c r="I52" s="101"/>
      <c r="J52"/>
      <c r="K52" s="113" t="s">
        <v>1502</v>
      </c>
      <c r="L52" s="127" t="str">
        <f t="shared" si="1"/>
        <v>B02BD02_re</v>
      </c>
      <c r="M52" s="75">
        <v>3000</v>
      </c>
      <c r="N52" s="75" t="s">
        <v>216</v>
      </c>
      <c r="O52" s="75">
        <v>1</v>
      </c>
      <c r="P52" s="75" t="s">
        <v>7</v>
      </c>
      <c r="Q52" s="75">
        <v>1</v>
      </c>
      <c r="R52" s="97" t="s">
        <v>1443</v>
      </c>
      <c r="S52" s="75" t="str">
        <f t="shared" si="2"/>
        <v>IE</v>
      </c>
      <c r="T52" s="75">
        <f t="shared" si="3"/>
        <v>0</v>
      </c>
      <c r="U52" s="75" t="str">
        <f t="shared" si="4"/>
        <v>IU</v>
      </c>
      <c r="V52" s="7">
        <f t="shared" si="5"/>
        <v>1</v>
      </c>
      <c r="W52" s="75">
        <f t="shared" si="6"/>
        <v>0</v>
      </c>
      <c r="X52" s="75">
        <f t="shared" si="7"/>
        <v>1</v>
      </c>
      <c r="Y52" s="75">
        <f t="shared" si="8"/>
        <v>0</v>
      </c>
    </row>
    <row r="53" spans="2:25" ht="15.6">
      <c r="B53" s="98" t="s">
        <v>39</v>
      </c>
      <c r="C53" s="97" t="s">
        <v>2090</v>
      </c>
      <c r="D53" s="98">
        <v>6477275</v>
      </c>
      <c r="E53" s="77">
        <v>7680563520189</v>
      </c>
      <c r="F53" s="75" t="s">
        <v>858</v>
      </c>
      <c r="G53" s="103"/>
      <c r="H53" s="102">
        <f t="shared" si="0"/>
        <v>0</v>
      </c>
      <c r="I53" s="101"/>
      <c r="J53"/>
      <c r="K53" s="113" t="s">
        <v>1502</v>
      </c>
      <c r="L53" s="127" t="str">
        <f t="shared" si="1"/>
        <v>B02BD02_re</v>
      </c>
      <c r="M53" s="75">
        <v>500</v>
      </c>
      <c r="N53" s="75" t="s">
        <v>216</v>
      </c>
      <c r="O53" s="75">
        <v>1</v>
      </c>
      <c r="P53" s="75" t="s">
        <v>7</v>
      </c>
      <c r="Q53" s="75">
        <v>1</v>
      </c>
      <c r="R53" s="97" t="s">
        <v>1443</v>
      </c>
      <c r="S53" s="75" t="str">
        <f t="shared" si="2"/>
        <v>IE</v>
      </c>
      <c r="T53" s="75">
        <f t="shared" si="3"/>
        <v>0</v>
      </c>
      <c r="U53" s="75" t="str">
        <f t="shared" si="4"/>
        <v>IU</v>
      </c>
      <c r="V53" s="7">
        <f t="shared" si="5"/>
        <v>1</v>
      </c>
      <c r="W53" s="75">
        <f t="shared" si="6"/>
        <v>0</v>
      </c>
      <c r="X53" s="75">
        <f t="shared" si="7"/>
        <v>1</v>
      </c>
      <c r="Y53" s="75">
        <f t="shared" si="8"/>
        <v>0</v>
      </c>
    </row>
    <row r="54" spans="2:25" ht="15.6">
      <c r="B54" s="97" t="s">
        <v>39</v>
      </c>
      <c r="C54" s="97" t="s">
        <v>2090</v>
      </c>
      <c r="D54" s="97">
        <v>2599219</v>
      </c>
      <c r="E54" s="77">
        <v>7680548240330</v>
      </c>
      <c r="F54" s="75" t="s">
        <v>245</v>
      </c>
      <c r="G54" s="103"/>
      <c r="H54" s="102">
        <f t="shared" si="0"/>
        <v>0</v>
      </c>
      <c r="I54" s="101"/>
      <c r="J54"/>
      <c r="K54" s="113" t="s">
        <v>1503</v>
      </c>
      <c r="L54" s="127" t="str">
        <f t="shared" si="1"/>
        <v>B02BD02_pl</v>
      </c>
      <c r="M54" s="75">
        <v>1000</v>
      </c>
      <c r="N54" s="75" t="s">
        <v>216</v>
      </c>
      <c r="O54" s="75">
        <v>1</v>
      </c>
      <c r="P54" s="75" t="s">
        <v>7</v>
      </c>
      <c r="Q54" s="75">
        <v>1</v>
      </c>
      <c r="R54" s="97" t="s">
        <v>1443</v>
      </c>
      <c r="S54" s="75" t="str">
        <f t="shared" si="2"/>
        <v>IE</v>
      </c>
      <c r="T54" s="75">
        <f t="shared" si="3"/>
        <v>0</v>
      </c>
      <c r="U54" s="75" t="str">
        <f t="shared" si="4"/>
        <v>IU</v>
      </c>
      <c r="V54" s="7">
        <f t="shared" si="5"/>
        <v>1</v>
      </c>
      <c r="W54" s="75">
        <f t="shared" si="6"/>
        <v>0</v>
      </c>
      <c r="X54" s="75">
        <f t="shared" si="7"/>
        <v>1</v>
      </c>
      <c r="Y54" s="75">
        <f t="shared" si="8"/>
        <v>0</v>
      </c>
    </row>
    <row r="55" spans="2:25" ht="15.6">
      <c r="B55" s="97" t="s">
        <v>39</v>
      </c>
      <c r="C55" s="97" t="s">
        <v>2090</v>
      </c>
      <c r="D55" s="97">
        <v>2599194</v>
      </c>
      <c r="E55" s="77">
        <v>7680548240170</v>
      </c>
      <c r="F55" s="75" t="s">
        <v>215</v>
      </c>
      <c r="G55" s="103"/>
      <c r="H55" s="102">
        <f t="shared" si="0"/>
        <v>0</v>
      </c>
      <c r="I55" s="101"/>
      <c r="J55"/>
      <c r="K55" s="113" t="s">
        <v>1503</v>
      </c>
      <c r="L55" s="127" t="str">
        <f t="shared" si="1"/>
        <v>B02BD02_pl</v>
      </c>
      <c r="M55" s="75">
        <v>250</v>
      </c>
      <c r="N55" s="75" t="s">
        <v>216</v>
      </c>
      <c r="O55" s="75">
        <v>1</v>
      </c>
      <c r="P55" s="75" t="s">
        <v>7</v>
      </c>
      <c r="Q55" s="75">
        <v>1</v>
      </c>
      <c r="R55" s="97" t="s">
        <v>1443</v>
      </c>
      <c r="S55" s="75" t="str">
        <f t="shared" si="2"/>
        <v>IE</v>
      </c>
      <c r="T55" s="75">
        <f t="shared" si="3"/>
        <v>0</v>
      </c>
      <c r="U55" s="75" t="str">
        <f t="shared" si="4"/>
        <v>IU</v>
      </c>
      <c r="V55" s="7">
        <f t="shared" si="5"/>
        <v>1</v>
      </c>
      <c r="W55" s="75">
        <f t="shared" si="6"/>
        <v>0</v>
      </c>
      <c r="X55" s="75">
        <f t="shared" si="7"/>
        <v>1</v>
      </c>
      <c r="Y55" s="75">
        <f t="shared" si="8"/>
        <v>0</v>
      </c>
    </row>
    <row r="56" spans="2:25" ht="15.6">
      <c r="B56" s="97" t="s">
        <v>39</v>
      </c>
      <c r="C56" s="97" t="s">
        <v>2090</v>
      </c>
      <c r="D56" s="97">
        <v>2599202</v>
      </c>
      <c r="E56" s="77">
        <v>7680548240255</v>
      </c>
      <c r="F56" s="75" t="s">
        <v>244</v>
      </c>
      <c r="G56" s="103"/>
      <c r="H56" s="102">
        <f t="shared" si="0"/>
        <v>0</v>
      </c>
      <c r="I56" s="101"/>
      <c r="J56"/>
      <c r="K56" s="113" t="s">
        <v>1503</v>
      </c>
      <c r="L56" s="127" t="str">
        <f t="shared" si="1"/>
        <v>B02BD02_pl</v>
      </c>
      <c r="M56" s="75">
        <v>500</v>
      </c>
      <c r="N56" s="75" t="s">
        <v>216</v>
      </c>
      <c r="O56" s="75">
        <v>1</v>
      </c>
      <c r="P56" s="75" t="s">
        <v>7</v>
      </c>
      <c r="Q56" s="75">
        <v>1</v>
      </c>
      <c r="R56" s="97" t="s">
        <v>1443</v>
      </c>
      <c r="S56" s="75" t="str">
        <f t="shared" si="2"/>
        <v>IE</v>
      </c>
      <c r="T56" s="75">
        <f t="shared" si="3"/>
        <v>0</v>
      </c>
      <c r="U56" s="75" t="str">
        <f t="shared" si="4"/>
        <v>IU</v>
      </c>
      <c r="V56" s="7">
        <f t="shared" si="5"/>
        <v>1</v>
      </c>
      <c r="W56" s="75">
        <f t="shared" si="6"/>
        <v>0</v>
      </c>
      <c r="X56" s="75">
        <f t="shared" si="7"/>
        <v>1</v>
      </c>
      <c r="Y56" s="75">
        <f t="shared" si="8"/>
        <v>0</v>
      </c>
    </row>
    <row r="57" spans="2:25" ht="15.6">
      <c r="B57" s="97" t="s">
        <v>39</v>
      </c>
      <c r="C57" s="97" t="s">
        <v>2090</v>
      </c>
      <c r="D57" s="97">
        <v>5212273</v>
      </c>
      <c r="E57" s="77">
        <v>7680548240347</v>
      </c>
      <c r="F57" s="75" t="s">
        <v>267</v>
      </c>
      <c r="G57" s="103"/>
      <c r="H57" s="102">
        <f t="shared" si="0"/>
        <v>0</v>
      </c>
      <c r="I57" s="101"/>
      <c r="J57"/>
      <c r="K57" s="113" t="s">
        <v>1503</v>
      </c>
      <c r="L57" s="127" t="str">
        <f t="shared" si="1"/>
        <v>B02BD02_pl</v>
      </c>
      <c r="M57" s="75">
        <v>1000</v>
      </c>
      <c r="N57" s="75" t="s">
        <v>216</v>
      </c>
      <c r="O57" s="75">
        <v>1</v>
      </c>
      <c r="P57" s="75" t="s">
        <v>7</v>
      </c>
      <c r="Q57" s="75">
        <v>1</v>
      </c>
      <c r="R57" s="97" t="s">
        <v>1443</v>
      </c>
      <c r="S57" s="75" t="str">
        <f t="shared" si="2"/>
        <v>IE</v>
      </c>
      <c r="T57" s="75">
        <f t="shared" si="3"/>
        <v>0</v>
      </c>
      <c r="U57" s="75" t="str">
        <f t="shared" si="4"/>
        <v>IU</v>
      </c>
      <c r="V57" s="7">
        <f t="shared" si="5"/>
        <v>1</v>
      </c>
      <c r="W57" s="75">
        <f t="shared" si="6"/>
        <v>0</v>
      </c>
      <c r="X57" s="75">
        <f t="shared" si="7"/>
        <v>1</v>
      </c>
      <c r="Y57" s="75">
        <f t="shared" si="8"/>
        <v>0</v>
      </c>
    </row>
    <row r="58" spans="2:25" ht="15.6">
      <c r="B58" s="97" t="s">
        <v>39</v>
      </c>
      <c r="C58" s="97" t="s">
        <v>2090</v>
      </c>
      <c r="D58" s="97">
        <v>5212250</v>
      </c>
      <c r="E58" s="77">
        <v>7680548240187</v>
      </c>
      <c r="F58" s="75" t="s">
        <v>265</v>
      </c>
      <c r="G58" s="103"/>
      <c r="H58" s="102">
        <f t="shared" si="0"/>
        <v>0</v>
      </c>
      <c r="I58" s="101"/>
      <c r="J58"/>
      <c r="K58" s="113" t="s">
        <v>1503</v>
      </c>
      <c r="L58" s="127" t="str">
        <f t="shared" si="1"/>
        <v>B02BD02_pl</v>
      </c>
      <c r="M58" s="75">
        <v>250</v>
      </c>
      <c r="N58" s="75" t="s">
        <v>216</v>
      </c>
      <c r="O58" s="75">
        <v>1</v>
      </c>
      <c r="P58" s="75" t="s">
        <v>7</v>
      </c>
      <c r="Q58" s="75">
        <v>1</v>
      </c>
      <c r="R58" s="97" t="s">
        <v>1443</v>
      </c>
      <c r="S58" s="75" t="str">
        <f t="shared" si="2"/>
        <v>IE</v>
      </c>
      <c r="T58" s="75">
        <f t="shared" si="3"/>
        <v>0</v>
      </c>
      <c r="U58" s="75" t="str">
        <f t="shared" si="4"/>
        <v>IU</v>
      </c>
      <c r="V58" s="7">
        <f t="shared" si="5"/>
        <v>1</v>
      </c>
      <c r="W58" s="75">
        <f t="shared" si="6"/>
        <v>0</v>
      </c>
      <c r="X58" s="75">
        <f t="shared" si="7"/>
        <v>1</v>
      </c>
      <c r="Y58" s="75">
        <f t="shared" si="8"/>
        <v>0</v>
      </c>
    </row>
    <row r="59" spans="2:25" ht="15.6">
      <c r="B59" s="97" t="s">
        <v>39</v>
      </c>
      <c r="C59" s="97" t="s">
        <v>2090</v>
      </c>
      <c r="D59" s="97">
        <v>5212267</v>
      </c>
      <c r="E59" s="77">
        <v>7680548240262</v>
      </c>
      <c r="F59" s="75" t="s">
        <v>266</v>
      </c>
      <c r="G59" s="103"/>
      <c r="H59" s="102">
        <f t="shared" si="0"/>
        <v>0</v>
      </c>
      <c r="I59" s="101"/>
      <c r="J59"/>
      <c r="K59" s="113" t="s">
        <v>1503</v>
      </c>
      <c r="L59" s="127" t="str">
        <f t="shared" si="1"/>
        <v>B02BD02_pl</v>
      </c>
      <c r="M59" s="75">
        <v>500</v>
      </c>
      <c r="N59" s="75" t="s">
        <v>216</v>
      </c>
      <c r="O59" s="75">
        <v>1</v>
      </c>
      <c r="P59" s="75" t="s">
        <v>7</v>
      </c>
      <c r="Q59" s="75">
        <v>1</v>
      </c>
      <c r="R59" s="97" t="s">
        <v>1443</v>
      </c>
      <c r="S59" s="75" t="str">
        <f t="shared" si="2"/>
        <v>IE</v>
      </c>
      <c r="T59" s="75">
        <f t="shared" si="3"/>
        <v>0</v>
      </c>
      <c r="U59" s="75" t="str">
        <f t="shared" si="4"/>
        <v>IU</v>
      </c>
      <c r="V59" s="7">
        <f t="shared" si="5"/>
        <v>1</v>
      </c>
      <c r="W59" s="75">
        <f t="shared" si="6"/>
        <v>0</v>
      </c>
      <c r="X59" s="75">
        <f t="shared" si="7"/>
        <v>1</v>
      </c>
      <c r="Y59" s="75">
        <f t="shared" si="8"/>
        <v>0</v>
      </c>
    </row>
    <row r="60" spans="2:25" ht="15.6">
      <c r="B60" s="97" t="s">
        <v>39</v>
      </c>
      <c r="C60" s="97" t="s">
        <v>2090</v>
      </c>
      <c r="D60" s="97">
        <v>4793724</v>
      </c>
      <c r="E60" s="77">
        <v>7680600940031</v>
      </c>
      <c r="F60" s="75" t="s">
        <v>264</v>
      </c>
      <c r="G60" s="103"/>
      <c r="H60" s="102">
        <f t="shared" si="0"/>
        <v>0</v>
      </c>
      <c r="I60" s="101"/>
      <c r="J60"/>
      <c r="K60" s="113" t="s">
        <v>1503</v>
      </c>
      <c r="L60" s="127" t="str">
        <f t="shared" si="1"/>
        <v>B02BD02_pl</v>
      </c>
      <c r="M60" s="75">
        <v>1000</v>
      </c>
      <c r="N60" s="75" t="s">
        <v>216</v>
      </c>
      <c r="O60" s="75">
        <v>1</v>
      </c>
      <c r="P60" s="75" t="s">
        <v>7</v>
      </c>
      <c r="Q60" s="75">
        <v>1</v>
      </c>
      <c r="R60" s="97" t="s">
        <v>1443</v>
      </c>
      <c r="S60" s="75" t="str">
        <f t="shared" si="2"/>
        <v>IE</v>
      </c>
      <c r="T60" s="75">
        <f t="shared" si="3"/>
        <v>0</v>
      </c>
      <c r="U60" s="75" t="str">
        <f t="shared" si="4"/>
        <v>IU</v>
      </c>
      <c r="V60" s="7">
        <f t="shared" si="5"/>
        <v>1</v>
      </c>
      <c r="W60" s="75">
        <f t="shared" si="6"/>
        <v>0</v>
      </c>
      <c r="X60" s="75">
        <f t="shared" si="7"/>
        <v>1</v>
      </c>
      <c r="Y60" s="75">
        <f t="shared" si="8"/>
        <v>0</v>
      </c>
    </row>
    <row r="61" spans="2:25" ht="15.6">
      <c r="B61" s="97" t="s">
        <v>39</v>
      </c>
      <c r="C61" s="97" t="s">
        <v>2090</v>
      </c>
      <c r="D61" s="97">
        <v>4793701</v>
      </c>
      <c r="E61" s="77">
        <v>7680600940017</v>
      </c>
      <c r="F61" s="75" t="s">
        <v>262</v>
      </c>
      <c r="G61" s="103"/>
      <c r="H61" s="102">
        <f t="shared" si="0"/>
        <v>0</v>
      </c>
      <c r="I61" s="101"/>
      <c r="J61"/>
      <c r="K61" s="113" t="s">
        <v>1503</v>
      </c>
      <c r="L61" s="127" t="str">
        <f t="shared" si="1"/>
        <v>B02BD02_pl</v>
      </c>
      <c r="M61" s="75">
        <v>250</v>
      </c>
      <c r="N61" s="75" t="s">
        <v>216</v>
      </c>
      <c r="O61" s="75">
        <v>1</v>
      </c>
      <c r="P61" s="75" t="s">
        <v>7</v>
      </c>
      <c r="Q61" s="75">
        <v>1</v>
      </c>
      <c r="R61" s="97" t="s">
        <v>1443</v>
      </c>
      <c r="S61" s="75" t="str">
        <f t="shared" si="2"/>
        <v>IE</v>
      </c>
      <c r="T61" s="75">
        <f t="shared" si="3"/>
        <v>0</v>
      </c>
      <c r="U61" s="75" t="str">
        <f t="shared" si="4"/>
        <v>IU</v>
      </c>
      <c r="V61" s="7">
        <f t="shared" si="5"/>
        <v>1</v>
      </c>
      <c r="W61" s="75">
        <f t="shared" si="6"/>
        <v>0</v>
      </c>
      <c r="X61" s="75">
        <f t="shared" si="7"/>
        <v>1</v>
      </c>
      <c r="Y61" s="75">
        <f t="shared" si="8"/>
        <v>0</v>
      </c>
    </row>
    <row r="62" spans="2:25" ht="15.6">
      <c r="B62" s="97" t="s">
        <v>39</v>
      </c>
      <c r="C62" s="97" t="s">
        <v>2090</v>
      </c>
      <c r="D62" s="97">
        <v>4793718</v>
      </c>
      <c r="E62" s="77">
        <v>7680600940024</v>
      </c>
      <c r="F62" s="75" t="s">
        <v>263</v>
      </c>
      <c r="G62" s="103"/>
      <c r="H62" s="102">
        <f t="shared" si="0"/>
        <v>0</v>
      </c>
      <c r="I62" s="101"/>
      <c r="J62"/>
      <c r="K62" s="113" t="s">
        <v>1503</v>
      </c>
      <c r="L62" s="127" t="str">
        <f t="shared" si="1"/>
        <v>B02BD02_pl</v>
      </c>
      <c r="M62" s="75">
        <v>500</v>
      </c>
      <c r="N62" s="75" t="s">
        <v>216</v>
      </c>
      <c r="O62" s="75">
        <v>1</v>
      </c>
      <c r="P62" s="75" t="s">
        <v>7</v>
      </c>
      <c r="Q62" s="75">
        <v>1</v>
      </c>
      <c r="R62" s="97" t="s">
        <v>1443</v>
      </c>
      <c r="S62" s="75" t="str">
        <f t="shared" si="2"/>
        <v>IE</v>
      </c>
      <c r="T62" s="75">
        <f t="shared" si="3"/>
        <v>0</v>
      </c>
      <c r="U62" s="75" t="str">
        <f t="shared" si="4"/>
        <v>IU</v>
      </c>
      <c r="V62" s="7">
        <f t="shared" si="5"/>
        <v>1</v>
      </c>
      <c r="W62" s="75">
        <f t="shared" si="6"/>
        <v>0</v>
      </c>
      <c r="X62" s="75">
        <f t="shared" si="7"/>
        <v>1</v>
      </c>
      <c r="Y62" s="75">
        <f t="shared" si="8"/>
        <v>0</v>
      </c>
    </row>
    <row r="63" spans="2:25" ht="15.6">
      <c r="B63" s="97" t="s">
        <v>39</v>
      </c>
      <c r="C63" s="97" t="s">
        <v>2090</v>
      </c>
      <c r="D63" s="97">
        <v>4128317</v>
      </c>
      <c r="E63" s="77">
        <v>7680601810036</v>
      </c>
      <c r="F63" s="75" t="s">
        <v>256</v>
      </c>
      <c r="G63" s="103"/>
      <c r="H63" s="102">
        <f t="shared" si="0"/>
        <v>0</v>
      </c>
      <c r="I63" s="101"/>
      <c r="J63"/>
      <c r="K63" s="113" t="s">
        <v>1502</v>
      </c>
      <c r="L63" s="127" t="str">
        <f t="shared" si="1"/>
        <v>B02BD02_re</v>
      </c>
      <c r="M63" s="75">
        <v>1000</v>
      </c>
      <c r="N63" s="75" t="s">
        <v>216</v>
      </c>
      <c r="O63" s="75">
        <v>1</v>
      </c>
      <c r="P63" s="75" t="s">
        <v>7</v>
      </c>
      <c r="Q63" s="75">
        <v>1</v>
      </c>
      <c r="R63" s="97" t="s">
        <v>1443</v>
      </c>
      <c r="S63" s="75" t="str">
        <f t="shared" si="2"/>
        <v>IE</v>
      </c>
      <c r="T63" s="75">
        <f t="shared" si="3"/>
        <v>0</v>
      </c>
      <c r="U63" s="75" t="str">
        <f t="shared" si="4"/>
        <v>IU</v>
      </c>
      <c r="V63" s="7">
        <f t="shared" si="5"/>
        <v>1</v>
      </c>
      <c r="W63" s="75">
        <f t="shared" si="6"/>
        <v>0</v>
      </c>
      <c r="X63" s="75">
        <f t="shared" si="7"/>
        <v>1</v>
      </c>
      <c r="Y63" s="75">
        <f t="shared" si="8"/>
        <v>0</v>
      </c>
    </row>
    <row r="64" spans="2:25" ht="15.6">
      <c r="B64" s="97" t="s">
        <v>39</v>
      </c>
      <c r="C64" s="97" t="s">
        <v>2090</v>
      </c>
      <c r="D64" s="97">
        <v>4128346</v>
      </c>
      <c r="E64" s="77">
        <v>7680601810043</v>
      </c>
      <c r="F64" s="75" t="s">
        <v>257</v>
      </c>
      <c r="G64" s="103"/>
      <c r="H64" s="102">
        <f t="shared" si="0"/>
        <v>0</v>
      </c>
      <c r="I64" s="101"/>
      <c r="J64"/>
      <c r="K64" s="113" t="s">
        <v>1502</v>
      </c>
      <c r="L64" s="127" t="str">
        <f t="shared" si="1"/>
        <v>B02BD02_re</v>
      </c>
      <c r="M64" s="75">
        <v>2000</v>
      </c>
      <c r="N64" s="75" t="s">
        <v>216</v>
      </c>
      <c r="O64" s="75">
        <v>1</v>
      </c>
      <c r="P64" s="75" t="s">
        <v>7</v>
      </c>
      <c r="Q64" s="75">
        <v>1</v>
      </c>
      <c r="R64" s="97" t="s">
        <v>1443</v>
      </c>
      <c r="S64" s="75" t="str">
        <f t="shared" si="2"/>
        <v>IE</v>
      </c>
      <c r="T64" s="75">
        <f t="shared" si="3"/>
        <v>0</v>
      </c>
      <c r="U64" s="75" t="str">
        <f t="shared" si="4"/>
        <v>IU</v>
      </c>
      <c r="V64" s="7">
        <f t="shared" si="5"/>
        <v>1</v>
      </c>
      <c r="W64" s="75">
        <f t="shared" si="6"/>
        <v>0</v>
      </c>
      <c r="X64" s="75">
        <f t="shared" si="7"/>
        <v>1</v>
      </c>
      <c r="Y64" s="75">
        <f t="shared" si="8"/>
        <v>0</v>
      </c>
    </row>
    <row r="65" spans="2:25" ht="15.6">
      <c r="B65" s="97" t="s">
        <v>39</v>
      </c>
      <c r="C65" s="97" t="s">
        <v>2090</v>
      </c>
      <c r="D65" s="97">
        <v>4128263</v>
      </c>
      <c r="E65" s="77">
        <v>7680601810012</v>
      </c>
      <c r="F65" s="75" t="s">
        <v>254</v>
      </c>
      <c r="G65" s="103"/>
      <c r="H65" s="102">
        <f t="shared" si="0"/>
        <v>0</v>
      </c>
      <c r="I65" s="101"/>
      <c r="J65"/>
      <c r="K65" s="113" t="s">
        <v>1502</v>
      </c>
      <c r="L65" s="127" t="str">
        <f t="shared" si="1"/>
        <v>B02BD02_re</v>
      </c>
      <c r="M65" s="75">
        <v>250</v>
      </c>
      <c r="N65" s="75" t="s">
        <v>216</v>
      </c>
      <c r="O65" s="75">
        <v>1</v>
      </c>
      <c r="P65" s="75" t="s">
        <v>7</v>
      </c>
      <c r="Q65" s="75">
        <v>1</v>
      </c>
      <c r="R65" s="97" t="s">
        <v>1443</v>
      </c>
      <c r="S65" s="75" t="str">
        <f t="shared" si="2"/>
        <v>IE</v>
      </c>
      <c r="T65" s="75">
        <f t="shared" si="3"/>
        <v>0</v>
      </c>
      <c r="U65" s="75" t="str">
        <f t="shared" si="4"/>
        <v>IU</v>
      </c>
      <c r="V65" s="7">
        <f t="shared" si="5"/>
        <v>1</v>
      </c>
      <c r="W65" s="75">
        <f t="shared" si="6"/>
        <v>0</v>
      </c>
      <c r="X65" s="75">
        <f t="shared" si="7"/>
        <v>1</v>
      </c>
      <c r="Y65" s="75">
        <f t="shared" si="8"/>
        <v>0</v>
      </c>
    </row>
    <row r="66" spans="2:25" ht="15.6">
      <c r="B66" s="97" t="s">
        <v>39</v>
      </c>
      <c r="C66" s="97" t="s">
        <v>2090</v>
      </c>
      <c r="D66" s="97">
        <v>4128300</v>
      </c>
      <c r="E66" s="77">
        <v>7680601810029</v>
      </c>
      <c r="F66" s="75" t="s">
        <v>255</v>
      </c>
      <c r="G66" s="103"/>
      <c r="H66" s="102">
        <f t="shared" si="0"/>
        <v>0</v>
      </c>
      <c r="I66" s="101"/>
      <c r="J66"/>
      <c r="K66" s="113" t="s">
        <v>1502</v>
      </c>
      <c r="L66" s="127" t="str">
        <f t="shared" si="1"/>
        <v>B02BD02_re</v>
      </c>
      <c r="M66" s="75">
        <v>500</v>
      </c>
      <c r="N66" s="75" t="s">
        <v>216</v>
      </c>
      <c r="O66" s="75">
        <v>1</v>
      </c>
      <c r="P66" s="75" t="s">
        <v>7</v>
      </c>
      <c r="Q66" s="75">
        <v>1</v>
      </c>
      <c r="R66" s="97" t="s">
        <v>1443</v>
      </c>
      <c r="S66" s="75" t="str">
        <f t="shared" si="2"/>
        <v>IE</v>
      </c>
      <c r="T66" s="75">
        <f t="shared" si="3"/>
        <v>0</v>
      </c>
      <c r="U66" s="75" t="str">
        <f t="shared" si="4"/>
        <v>IU</v>
      </c>
      <c r="V66" s="7">
        <f t="shared" si="5"/>
        <v>1</v>
      </c>
      <c r="W66" s="75">
        <f t="shared" si="6"/>
        <v>0</v>
      </c>
      <c r="X66" s="75">
        <f t="shared" si="7"/>
        <v>1</v>
      </c>
      <c r="Y66" s="75">
        <f t="shared" si="8"/>
        <v>0</v>
      </c>
    </row>
    <row r="67" spans="2:25" ht="15.6">
      <c r="B67" s="97" t="s">
        <v>39</v>
      </c>
      <c r="C67" s="97" t="s">
        <v>2090</v>
      </c>
      <c r="D67" s="97">
        <v>2874654</v>
      </c>
      <c r="E67" s="77">
        <v>7680571950060</v>
      </c>
      <c r="F67" s="75" t="s">
        <v>250</v>
      </c>
      <c r="G67" s="103"/>
      <c r="H67" s="102">
        <f t="shared" si="0"/>
        <v>0</v>
      </c>
      <c r="I67" s="101"/>
      <c r="J67"/>
      <c r="K67" s="113" t="s">
        <v>1502</v>
      </c>
      <c r="L67" s="127" t="str">
        <f t="shared" si="1"/>
        <v>B02BD02_re</v>
      </c>
      <c r="M67" s="75">
        <v>1000</v>
      </c>
      <c r="N67" s="75" t="s">
        <v>216</v>
      </c>
      <c r="O67" s="75">
        <v>1</v>
      </c>
      <c r="P67" s="75" t="s">
        <v>7</v>
      </c>
      <c r="Q67" s="75">
        <v>1</v>
      </c>
      <c r="R67" s="97" t="s">
        <v>1443</v>
      </c>
      <c r="S67" s="75" t="str">
        <f t="shared" si="2"/>
        <v>IE</v>
      </c>
      <c r="T67" s="75">
        <f t="shared" si="3"/>
        <v>0</v>
      </c>
      <c r="U67" s="75" t="str">
        <f t="shared" si="4"/>
        <v>IU</v>
      </c>
      <c r="V67" s="7">
        <f t="shared" si="5"/>
        <v>1</v>
      </c>
      <c r="W67" s="75">
        <f t="shared" si="6"/>
        <v>0</v>
      </c>
      <c r="X67" s="75">
        <f t="shared" si="7"/>
        <v>1</v>
      </c>
      <c r="Y67" s="75">
        <f t="shared" si="8"/>
        <v>0</v>
      </c>
    </row>
    <row r="68" spans="2:25" ht="15.6">
      <c r="B68" s="97" t="s">
        <v>39</v>
      </c>
      <c r="C68" s="97" t="s">
        <v>2090</v>
      </c>
      <c r="D68" s="97">
        <v>4067188</v>
      </c>
      <c r="E68" s="77">
        <v>7680571950077</v>
      </c>
      <c r="F68" s="75" t="s">
        <v>253</v>
      </c>
      <c r="G68" s="103"/>
      <c r="H68" s="102">
        <f t="shared" si="0"/>
        <v>0</v>
      </c>
      <c r="I68" s="101"/>
      <c r="J68"/>
      <c r="K68" s="113" t="s">
        <v>1502</v>
      </c>
      <c r="L68" s="127" t="str">
        <f t="shared" si="1"/>
        <v>B02BD02_re</v>
      </c>
      <c r="M68" s="75">
        <v>2000</v>
      </c>
      <c r="N68" s="75" t="s">
        <v>216</v>
      </c>
      <c r="O68" s="75">
        <v>1</v>
      </c>
      <c r="P68" s="75" t="s">
        <v>7</v>
      </c>
      <c r="Q68" s="75">
        <v>1</v>
      </c>
      <c r="R68" s="97" t="s">
        <v>1443</v>
      </c>
      <c r="S68" s="75" t="str">
        <f t="shared" si="2"/>
        <v>IE</v>
      </c>
      <c r="T68" s="75">
        <f t="shared" si="3"/>
        <v>0</v>
      </c>
      <c r="U68" s="75" t="str">
        <f t="shared" si="4"/>
        <v>IU</v>
      </c>
      <c r="V68" s="7">
        <f t="shared" si="5"/>
        <v>1</v>
      </c>
      <c r="W68" s="75">
        <f t="shared" si="6"/>
        <v>0</v>
      </c>
      <c r="X68" s="75">
        <f t="shared" si="7"/>
        <v>1</v>
      </c>
      <c r="Y68" s="75">
        <f t="shared" si="8"/>
        <v>0</v>
      </c>
    </row>
    <row r="69" spans="2:25" ht="15.6">
      <c r="B69" s="97" t="s">
        <v>39</v>
      </c>
      <c r="C69" s="97" t="s">
        <v>2090</v>
      </c>
      <c r="D69" s="97">
        <v>2874619</v>
      </c>
      <c r="E69" s="77">
        <v>7680571950022</v>
      </c>
      <c r="F69" s="75" t="s">
        <v>248</v>
      </c>
      <c r="G69" s="103"/>
      <c r="H69" s="102">
        <f t="shared" si="0"/>
        <v>0</v>
      </c>
      <c r="I69" s="101"/>
      <c r="J69"/>
      <c r="K69" s="113" t="s">
        <v>1502</v>
      </c>
      <c r="L69" s="127" t="str">
        <f t="shared" si="1"/>
        <v>B02BD02_re</v>
      </c>
      <c r="M69" s="75">
        <v>250</v>
      </c>
      <c r="N69" s="75" t="s">
        <v>216</v>
      </c>
      <c r="O69" s="75">
        <v>1</v>
      </c>
      <c r="P69" s="75" t="s">
        <v>7</v>
      </c>
      <c r="Q69" s="75">
        <v>1</v>
      </c>
      <c r="R69" s="97" t="s">
        <v>1443</v>
      </c>
      <c r="S69" s="75" t="str">
        <f t="shared" si="2"/>
        <v>IE</v>
      </c>
      <c r="T69" s="75">
        <f t="shared" si="3"/>
        <v>0</v>
      </c>
      <c r="U69" s="75" t="str">
        <f t="shared" si="4"/>
        <v>IU</v>
      </c>
      <c r="V69" s="7">
        <f t="shared" si="5"/>
        <v>1</v>
      </c>
      <c r="W69" s="75">
        <f t="shared" si="6"/>
        <v>0</v>
      </c>
      <c r="X69" s="75">
        <f t="shared" si="7"/>
        <v>1</v>
      </c>
      <c r="Y69" s="75">
        <f t="shared" si="8"/>
        <v>0</v>
      </c>
    </row>
    <row r="70" spans="2:25" ht="15.6">
      <c r="B70" s="97" t="s">
        <v>39</v>
      </c>
      <c r="C70" s="97" t="s">
        <v>2090</v>
      </c>
      <c r="D70" s="97">
        <v>2874648</v>
      </c>
      <c r="E70" s="77">
        <v>7680571950046</v>
      </c>
      <c r="F70" s="75" t="s">
        <v>249</v>
      </c>
      <c r="G70" s="103"/>
      <c r="H70" s="102">
        <f t="shared" si="0"/>
        <v>0</v>
      </c>
      <c r="I70" s="101"/>
      <c r="J70"/>
      <c r="K70" s="113" t="s">
        <v>1502</v>
      </c>
      <c r="L70" s="127" t="str">
        <f t="shared" si="1"/>
        <v>B02BD02_re</v>
      </c>
      <c r="M70" s="75">
        <v>500</v>
      </c>
      <c r="N70" s="75" t="s">
        <v>216</v>
      </c>
      <c r="O70" s="75">
        <v>1</v>
      </c>
      <c r="P70" s="75" t="s">
        <v>7</v>
      </c>
      <c r="Q70" s="75">
        <v>1</v>
      </c>
      <c r="R70" s="97" t="s">
        <v>1443</v>
      </c>
      <c r="S70" s="75" t="str">
        <f t="shared" si="2"/>
        <v>IE</v>
      </c>
      <c r="T70" s="75">
        <f t="shared" si="3"/>
        <v>0</v>
      </c>
      <c r="U70" s="75" t="str">
        <f t="shared" si="4"/>
        <v>IU</v>
      </c>
      <c r="V70" s="7">
        <f t="shared" si="5"/>
        <v>1</v>
      </c>
      <c r="W70" s="75">
        <f t="shared" si="6"/>
        <v>0</v>
      </c>
      <c r="X70" s="75">
        <f t="shared" si="7"/>
        <v>1</v>
      </c>
      <c r="Y70" s="75">
        <f t="shared" si="8"/>
        <v>0</v>
      </c>
    </row>
    <row r="71" spans="2:25" ht="15.6">
      <c r="B71" s="98" t="s">
        <v>39</v>
      </c>
      <c r="C71" s="97" t="s">
        <v>2090</v>
      </c>
      <c r="D71" s="98">
        <v>5943634</v>
      </c>
      <c r="E71" s="77">
        <v>7680630140036</v>
      </c>
      <c r="F71" s="75" t="s">
        <v>851</v>
      </c>
      <c r="G71" s="103"/>
      <c r="H71" s="102">
        <f t="shared" si="0"/>
        <v>0</v>
      </c>
      <c r="I71" s="101"/>
      <c r="J71"/>
      <c r="K71" s="113" t="s">
        <v>1502</v>
      </c>
      <c r="L71" s="127" t="str">
        <f t="shared" si="1"/>
        <v>B02BD02_re</v>
      </c>
      <c r="M71" s="75">
        <v>1000</v>
      </c>
      <c r="N71" s="75" t="s">
        <v>216</v>
      </c>
      <c r="O71" s="75">
        <v>1</v>
      </c>
      <c r="P71" s="75" t="s">
        <v>7</v>
      </c>
      <c r="Q71" s="75">
        <v>1</v>
      </c>
      <c r="R71" s="97" t="s">
        <v>1443</v>
      </c>
      <c r="S71" s="75" t="str">
        <f t="shared" si="2"/>
        <v>IE</v>
      </c>
      <c r="T71" s="75">
        <f t="shared" si="3"/>
        <v>0</v>
      </c>
      <c r="U71" s="75" t="str">
        <f t="shared" si="4"/>
        <v>IU</v>
      </c>
      <c r="V71" s="7">
        <f t="shared" si="5"/>
        <v>1</v>
      </c>
      <c r="W71" s="75">
        <f t="shared" si="6"/>
        <v>0</v>
      </c>
      <c r="X71" s="75">
        <f t="shared" si="7"/>
        <v>1</v>
      </c>
      <c r="Y71" s="75">
        <f t="shared" si="8"/>
        <v>0</v>
      </c>
    </row>
    <row r="72" spans="2:25" ht="15.6">
      <c r="B72" s="98" t="s">
        <v>39</v>
      </c>
      <c r="C72" s="97" t="s">
        <v>2090</v>
      </c>
      <c r="D72" s="98">
        <v>5943640</v>
      </c>
      <c r="E72" s="77">
        <v>7680630140043</v>
      </c>
      <c r="F72" s="75" t="s">
        <v>852</v>
      </c>
      <c r="G72" s="103"/>
      <c r="H72" s="102">
        <f t="shared" si="0"/>
        <v>0</v>
      </c>
      <c r="I72" s="101"/>
      <c r="J72"/>
      <c r="K72" s="113" t="s">
        <v>1502</v>
      </c>
      <c r="L72" s="127" t="str">
        <f t="shared" si="1"/>
        <v>B02BD02_re</v>
      </c>
      <c r="M72" s="75">
        <v>1500</v>
      </c>
      <c r="N72" s="75" t="s">
        <v>216</v>
      </c>
      <c r="O72" s="75">
        <v>1</v>
      </c>
      <c r="P72" s="75" t="s">
        <v>7</v>
      </c>
      <c r="Q72" s="75">
        <v>1</v>
      </c>
      <c r="R72" s="97" t="s">
        <v>1443</v>
      </c>
      <c r="S72" s="75" t="str">
        <f t="shared" si="2"/>
        <v>IE</v>
      </c>
      <c r="T72" s="75">
        <f t="shared" si="3"/>
        <v>0</v>
      </c>
      <c r="U72" s="75" t="str">
        <f t="shared" si="4"/>
        <v>IU</v>
      </c>
      <c r="V72" s="7">
        <f t="shared" si="5"/>
        <v>1</v>
      </c>
      <c r="W72" s="75">
        <f t="shared" si="6"/>
        <v>0</v>
      </c>
      <c r="X72" s="75">
        <f t="shared" si="7"/>
        <v>1</v>
      </c>
      <c r="Y72" s="75">
        <f t="shared" si="8"/>
        <v>0</v>
      </c>
    </row>
    <row r="73" spans="2:25" ht="15.6">
      <c r="B73" s="98" t="s">
        <v>39</v>
      </c>
      <c r="C73" s="97" t="s">
        <v>2090</v>
      </c>
      <c r="D73" s="98">
        <v>5943657</v>
      </c>
      <c r="E73" s="76">
        <v>7680630140050</v>
      </c>
      <c r="F73" s="7" t="s">
        <v>853</v>
      </c>
      <c r="G73" s="103"/>
      <c r="H73" s="102">
        <f t="shared" si="0"/>
        <v>0</v>
      </c>
      <c r="I73" s="101"/>
      <c r="J73"/>
      <c r="K73" s="113" t="s">
        <v>1502</v>
      </c>
      <c r="L73" s="127" t="str">
        <f t="shared" si="1"/>
        <v>B02BD02_re</v>
      </c>
      <c r="M73" s="7">
        <v>2000</v>
      </c>
      <c r="N73" s="7" t="s">
        <v>216</v>
      </c>
      <c r="O73" s="7">
        <v>1</v>
      </c>
      <c r="P73" s="7" t="s">
        <v>7</v>
      </c>
      <c r="Q73" s="7">
        <v>1</v>
      </c>
      <c r="R73" s="97" t="s">
        <v>1443</v>
      </c>
      <c r="S73" s="75" t="str">
        <f t="shared" si="2"/>
        <v>IE</v>
      </c>
      <c r="T73" s="75">
        <f t="shared" si="3"/>
        <v>0</v>
      </c>
      <c r="U73" s="75" t="str">
        <f t="shared" si="4"/>
        <v>IU</v>
      </c>
      <c r="V73" s="7">
        <f t="shared" si="5"/>
        <v>1</v>
      </c>
      <c r="W73" s="75">
        <f t="shared" si="6"/>
        <v>0</v>
      </c>
      <c r="X73" s="75">
        <f t="shared" si="7"/>
        <v>1</v>
      </c>
      <c r="Y73" s="75">
        <f t="shared" si="8"/>
        <v>0</v>
      </c>
    </row>
    <row r="74" spans="2:25" ht="15.6">
      <c r="B74" s="98" t="s">
        <v>39</v>
      </c>
      <c r="C74" s="97" t="s">
        <v>2090</v>
      </c>
      <c r="D74" s="98">
        <v>5943611</v>
      </c>
      <c r="E74" s="76">
        <v>7680630140012</v>
      </c>
      <c r="F74" s="7" t="s">
        <v>849</v>
      </c>
      <c r="G74" s="103"/>
      <c r="H74" s="102">
        <f t="shared" si="0"/>
        <v>0</v>
      </c>
      <c r="I74" s="101"/>
      <c r="J74"/>
      <c r="K74" s="113" t="s">
        <v>1502</v>
      </c>
      <c r="L74" s="127" t="str">
        <f t="shared" si="1"/>
        <v>B02BD02_re</v>
      </c>
      <c r="M74" s="7">
        <v>250</v>
      </c>
      <c r="N74" s="7" t="s">
        <v>216</v>
      </c>
      <c r="O74" s="7">
        <v>1</v>
      </c>
      <c r="P74" s="7" t="s">
        <v>7</v>
      </c>
      <c r="Q74" s="7">
        <v>1</v>
      </c>
      <c r="R74" s="97" t="s">
        <v>1443</v>
      </c>
      <c r="S74" s="75" t="str">
        <f t="shared" si="2"/>
        <v>IE</v>
      </c>
      <c r="T74" s="75">
        <f t="shared" si="3"/>
        <v>0</v>
      </c>
      <c r="U74" s="75" t="str">
        <f t="shared" si="4"/>
        <v>IU</v>
      </c>
      <c r="V74" s="7">
        <f t="shared" si="5"/>
        <v>1</v>
      </c>
      <c r="W74" s="75">
        <f t="shared" si="6"/>
        <v>0</v>
      </c>
      <c r="X74" s="75">
        <f t="shared" si="7"/>
        <v>1</v>
      </c>
      <c r="Y74" s="75">
        <f t="shared" si="8"/>
        <v>0</v>
      </c>
    </row>
    <row r="75" spans="2:25" ht="15.6">
      <c r="B75" s="98" t="s">
        <v>39</v>
      </c>
      <c r="C75" s="97" t="s">
        <v>2090</v>
      </c>
      <c r="D75" s="98">
        <v>5943663</v>
      </c>
      <c r="E75" s="76">
        <v>7680630140067</v>
      </c>
      <c r="F75" s="7" t="s">
        <v>854</v>
      </c>
      <c r="G75" s="103"/>
      <c r="H75" s="102">
        <f t="shared" si="0"/>
        <v>0</v>
      </c>
      <c r="I75" s="101"/>
      <c r="J75"/>
      <c r="K75" s="113" t="s">
        <v>1502</v>
      </c>
      <c r="L75" s="127" t="str">
        <f t="shared" si="1"/>
        <v>B02BD02_re</v>
      </c>
      <c r="M75" s="7">
        <v>3000</v>
      </c>
      <c r="N75" s="7" t="s">
        <v>216</v>
      </c>
      <c r="O75" s="7">
        <v>1</v>
      </c>
      <c r="P75" s="7" t="s">
        <v>7</v>
      </c>
      <c r="Q75" s="7">
        <v>1</v>
      </c>
      <c r="R75" s="97" t="s">
        <v>1443</v>
      </c>
      <c r="S75" s="75" t="str">
        <f t="shared" si="2"/>
        <v>IE</v>
      </c>
      <c r="T75" s="75">
        <f t="shared" si="3"/>
        <v>0</v>
      </c>
      <c r="U75" s="75" t="str">
        <f t="shared" si="4"/>
        <v>IU</v>
      </c>
      <c r="V75" s="7">
        <f t="shared" si="5"/>
        <v>1</v>
      </c>
      <c r="W75" s="75">
        <f t="shared" si="6"/>
        <v>0</v>
      </c>
      <c r="X75" s="75">
        <f t="shared" si="7"/>
        <v>1</v>
      </c>
      <c r="Y75" s="75">
        <f t="shared" si="8"/>
        <v>0</v>
      </c>
    </row>
    <row r="76" spans="2:25" ht="15.6">
      <c r="B76" s="98" t="s">
        <v>39</v>
      </c>
      <c r="C76" s="97" t="s">
        <v>2090</v>
      </c>
      <c r="D76" s="98">
        <v>5943628</v>
      </c>
      <c r="E76" s="76">
        <v>7680630140029</v>
      </c>
      <c r="F76" s="7" t="s">
        <v>850</v>
      </c>
      <c r="G76" s="103"/>
      <c r="H76" s="102">
        <f t="shared" si="0"/>
        <v>0</v>
      </c>
      <c r="I76" s="101"/>
      <c r="J76"/>
      <c r="K76" s="113" t="s">
        <v>1502</v>
      </c>
      <c r="L76" s="127" t="str">
        <f t="shared" si="1"/>
        <v>B02BD02_re</v>
      </c>
      <c r="M76" s="7">
        <v>500</v>
      </c>
      <c r="N76" s="7" t="s">
        <v>216</v>
      </c>
      <c r="O76" s="7">
        <v>1</v>
      </c>
      <c r="P76" s="7" t="s">
        <v>7</v>
      </c>
      <c r="Q76" s="7">
        <v>1</v>
      </c>
      <c r="R76" s="97" t="s">
        <v>1443</v>
      </c>
      <c r="S76" s="75" t="str">
        <f t="shared" si="2"/>
        <v>IE</v>
      </c>
      <c r="T76" s="75">
        <f t="shared" si="3"/>
        <v>0</v>
      </c>
      <c r="U76" s="75" t="str">
        <f t="shared" si="4"/>
        <v>IU</v>
      </c>
      <c r="V76" s="7">
        <f t="shared" si="5"/>
        <v>1</v>
      </c>
      <c r="W76" s="75">
        <f t="shared" si="6"/>
        <v>0</v>
      </c>
      <c r="X76" s="75">
        <f t="shared" si="7"/>
        <v>1</v>
      </c>
      <c r="Y76" s="75">
        <f t="shared" si="8"/>
        <v>0</v>
      </c>
    </row>
    <row r="77" spans="2:25" ht="15.6">
      <c r="B77" s="97" t="s">
        <v>39</v>
      </c>
      <c r="C77" s="97" t="s">
        <v>2090</v>
      </c>
      <c r="D77" s="97">
        <v>2830964</v>
      </c>
      <c r="E77" s="76">
        <v>7680006660038</v>
      </c>
      <c r="F77" s="7" t="s">
        <v>247</v>
      </c>
      <c r="G77" s="103"/>
      <c r="H77" s="102">
        <f t="shared" si="0"/>
        <v>0</v>
      </c>
      <c r="I77" s="101"/>
      <c r="J77"/>
      <c r="K77" s="113" t="s">
        <v>1503</v>
      </c>
      <c r="L77" s="127" t="str">
        <f t="shared" si="1"/>
        <v>B02BD02_pl</v>
      </c>
      <c r="M77" s="7">
        <v>1000</v>
      </c>
      <c r="N77" s="7" t="s">
        <v>216</v>
      </c>
      <c r="O77" s="7">
        <v>1</v>
      </c>
      <c r="P77" s="7" t="s">
        <v>7</v>
      </c>
      <c r="Q77" s="7">
        <v>1</v>
      </c>
      <c r="R77" s="97" t="s">
        <v>1443</v>
      </c>
      <c r="S77" s="75" t="str">
        <f t="shared" si="2"/>
        <v>IE</v>
      </c>
      <c r="T77" s="75">
        <f t="shared" si="3"/>
        <v>0</v>
      </c>
      <c r="U77" s="75" t="str">
        <f t="shared" si="4"/>
        <v>IU</v>
      </c>
      <c r="V77" s="7">
        <f t="shared" si="5"/>
        <v>1</v>
      </c>
      <c r="W77" s="75">
        <f t="shared" si="6"/>
        <v>0</v>
      </c>
      <c r="X77" s="75">
        <f t="shared" si="7"/>
        <v>1</v>
      </c>
      <c r="Y77" s="75">
        <f t="shared" si="8"/>
        <v>0</v>
      </c>
    </row>
    <row r="78" spans="2:25" ht="15.6">
      <c r="B78" s="97" t="s">
        <v>39</v>
      </c>
      <c r="C78" s="97" t="s">
        <v>2090</v>
      </c>
      <c r="D78" s="97">
        <v>2830941</v>
      </c>
      <c r="E78" s="76">
        <v>7680006660021</v>
      </c>
      <c r="F78" s="7" t="s">
        <v>246</v>
      </c>
      <c r="G78" s="103"/>
      <c r="H78" s="102">
        <f t="shared" si="0"/>
        <v>0</v>
      </c>
      <c r="I78" s="101"/>
      <c r="J78"/>
      <c r="K78" s="113" t="s">
        <v>1503</v>
      </c>
      <c r="L78" s="127" t="str">
        <f t="shared" si="1"/>
        <v>B02BD02_pl</v>
      </c>
      <c r="M78" s="7">
        <v>500</v>
      </c>
      <c r="N78" s="7" t="s">
        <v>216</v>
      </c>
      <c r="O78" s="7">
        <v>1</v>
      </c>
      <c r="P78" s="7" t="s">
        <v>7</v>
      </c>
      <c r="Q78" s="7">
        <v>1</v>
      </c>
      <c r="R78" s="97" t="s">
        <v>1443</v>
      </c>
      <c r="S78" s="75" t="str">
        <f t="shared" si="2"/>
        <v>IE</v>
      </c>
      <c r="T78" s="75">
        <f t="shared" si="3"/>
        <v>0</v>
      </c>
      <c r="U78" s="75" t="str">
        <f t="shared" si="4"/>
        <v>IU</v>
      </c>
      <c r="V78" s="7">
        <f t="shared" si="5"/>
        <v>1</v>
      </c>
      <c r="W78" s="75">
        <f t="shared" si="6"/>
        <v>0</v>
      </c>
      <c r="X78" s="75">
        <f t="shared" si="7"/>
        <v>1</v>
      </c>
      <c r="Y78" s="75">
        <f t="shared" si="8"/>
        <v>0</v>
      </c>
    </row>
    <row r="79" spans="2:25" ht="15.6">
      <c r="B79" s="97" t="s">
        <v>39</v>
      </c>
      <c r="C79" s="97" t="s">
        <v>2090</v>
      </c>
      <c r="D79" s="97">
        <v>5295566</v>
      </c>
      <c r="E79" s="76">
        <v>7680621460020</v>
      </c>
      <c r="F79" s="7" t="s">
        <v>269</v>
      </c>
      <c r="G79" s="103"/>
      <c r="H79" s="102">
        <f t="shared" si="0"/>
        <v>0</v>
      </c>
      <c r="I79" s="101"/>
      <c r="J79"/>
      <c r="K79" s="113" t="s">
        <v>1502</v>
      </c>
      <c r="L79" s="127" t="str">
        <f t="shared" si="1"/>
        <v>B02BD02_re</v>
      </c>
      <c r="M79" s="7">
        <v>1000</v>
      </c>
      <c r="N79" s="7" t="s">
        <v>216</v>
      </c>
      <c r="O79" s="7">
        <v>1</v>
      </c>
      <c r="P79" s="7" t="s">
        <v>7</v>
      </c>
      <c r="Q79" s="7">
        <v>1</v>
      </c>
      <c r="R79" s="97" t="s">
        <v>1443</v>
      </c>
      <c r="S79" s="75" t="str">
        <f t="shared" si="2"/>
        <v>IE</v>
      </c>
      <c r="T79" s="75">
        <f t="shared" si="3"/>
        <v>0</v>
      </c>
      <c r="U79" s="75" t="str">
        <f t="shared" si="4"/>
        <v>IU</v>
      </c>
      <c r="V79" s="7">
        <f t="shared" si="5"/>
        <v>1</v>
      </c>
      <c r="W79" s="75">
        <f t="shared" si="6"/>
        <v>0</v>
      </c>
      <c r="X79" s="75">
        <f t="shared" si="7"/>
        <v>1</v>
      </c>
      <c r="Y79" s="75">
        <f t="shared" si="8"/>
        <v>0</v>
      </c>
    </row>
    <row r="80" spans="2:25" ht="15.6">
      <c r="B80" s="97" t="s">
        <v>39</v>
      </c>
      <c r="C80" s="97" t="s">
        <v>2090</v>
      </c>
      <c r="D80" s="97">
        <v>5295572</v>
      </c>
      <c r="E80" s="76">
        <v>7680621460037</v>
      </c>
      <c r="F80" s="7" t="s">
        <v>270</v>
      </c>
      <c r="G80" s="103"/>
      <c r="H80" s="102">
        <f t="shared" si="0"/>
        <v>0</v>
      </c>
      <c r="I80" s="101"/>
      <c r="J80"/>
      <c r="K80" s="113" t="s">
        <v>1502</v>
      </c>
      <c r="L80" s="127" t="str">
        <f t="shared" si="1"/>
        <v>B02BD02_re</v>
      </c>
      <c r="M80" s="7">
        <v>2000</v>
      </c>
      <c r="N80" s="7" t="s">
        <v>216</v>
      </c>
      <c r="O80" s="7">
        <v>1</v>
      </c>
      <c r="P80" s="7" t="s">
        <v>7</v>
      </c>
      <c r="Q80" s="7">
        <v>1</v>
      </c>
      <c r="R80" s="97" t="s">
        <v>1443</v>
      </c>
      <c r="S80" s="75" t="str">
        <f t="shared" si="2"/>
        <v>IE</v>
      </c>
      <c r="T80" s="75">
        <f t="shared" si="3"/>
        <v>0</v>
      </c>
      <c r="U80" s="75" t="str">
        <f t="shared" si="4"/>
        <v>IU</v>
      </c>
      <c r="V80" s="7">
        <f t="shared" si="5"/>
        <v>1</v>
      </c>
      <c r="W80" s="75">
        <f t="shared" si="6"/>
        <v>0</v>
      </c>
      <c r="X80" s="75">
        <f t="shared" si="7"/>
        <v>1</v>
      </c>
      <c r="Y80" s="75">
        <f t="shared" si="8"/>
        <v>0</v>
      </c>
    </row>
    <row r="81" spans="2:25" ht="15.6">
      <c r="B81" s="97" t="s">
        <v>39</v>
      </c>
      <c r="C81" s="97" t="s">
        <v>2090</v>
      </c>
      <c r="D81" s="97">
        <v>5760796</v>
      </c>
      <c r="E81" s="76">
        <v>7680621460051</v>
      </c>
      <c r="F81" s="7" t="s">
        <v>272</v>
      </c>
      <c r="G81" s="103"/>
      <c r="H81" s="102">
        <f t="shared" si="0"/>
        <v>0</v>
      </c>
      <c r="I81" s="101"/>
      <c r="J81"/>
      <c r="K81" s="113" t="s">
        <v>1502</v>
      </c>
      <c r="L81" s="127" t="str">
        <f t="shared" si="1"/>
        <v>B02BD02_re</v>
      </c>
      <c r="M81" s="7">
        <v>250</v>
      </c>
      <c r="N81" s="7" t="s">
        <v>216</v>
      </c>
      <c r="O81" s="7">
        <v>1</v>
      </c>
      <c r="P81" s="7" t="s">
        <v>7</v>
      </c>
      <c r="Q81" s="7">
        <v>1</v>
      </c>
      <c r="R81" s="97" t="s">
        <v>1443</v>
      </c>
      <c r="S81" s="75" t="str">
        <f t="shared" si="2"/>
        <v>IE</v>
      </c>
      <c r="T81" s="75">
        <f t="shared" si="3"/>
        <v>0</v>
      </c>
      <c r="U81" s="75" t="str">
        <f t="shared" si="4"/>
        <v>IU</v>
      </c>
      <c r="V81" s="7">
        <f t="shared" si="5"/>
        <v>1</v>
      </c>
      <c r="W81" s="75">
        <f t="shared" si="6"/>
        <v>0</v>
      </c>
      <c r="X81" s="75">
        <f t="shared" si="7"/>
        <v>1</v>
      </c>
      <c r="Y81" s="75">
        <f t="shared" si="8"/>
        <v>0</v>
      </c>
    </row>
    <row r="82" spans="2:25" ht="15.6">
      <c r="B82" s="97" t="s">
        <v>39</v>
      </c>
      <c r="C82" s="97" t="s">
        <v>2090</v>
      </c>
      <c r="D82" s="97">
        <v>5295589</v>
      </c>
      <c r="E82" s="76">
        <v>7680621460044</v>
      </c>
      <c r="F82" s="7" t="s">
        <v>271</v>
      </c>
      <c r="G82" s="103"/>
      <c r="H82" s="102">
        <f t="shared" si="0"/>
        <v>0</v>
      </c>
      <c r="I82" s="101"/>
      <c r="J82"/>
      <c r="K82" s="113" t="s">
        <v>1502</v>
      </c>
      <c r="L82" s="127" t="str">
        <f t="shared" si="1"/>
        <v>B02BD02_re</v>
      </c>
      <c r="M82" s="7">
        <v>3000</v>
      </c>
      <c r="N82" s="7" t="s">
        <v>216</v>
      </c>
      <c r="O82" s="7">
        <v>1</v>
      </c>
      <c r="P82" s="7" t="s">
        <v>7</v>
      </c>
      <c r="Q82" s="7">
        <v>1</v>
      </c>
      <c r="R82" s="97" t="s">
        <v>1443</v>
      </c>
      <c r="S82" s="75" t="str">
        <f t="shared" si="2"/>
        <v>IE</v>
      </c>
      <c r="T82" s="75">
        <f t="shared" si="3"/>
        <v>0</v>
      </c>
      <c r="U82" s="75" t="str">
        <f t="shared" si="4"/>
        <v>IU</v>
      </c>
      <c r="V82" s="7">
        <f t="shared" si="5"/>
        <v>1</v>
      </c>
      <c r="W82" s="75">
        <f t="shared" si="6"/>
        <v>0</v>
      </c>
      <c r="X82" s="75">
        <f t="shared" si="7"/>
        <v>1</v>
      </c>
      <c r="Y82" s="75">
        <f t="shared" si="8"/>
        <v>0</v>
      </c>
    </row>
    <row r="83" spans="2:25" ht="15.6">
      <c r="B83" s="97" t="s">
        <v>39</v>
      </c>
      <c r="C83" s="97" t="s">
        <v>2090</v>
      </c>
      <c r="D83" s="97">
        <v>5295543</v>
      </c>
      <c r="E83" s="76">
        <v>7680621460013</v>
      </c>
      <c r="F83" s="7" t="s">
        <v>268</v>
      </c>
      <c r="G83" s="103"/>
      <c r="H83" s="102">
        <f t="shared" si="0"/>
        <v>0</v>
      </c>
      <c r="I83" s="101"/>
      <c r="J83"/>
      <c r="K83" s="113" t="s">
        <v>1502</v>
      </c>
      <c r="L83" s="127" t="str">
        <f t="shared" si="1"/>
        <v>B02BD02_re</v>
      </c>
      <c r="M83" s="7">
        <v>500</v>
      </c>
      <c r="N83" s="7" t="s">
        <v>216</v>
      </c>
      <c r="O83" s="7">
        <v>1</v>
      </c>
      <c r="P83" s="7" t="s">
        <v>7</v>
      </c>
      <c r="Q83" s="7">
        <v>1</v>
      </c>
      <c r="R83" s="97" t="s">
        <v>1443</v>
      </c>
      <c r="S83" s="75" t="str">
        <f t="shared" si="2"/>
        <v>IE</v>
      </c>
      <c r="T83" s="75">
        <f t="shared" si="3"/>
        <v>0</v>
      </c>
      <c r="U83" s="75" t="str">
        <f t="shared" si="4"/>
        <v>IU</v>
      </c>
      <c r="V83" s="7">
        <f t="shared" si="5"/>
        <v>1</v>
      </c>
      <c r="W83" s="75">
        <f t="shared" si="6"/>
        <v>0</v>
      </c>
      <c r="X83" s="75">
        <f t="shared" si="7"/>
        <v>1</v>
      </c>
      <c r="Y83" s="75">
        <f t="shared" si="8"/>
        <v>0</v>
      </c>
    </row>
    <row r="84" spans="2:25" ht="15.6">
      <c r="B84" s="97" t="s">
        <v>39</v>
      </c>
      <c r="C84" s="97" t="s">
        <v>2090</v>
      </c>
      <c r="D84" s="97">
        <v>4339155</v>
      </c>
      <c r="E84" s="76">
        <v>7680551400127</v>
      </c>
      <c r="F84" s="7" t="s">
        <v>260</v>
      </c>
      <c r="G84" s="103"/>
      <c r="H84" s="102">
        <f t="shared" ref="H84:H147" si="9">+IF(OR(X84=1,Y84=1),G84/Q84/O84/M84,G84/Q84/M84)</f>
        <v>0</v>
      </c>
      <c r="I84" s="101"/>
      <c r="J84"/>
      <c r="K84" s="113" t="s">
        <v>1502</v>
      </c>
      <c r="L84" s="127" t="str">
        <f t="shared" ref="L84:L147" si="10">+B84&amp;"_"&amp;K84</f>
        <v>B02BD02_re</v>
      </c>
      <c r="M84" s="7">
        <v>1000</v>
      </c>
      <c r="N84" s="7" t="s">
        <v>216</v>
      </c>
      <c r="O84" s="7">
        <v>1</v>
      </c>
      <c r="P84" s="7" t="s">
        <v>7</v>
      </c>
      <c r="Q84" s="7">
        <v>1</v>
      </c>
      <c r="R84" s="97" t="s">
        <v>1443</v>
      </c>
      <c r="S84" s="75" t="str">
        <f t="shared" ref="S84:S147" si="11">IF(ISERR(SEARCH("/",$N84)-1),$N84,LEFT($N84,SEARCH("/",$N84)-1))</f>
        <v>IE</v>
      </c>
      <c r="T84" s="75">
        <f t="shared" ref="T84:T147" si="12">IF(ISERR(SEARCH("/",$N84)-1),0,RIGHT($N84,LEN($N84)-SEARCH("/",$N84)))</f>
        <v>0</v>
      </c>
      <c r="U84" s="75" t="str">
        <f t="shared" ref="U84:U147" si="13">+IF(OR(S84=R84,AND(S84="E",R84="U"),AND(S84="IE",R84="IU"),AND(S84="IE",R84="U"),AND(S84="E",R84="IU"),AND(S84="MIOE",R84="MIU")),R84,S84)</f>
        <v>IU</v>
      </c>
      <c r="V84" s="7">
        <f t="shared" ref="V84:V147" si="14">+IF(T84=0,1,IF(LEFT(T84,1)="M","1"&amp;T84,T84))</f>
        <v>1</v>
      </c>
      <c r="W84" s="75">
        <f t="shared" ref="W84:W147" si="15">+IF(U84=R84,0,1)</f>
        <v>0</v>
      </c>
      <c r="X84" s="75">
        <f t="shared" ref="X84:X147" si="16">+IF(P84="Stk",1,0)</f>
        <v>1</v>
      </c>
      <c r="Y84" s="75">
        <f t="shared" ref="Y84:Y147" si="17">+IF(OR(X84=1,V84=1),0,IF((O84&amp;P84)=V84,0,1))</f>
        <v>0</v>
      </c>
    </row>
    <row r="85" spans="2:25" ht="15.6">
      <c r="B85" s="97" t="s">
        <v>39</v>
      </c>
      <c r="C85" s="97" t="s">
        <v>2090</v>
      </c>
      <c r="D85" s="97">
        <v>4339161</v>
      </c>
      <c r="E85" s="77">
        <v>7680551400134</v>
      </c>
      <c r="F85" s="75" t="s">
        <v>261</v>
      </c>
      <c r="G85" s="103"/>
      <c r="H85" s="102">
        <f t="shared" si="9"/>
        <v>0</v>
      </c>
      <c r="I85" s="101"/>
      <c r="J85"/>
      <c r="K85" s="113" t="s">
        <v>1502</v>
      </c>
      <c r="L85" s="127" t="str">
        <f t="shared" si="10"/>
        <v>B02BD02_re</v>
      </c>
      <c r="M85" s="75">
        <v>2000</v>
      </c>
      <c r="N85" s="75" t="s">
        <v>216</v>
      </c>
      <c r="O85" s="75">
        <v>1</v>
      </c>
      <c r="P85" s="75" t="s">
        <v>7</v>
      </c>
      <c r="Q85" s="75">
        <v>1</v>
      </c>
      <c r="R85" s="97" t="s">
        <v>1443</v>
      </c>
      <c r="S85" s="75" t="str">
        <f t="shared" si="11"/>
        <v>IE</v>
      </c>
      <c r="T85" s="75">
        <f t="shared" si="12"/>
        <v>0</v>
      </c>
      <c r="U85" s="75" t="str">
        <f t="shared" si="13"/>
        <v>IU</v>
      </c>
      <c r="V85" s="7">
        <f t="shared" si="14"/>
        <v>1</v>
      </c>
      <c r="W85" s="75">
        <f t="shared" si="15"/>
        <v>0</v>
      </c>
      <c r="X85" s="75">
        <f t="shared" si="16"/>
        <v>1</v>
      </c>
      <c r="Y85" s="75">
        <f t="shared" si="17"/>
        <v>0</v>
      </c>
    </row>
    <row r="86" spans="2:25" ht="15.6">
      <c r="B86" s="97" t="s">
        <v>39</v>
      </c>
      <c r="C86" s="97" t="s">
        <v>2090</v>
      </c>
      <c r="D86" s="97">
        <v>4339095</v>
      </c>
      <c r="E86" s="77">
        <v>7680551400103</v>
      </c>
      <c r="F86" s="75" t="s">
        <v>258</v>
      </c>
      <c r="G86" s="103"/>
      <c r="H86" s="102">
        <f t="shared" si="9"/>
        <v>0</v>
      </c>
      <c r="I86" s="101"/>
      <c r="J86"/>
      <c r="K86" s="113" t="s">
        <v>1502</v>
      </c>
      <c r="L86" s="127" t="str">
        <f t="shared" si="10"/>
        <v>B02BD02_re</v>
      </c>
      <c r="M86" s="75">
        <v>250</v>
      </c>
      <c r="N86" s="75" t="s">
        <v>216</v>
      </c>
      <c r="O86" s="75">
        <v>1</v>
      </c>
      <c r="P86" s="75" t="s">
        <v>7</v>
      </c>
      <c r="Q86" s="75">
        <v>1</v>
      </c>
      <c r="R86" s="97" t="s">
        <v>1443</v>
      </c>
      <c r="S86" s="75" t="str">
        <f t="shared" si="11"/>
        <v>IE</v>
      </c>
      <c r="T86" s="75">
        <f t="shared" si="12"/>
        <v>0</v>
      </c>
      <c r="U86" s="75" t="str">
        <f t="shared" si="13"/>
        <v>IU</v>
      </c>
      <c r="V86" s="7">
        <f t="shared" si="14"/>
        <v>1</v>
      </c>
      <c r="W86" s="75">
        <f t="shared" si="15"/>
        <v>0</v>
      </c>
      <c r="X86" s="75">
        <f t="shared" si="16"/>
        <v>1</v>
      </c>
      <c r="Y86" s="75">
        <f t="shared" si="17"/>
        <v>0</v>
      </c>
    </row>
    <row r="87" spans="2:25" ht="15.6">
      <c r="B87" s="97" t="s">
        <v>39</v>
      </c>
      <c r="C87" s="97" t="s">
        <v>2090</v>
      </c>
      <c r="D87" s="97">
        <v>4339132</v>
      </c>
      <c r="E87" s="77">
        <v>7680551400110</v>
      </c>
      <c r="F87" s="75" t="s">
        <v>259</v>
      </c>
      <c r="G87" s="103"/>
      <c r="H87" s="102">
        <f t="shared" si="9"/>
        <v>0</v>
      </c>
      <c r="I87" s="101"/>
      <c r="J87"/>
      <c r="K87" s="113" t="s">
        <v>1502</v>
      </c>
      <c r="L87" s="127" t="str">
        <f t="shared" si="10"/>
        <v>B02BD02_re</v>
      </c>
      <c r="M87" s="75">
        <v>500</v>
      </c>
      <c r="N87" s="75" t="s">
        <v>216</v>
      </c>
      <c r="O87" s="75">
        <v>1</v>
      </c>
      <c r="P87" s="75" t="s">
        <v>7</v>
      </c>
      <c r="Q87" s="75">
        <v>1</v>
      </c>
      <c r="R87" s="97" t="s">
        <v>1443</v>
      </c>
      <c r="S87" s="75" t="str">
        <f t="shared" si="11"/>
        <v>IE</v>
      </c>
      <c r="T87" s="75">
        <f t="shared" si="12"/>
        <v>0</v>
      </c>
      <c r="U87" s="75" t="str">
        <f t="shared" si="13"/>
        <v>IU</v>
      </c>
      <c r="V87" s="7">
        <f t="shared" si="14"/>
        <v>1</v>
      </c>
      <c r="W87" s="75">
        <f t="shared" si="15"/>
        <v>0</v>
      </c>
      <c r="X87" s="75">
        <f t="shared" si="16"/>
        <v>1</v>
      </c>
      <c r="Y87" s="75">
        <f t="shared" si="17"/>
        <v>0</v>
      </c>
    </row>
    <row r="88" spans="2:25" ht="15.6">
      <c r="B88" s="97" t="s">
        <v>40</v>
      </c>
      <c r="C88" s="97" t="s">
        <v>41</v>
      </c>
      <c r="D88" s="97">
        <v>3755986</v>
      </c>
      <c r="E88" s="77">
        <v>7680413520352</v>
      </c>
      <c r="F88" s="75" t="s">
        <v>859</v>
      </c>
      <c r="G88" s="103"/>
      <c r="H88" s="102">
        <f t="shared" si="9"/>
        <v>0</v>
      </c>
      <c r="I88" s="101"/>
      <c r="J88"/>
      <c r="K88" s="113" t="s">
        <v>1501</v>
      </c>
      <c r="L88" s="127" t="str">
        <f t="shared" si="10"/>
        <v>B02BD03_nr</v>
      </c>
      <c r="M88" s="75">
        <v>1000</v>
      </c>
      <c r="N88" s="75" t="s">
        <v>221</v>
      </c>
      <c r="O88" s="75">
        <v>1</v>
      </c>
      <c r="P88" s="75" t="s">
        <v>7</v>
      </c>
      <c r="Q88" s="75">
        <v>1</v>
      </c>
      <c r="R88" s="97" t="s">
        <v>1443</v>
      </c>
      <c r="S88" s="75" t="str">
        <f t="shared" si="11"/>
        <v>E</v>
      </c>
      <c r="T88" s="75">
        <f t="shared" si="12"/>
        <v>0</v>
      </c>
      <c r="U88" s="75" t="str">
        <f t="shared" si="13"/>
        <v>IU</v>
      </c>
      <c r="V88" s="7">
        <f t="shared" si="14"/>
        <v>1</v>
      </c>
      <c r="W88" s="75">
        <f t="shared" si="15"/>
        <v>0</v>
      </c>
      <c r="X88" s="75">
        <f t="shared" si="16"/>
        <v>1</v>
      </c>
      <c r="Y88" s="75">
        <f t="shared" si="17"/>
        <v>0</v>
      </c>
    </row>
    <row r="89" spans="2:25" ht="15.6">
      <c r="B89" s="97" t="s">
        <v>40</v>
      </c>
      <c r="C89" s="97" t="s">
        <v>41</v>
      </c>
      <c r="D89" s="97">
        <v>4756700</v>
      </c>
      <c r="E89" s="77">
        <v>7680413520369</v>
      </c>
      <c r="F89" s="75" t="s">
        <v>860</v>
      </c>
      <c r="G89" s="103"/>
      <c r="H89" s="102">
        <f t="shared" si="9"/>
        <v>0</v>
      </c>
      <c r="I89" s="101"/>
      <c r="J89"/>
      <c r="K89" s="113" t="s">
        <v>1501</v>
      </c>
      <c r="L89" s="127" t="str">
        <f t="shared" si="10"/>
        <v>B02BD03_nr</v>
      </c>
      <c r="M89" s="75">
        <v>2500</v>
      </c>
      <c r="N89" s="75" t="s">
        <v>221</v>
      </c>
      <c r="O89" s="75">
        <v>1</v>
      </c>
      <c r="P89" s="75" t="s">
        <v>7</v>
      </c>
      <c r="Q89" s="75">
        <v>1</v>
      </c>
      <c r="R89" s="97" t="s">
        <v>1443</v>
      </c>
      <c r="S89" s="75" t="str">
        <f t="shared" si="11"/>
        <v>E</v>
      </c>
      <c r="T89" s="75">
        <f t="shared" si="12"/>
        <v>0</v>
      </c>
      <c r="U89" s="75" t="str">
        <f t="shared" si="13"/>
        <v>IU</v>
      </c>
      <c r="V89" s="7">
        <f t="shared" si="14"/>
        <v>1</v>
      </c>
      <c r="W89" s="75">
        <f t="shared" si="15"/>
        <v>0</v>
      </c>
      <c r="X89" s="75">
        <f t="shared" si="16"/>
        <v>1</v>
      </c>
      <c r="Y89" s="75">
        <f t="shared" si="17"/>
        <v>0</v>
      </c>
    </row>
    <row r="90" spans="2:25" ht="15.6">
      <c r="B90" s="97" t="s">
        <v>42</v>
      </c>
      <c r="C90" s="97" t="s">
        <v>1448</v>
      </c>
      <c r="D90" s="97">
        <v>3599492</v>
      </c>
      <c r="E90" s="77">
        <v>7680548090263</v>
      </c>
      <c r="F90" s="75" t="s">
        <v>862</v>
      </c>
      <c r="G90" s="103"/>
      <c r="H90" s="102">
        <f t="shared" si="9"/>
        <v>0</v>
      </c>
      <c r="I90" s="101"/>
      <c r="J90"/>
      <c r="K90" s="113" t="s">
        <v>1501</v>
      </c>
      <c r="L90" s="127" t="str">
        <f t="shared" si="10"/>
        <v>B02BD04_nr</v>
      </c>
      <c r="M90" s="75">
        <v>1200</v>
      </c>
      <c r="N90" s="75" t="s">
        <v>216</v>
      </c>
      <c r="O90" s="75">
        <v>1</v>
      </c>
      <c r="P90" s="75" t="s">
        <v>7</v>
      </c>
      <c r="Q90" s="75">
        <v>1</v>
      </c>
      <c r="R90" s="97" t="s">
        <v>1443</v>
      </c>
      <c r="S90" s="75" t="str">
        <f t="shared" si="11"/>
        <v>IE</v>
      </c>
      <c r="T90" s="75">
        <f t="shared" si="12"/>
        <v>0</v>
      </c>
      <c r="U90" s="75" t="str">
        <f t="shared" si="13"/>
        <v>IU</v>
      </c>
      <c r="V90" s="7">
        <f t="shared" si="14"/>
        <v>1</v>
      </c>
      <c r="W90" s="75">
        <f t="shared" si="15"/>
        <v>0</v>
      </c>
      <c r="X90" s="75">
        <f t="shared" si="16"/>
        <v>1</v>
      </c>
      <c r="Y90" s="75">
        <f t="shared" si="17"/>
        <v>0</v>
      </c>
    </row>
    <row r="91" spans="2:25" ht="15.6">
      <c r="B91" s="97" t="s">
        <v>42</v>
      </c>
      <c r="C91" s="97" t="s">
        <v>1448</v>
      </c>
      <c r="D91" s="97">
        <v>3599457</v>
      </c>
      <c r="E91" s="76">
        <v>7680548090188</v>
      </c>
      <c r="F91" s="7" t="s">
        <v>861</v>
      </c>
      <c r="G91" s="103"/>
      <c r="H91" s="102">
        <f t="shared" si="9"/>
        <v>0</v>
      </c>
      <c r="I91" s="101"/>
      <c r="J91"/>
      <c r="K91" s="113" t="s">
        <v>1501</v>
      </c>
      <c r="L91" s="127" t="str">
        <f t="shared" si="10"/>
        <v>B02BD04_nr</v>
      </c>
      <c r="M91" s="7">
        <v>600</v>
      </c>
      <c r="N91" s="7" t="s">
        <v>216</v>
      </c>
      <c r="O91" s="7">
        <v>1</v>
      </c>
      <c r="P91" s="7" t="s">
        <v>7</v>
      </c>
      <c r="Q91" s="7">
        <v>1</v>
      </c>
      <c r="R91" s="97" t="s">
        <v>1443</v>
      </c>
      <c r="S91" s="75" t="str">
        <f t="shared" si="11"/>
        <v>IE</v>
      </c>
      <c r="T91" s="75">
        <f t="shared" si="12"/>
        <v>0</v>
      </c>
      <c r="U91" s="75" t="str">
        <f t="shared" si="13"/>
        <v>IU</v>
      </c>
      <c r="V91" s="7">
        <f t="shared" si="14"/>
        <v>1</v>
      </c>
      <c r="W91" s="75">
        <f t="shared" si="15"/>
        <v>0</v>
      </c>
      <c r="X91" s="75">
        <f t="shared" si="16"/>
        <v>1</v>
      </c>
      <c r="Y91" s="75">
        <f t="shared" si="17"/>
        <v>0</v>
      </c>
    </row>
    <row r="92" spans="2:25" ht="15.6">
      <c r="B92" s="97" t="s">
        <v>42</v>
      </c>
      <c r="C92" s="97" t="s">
        <v>1448</v>
      </c>
      <c r="D92" s="97">
        <v>1874445</v>
      </c>
      <c r="E92" s="76">
        <v>7680524740434</v>
      </c>
      <c r="F92" s="7" t="s">
        <v>273</v>
      </c>
      <c r="G92" s="103"/>
      <c r="H92" s="102">
        <f t="shared" si="9"/>
        <v>0</v>
      </c>
      <c r="I92" s="101"/>
      <c r="J92"/>
      <c r="K92" s="113" t="s">
        <v>1501</v>
      </c>
      <c r="L92" s="127" t="str">
        <f t="shared" si="10"/>
        <v>B02BD04_nr</v>
      </c>
      <c r="M92" s="7">
        <v>1200</v>
      </c>
      <c r="N92" s="7" t="s">
        <v>216</v>
      </c>
      <c r="O92" s="7">
        <v>1</v>
      </c>
      <c r="P92" s="7" t="s">
        <v>7</v>
      </c>
      <c r="Q92" s="7">
        <v>1</v>
      </c>
      <c r="R92" s="97" t="s">
        <v>1443</v>
      </c>
      <c r="S92" s="75" t="str">
        <f t="shared" si="11"/>
        <v>IE</v>
      </c>
      <c r="T92" s="75">
        <f t="shared" si="12"/>
        <v>0</v>
      </c>
      <c r="U92" s="75" t="str">
        <f t="shared" si="13"/>
        <v>IU</v>
      </c>
      <c r="V92" s="7">
        <f t="shared" si="14"/>
        <v>1</v>
      </c>
      <c r="W92" s="75">
        <f t="shared" si="15"/>
        <v>0</v>
      </c>
      <c r="X92" s="75">
        <f t="shared" si="16"/>
        <v>1</v>
      </c>
      <c r="Y92" s="75">
        <f t="shared" si="17"/>
        <v>0</v>
      </c>
    </row>
    <row r="93" spans="2:25" ht="15.6">
      <c r="B93" s="97" t="s">
        <v>42</v>
      </c>
      <c r="C93" s="97" t="s">
        <v>1448</v>
      </c>
      <c r="D93" s="97">
        <v>1874451</v>
      </c>
      <c r="E93" s="76">
        <v>7680524740359</v>
      </c>
      <c r="F93" s="7" t="s">
        <v>274</v>
      </c>
      <c r="G93" s="103"/>
      <c r="H93" s="102">
        <f t="shared" si="9"/>
        <v>0</v>
      </c>
      <c r="I93" s="101"/>
      <c r="J93"/>
      <c r="K93" s="113" t="s">
        <v>1501</v>
      </c>
      <c r="L93" s="127" t="str">
        <f t="shared" si="10"/>
        <v>B02BD04_nr</v>
      </c>
      <c r="M93" s="7">
        <v>600</v>
      </c>
      <c r="N93" s="7" t="s">
        <v>216</v>
      </c>
      <c r="O93" s="7">
        <v>1</v>
      </c>
      <c r="P93" s="7" t="s">
        <v>7</v>
      </c>
      <c r="Q93" s="7">
        <v>1</v>
      </c>
      <c r="R93" s="97" t="s">
        <v>1443</v>
      </c>
      <c r="S93" s="75" t="str">
        <f t="shared" si="11"/>
        <v>IE</v>
      </c>
      <c r="T93" s="75">
        <f t="shared" si="12"/>
        <v>0</v>
      </c>
      <c r="U93" s="75" t="str">
        <f t="shared" si="13"/>
        <v>IU</v>
      </c>
      <c r="V93" s="7">
        <f t="shared" si="14"/>
        <v>1</v>
      </c>
      <c r="W93" s="75">
        <f t="shared" si="15"/>
        <v>0</v>
      </c>
      <c r="X93" s="75">
        <f t="shared" si="16"/>
        <v>1</v>
      </c>
      <c r="Y93" s="75">
        <f t="shared" si="17"/>
        <v>0</v>
      </c>
    </row>
    <row r="94" spans="2:25" ht="15.6">
      <c r="B94" s="98" t="s">
        <v>42</v>
      </c>
      <c r="C94" s="97" t="s">
        <v>1448</v>
      </c>
      <c r="D94" s="98">
        <v>6136516</v>
      </c>
      <c r="E94" s="76">
        <v>7680631230033</v>
      </c>
      <c r="F94" s="7" t="s">
        <v>865</v>
      </c>
      <c r="G94" s="103"/>
      <c r="H94" s="102">
        <f t="shared" si="9"/>
        <v>0</v>
      </c>
      <c r="I94" s="101"/>
      <c r="J94"/>
      <c r="K94" s="113" t="s">
        <v>1501</v>
      </c>
      <c r="L94" s="127" t="str">
        <f t="shared" si="10"/>
        <v>B02BD04_nr</v>
      </c>
      <c r="M94" s="7">
        <v>1000</v>
      </c>
      <c r="N94" s="7" t="s">
        <v>216</v>
      </c>
      <c r="O94" s="7">
        <v>1</v>
      </c>
      <c r="P94" s="7" t="s">
        <v>7</v>
      </c>
      <c r="Q94" s="7">
        <v>1</v>
      </c>
      <c r="R94" s="97" t="s">
        <v>1443</v>
      </c>
      <c r="S94" s="75" t="str">
        <f t="shared" si="11"/>
        <v>IE</v>
      </c>
      <c r="T94" s="75">
        <f t="shared" si="12"/>
        <v>0</v>
      </c>
      <c r="U94" s="75" t="str">
        <f t="shared" si="13"/>
        <v>IU</v>
      </c>
      <c r="V94" s="7">
        <f t="shared" si="14"/>
        <v>1</v>
      </c>
      <c r="W94" s="75">
        <f t="shared" si="15"/>
        <v>0</v>
      </c>
      <c r="X94" s="75">
        <f t="shared" si="16"/>
        <v>1</v>
      </c>
      <c r="Y94" s="75">
        <f t="shared" si="17"/>
        <v>0</v>
      </c>
    </row>
    <row r="95" spans="2:25" ht="15.6">
      <c r="B95" s="98" t="s">
        <v>42</v>
      </c>
      <c r="C95" s="97" t="s">
        <v>1448</v>
      </c>
      <c r="D95" s="98">
        <v>6136522</v>
      </c>
      <c r="E95" s="76">
        <v>7680631230040</v>
      </c>
      <c r="F95" s="7" t="s">
        <v>866</v>
      </c>
      <c r="G95" s="103"/>
      <c r="H95" s="102">
        <f t="shared" si="9"/>
        <v>0</v>
      </c>
      <c r="I95" s="101"/>
      <c r="J95"/>
      <c r="K95" s="113" t="s">
        <v>1501</v>
      </c>
      <c r="L95" s="127" t="str">
        <f t="shared" si="10"/>
        <v>B02BD04_nr</v>
      </c>
      <c r="M95" s="7">
        <v>2000</v>
      </c>
      <c r="N95" s="7" t="s">
        <v>216</v>
      </c>
      <c r="O95" s="7">
        <v>1</v>
      </c>
      <c r="P95" s="7" t="s">
        <v>7</v>
      </c>
      <c r="Q95" s="7">
        <v>1</v>
      </c>
      <c r="R95" s="97" t="s">
        <v>1443</v>
      </c>
      <c r="S95" s="75" t="str">
        <f t="shared" si="11"/>
        <v>IE</v>
      </c>
      <c r="T95" s="75">
        <f t="shared" si="12"/>
        <v>0</v>
      </c>
      <c r="U95" s="75" t="str">
        <f t="shared" si="13"/>
        <v>IU</v>
      </c>
      <c r="V95" s="7">
        <f t="shared" si="14"/>
        <v>1</v>
      </c>
      <c r="W95" s="75">
        <f t="shared" si="15"/>
        <v>0</v>
      </c>
      <c r="X95" s="75">
        <f t="shared" si="16"/>
        <v>1</v>
      </c>
      <c r="Y95" s="75">
        <f t="shared" si="17"/>
        <v>0</v>
      </c>
    </row>
    <row r="96" spans="2:25" ht="15.6">
      <c r="B96" s="98" t="s">
        <v>42</v>
      </c>
      <c r="C96" s="97" t="s">
        <v>1448</v>
      </c>
      <c r="D96" s="98">
        <v>6136485</v>
      </c>
      <c r="E96" s="77">
        <v>7680631230019</v>
      </c>
      <c r="F96" s="75" t="s">
        <v>863</v>
      </c>
      <c r="G96" s="103"/>
      <c r="H96" s="102">
        <f t="shared" si="9"/>
        <v>0</v>
      </c>
      <c r="I96" s="101"/>
      <c r="J96"/>
      <c r="K96" s="113" t="s">
        <v>1501</v>
      </c>
      <c r="L96" s="127" t="str">
        <f t="shared" si="10"/>
        <v>B02BD04_nr</v>
      </c>
      <c r="M96" s="75">
        <v>250</v>
      </c>
      <c r="N96" s="75" t="s">
        <v>216</v>
      </c>
      <c r="O96" s="75">
        <v>1</v>
      </c>
      <c r="P96" s="75" t="s">
        <v>7</v>
      </c>
      <c r="Q96" s="75">
        <v>1</v>
      </c>
      <c r="R96" s="97" t="s">
        <v>1443</v>
      </c>
      <c r="S96" s="75" t="str">
        <f t="shared" si="11"/>
        <v>IE</v>
      </c>
      <c r="T96" s="75">
        <f t="shared" si="12"/>
        <v>0</v>
      </c>
      <c r="U96" s="75" t="str">
        <f t="shared" si="13"/>
        <v>IU</v>
      </c>
      <c r="V96" s="7">
        <f t="shared" si="14"/>
        <v>1</v>
      </c>
      <c r="W96" s="75">
        <f t="shared" si="15"/>
        <v>0</v>
      </c>
      <c r="X96" s="75">
        <f t="shared" si="16"/>
        <v>1</v>
      </c>
      <c r="Y96" s="75">
        <f t="shared" si="17"/>
        <v>0</v>
      </c>
    </row>
    <row r="97" spans="2:25" ht="15.6">
      <c r="B97" s="98" t="s">
        <v>42</v>
      </c>
      <c r="C97" s="97" t="s">
        <v>1448</v>
      </c>
      <c r="D97" s="98">
        <v>6136539</v>
      </c>
      <c r="E97" s="76">
        <v>7680631230057</v>
      </c>
      <c r="F97" s="7" t="s">
        <v>867</v>
      </c>
      <c r="G97" s="103"/>
      <c r="H97" s="102">
        <f t="shared" si="9"/>
        <v>0</v>
      </c>
      <c r="I97" s="101"/>
      <c r="J97"/>
      <c r="K97" s="113" t="s">
        <v>1501</v>
      </c>
      <c r="L97" s="127" t="str">
        <f t="shared" si="10"/>
        <v>B02BD04_nr</v>
      </c>
      <c r="M97" s="7">
        <v>3000</v>
      </c>
      <c r="N97" s="7" t="s">
        <v>216</v>
      </c>
      <c r="O97" s="7">
        <v>1</v>
      </c>
      <c r="P97" s="7" t="s">
        <v>7</v>
      </c>
      <c r="Q97" s="7">
        <v>1</v>
      </c>
      <c r="R97" s="97" t="s">
        <v>1443</v>
      </c>
      <c r="S97" s="75" t="str">
        <f t="shared" si="11"/>
        <v>IE</v>
      </c>
      <c r="T97" s="75">
        <f t="shared" si="12"/>
        <v>0</v>
      </c>
      <c r="U97" s="75" t="str">
        <f t="shared" si="13"/>
        <v>IU</v>
      </c>
      <c r="V97" s="7">
        <f t="shared" si="14"/>
        <v>1</v>
      </c>
      <c r="W97" s="75">
        <f t="shared" si="15"/>
        <v>0</v>
      </c>
      <c r="X97" s="75">
        <f t="shared" si="16"/>
        <v>1</v>
      </c>
      <c r="Y97" s="75">
        <f t="shared" si="17"/>
        <v>0</v>
      </c>
    </row>
    <row r="98" spans="2:25" ht="15.6">
      <c r="B98" s="98" t="s">
        <v>42</v>
      </c>
      <c r="C98" s="97" t="s">
        <v>1448</v>
      </c>
      <c r="D98" s="98">
        <v>6136491</v>
      </c>
      <c r="E98" s="77">
        <v>7680631230026</v>
      </c>
      <c r="F98" s="75" t="s">
        <v>864</v>
      </c>
      <c r="G98" s="103"/>
      <c r="H98" s="102">
        <f t="shared" si="9"/>
        <v>0</v>
      </c>
      <c r="I98" s="101"/>
      <c r="J98"/>
      <c r="K98" s="113" t="s">
        <v>1501</v>
      </c>
      <c r="L98" s="127" t="str">
        <f t="shared" si="10"/>
        <v>B02BD04_nr</v>
      </c>
      <c r="M98" s="75">
        <v>500</v>
      </c>
      <c r="N98" s="75" t="s">
        <v>216</v>
      </c>
      <c r="O98" s="75">
        <v>1</v>
      </c>
      <c r="P98" s="75" t="s">
        <v>7</v>
      </c>
      <c r="Q98" s="75">
        <v>1</v>
      </c>
      <c r="R98" s="97" t="s">
        <v>1443</v>
      </c>
      <c r="S98" s="75" t="str">
        <f t="shared" si="11"/>
        <v>IE</v>
      </c>
      <c r="T98" s="75">
        <f t="shared" si="12"/>
        <v>0</v>
      </c>
      <c r="U98" s="75" t="str">
        <f t="shared" si="13"/>
        <v>IU</v>
      </c>
      <c r="V98" s="7">
        <f t="shared" si="14"/>
        <v>1</v>
      </c>
      <c r="W98" s="75">
        <f t="shared" si="15"/>
        <v>0</v>
      </c>
      <c r="X98" s="75">
        <f t="shared" si="16"/>
        <v>1</v>
      </c>
      <c r="Y98" s="75">
        <f t="shared" si="17"/>
        <v>0</v>
      </c>
    </row>
    <row r="99" spans="2:25" ht="15.6">
      <c r="B99" s="98" t="s">
        <v>43</v>
      </c>
      <c r="C99" s="97" t="s">
        <v>1449</v>
      </c>
      <c r="D99" s="98">
        <v>6347093</v>
      </c>
      <c r="E99" s="77">
        <v>7680413040010</v>
      </c>
      <c r="F99" s="75" t="s">
        <v>868</v>
      </c>
      <c r="G99" s="103"/>
      <c r="H99" s="102">
        <f t="shared" si="9"/>
        <v>0</v>
      </c>
      <c r="I99" s="101"/>
      <c r="J99"/>
      <c r="K99" s="113" t="s">
        <v>1501</v>
      </c>
      <c r="L99" s="127" t="str">
        <f t="shared" si="10"/>
        <v>B02BD05_nr</v>
      </c>
      <c r="M99" s="75">
        <v>600</v>
      </c>
      <c r="N99" s="75" t="s">
        <v>216</v>
      </c>
      <c r="O99" s="75">
        <v>1</v>
      </c>
      <c r="P99" s="75" t="s">
        <v>7</v>
      </c>
      <c r="Q99" s="75">
        <v>1</v>
      </c>
      <c r="R99" s="97" t="s">
        <v>1443</v>
      </c>
      <c r="S99" s="75" t="str">
        <f t="shared" si="11"/>
        <v>IE</v>
      </c>
      <c r="T99" s="75">
        <f t="shared" si="12"/>
        <v>0</v>
      </c>
      <c r="U99" s="75" t="str">
        <f t="shared" si="13"/>
        <v>IU</v>
      </c>
      <c r="V99" s="7">
        <f t="shared" si="14"/>
        <v>1</v>
      </c>
      <c r="W99" s="75">
        <f t="shared" si="15"/>
        <v>0</v>
      </c>
      <c r="X99" s="75">
        <f t="shared" si="16"/>
        <v>1</v>
      </c>
      <c r="Y99" s="75">
        <f t="shared" si="17"/>
        <v>0</v>
      </c>
    </row>
    <row r="100" spans="2:25" ht="15.6">
      <c r="B100" s="97" t="s">
        <v>43</v>
      </c>
      <c r="C100" s="97" t="s">
        <v>1449</v>
      </c>
      <c r="D100" s="97">
        <v>3734151</v>
      </c>
      <c r="E100" s="77">
        <v>7680413040225</v>
      </c>
      <c r="F100" s="75" t="s">
        <v>275</v>
      </c>
      <c r="G100" s="103"/>
      <c r="H100" s="102">
        <f t="shared" si="9"/>
        <v>0</v>
      </c>
      <c r="I100" s="101"/>
      <c r="J100"/>
      <c r="K100" s="113" t="s">
        <v>1501</v>
      </c>
      <c r="L100" s="127" t="str">
        <f t="shared" si="10"/>
        <v>B02BD05_nr</v>
      </c>
      <c r="M100" s="75">
        <v>600</v>
      </c>
      <c r="N100" s="75" t="s">
        <v>216</v>
      </c>
      <c r="O100" s="75">
        <v>1</v>
      </c>
      <c r="P100" s="75" t="s">
        <v>7</v>
      </c>
      <c r="Q100" s="75">
        <v>1</v>
      </c>
      <c r="R100" s="97" t="s">
        <v>1443</v>
      </c>
      <c r="S100" s="75" t="str">
        <f t="shared" si="11"/>
        <v>IE</v>
      </c>
      <c r="T100" s="75">
        <f t="shared" si="12"/>
        <v>0</v>
      </c>
      <c r="U100" s="75" t="str">
        <f t="shared" si="13"/>
        <v>IU</v>
      </c>
      <c r="V100" s="7">
        <f t="shared" si="14"/>
        <v>1</v>
      </c>
      <c r="W100" s="75">
        <f t="shared" si="15"/>
        <v>0</v>
      </c>
      <c r="X100" s="75">
        <f t="shared" si="16"/>
        <v>1</v>
      </c>
      <c r="Y100" s="75">
        <f t="shared" si="17"/>
        <v>0</v>
      </c>
    </row>
    <row r="101" spans="2:25" ht="15.6">
      <c r="B101" s="97" t="s">
        <v>44</v>
      </c>
      <c r="C101" s="97" t="s">
        <v>45</v>
      </c>
      <c r="D101" s="97">
        <v>3599150</v>
      </c>
      <c r="E101" s="77">
        <v>7680457800908</v>
      </c>
      <c r="F101" s="75" t="s">
        <v>278</v>
      </c>
      <c r="G101" s="103"/>
      <c r="H101" s="102">
        <f t="shared" si="9"/>
        <v>0</v>
      </c>
      <c r="I101" s="101"/>
      <c r="J101"/>
      <c r="K101" s="113" t="s">
        <v>1501</v>
      </c>
      <c r="L101" s="127" t="str">
        <f t="shared" si="10"/>
        <v>B02BD06_nr</v>
      </c>
      <c r="M101" s="75">
        <v>1000</v>
      </c>
      <c r="N101" s="75" t="s">
        <v>216</v>
      </c>
      <c r="O101" s="75">
        <v>1</v>
      </c>
      <c r="P101" s="75" t="s">
        <v>7</v>
      </c>
      <c r="Q101" s="75">
        <v>1</v>
      </c>
      <c r="R101" s="97" t="s">
        <v>1443</v>
      </c>
      <c r="S101" s="75" t="str">
        <f t="shared" si="11"/>
        <v>IE</v>
      </c>
      <c r="T101" s="75">
        <f t="shared" si="12"/>
        <v>0</v>
      </c>
      <c r="U101" s="75" t="str">
        <f t="shared" si="13"/>
        <v>IU</v>
      </c>
      <c r="V101" s="7">
        <f t="shared" si="14"/>
        <v>1</v>
      </c>
      <c r="W101" s="75">
        <f t="shared" si="15"/>
        <v>0</v>
      </c>
      <c r="X101" s="75">
        <f t="shared" si="16"/>
        <v>1</v>
      </c>
      <c r="Y101" s="75">
        <f t="shared" si="17"/>
        <v>0</v>
      </c>
    </row>
    <row r="102" spans="2:25" ht="15.6">
      <c r="B102" s="97" t="s">
        <v>44</v>
      </c>
      <c r="C102" s="97" t="s">
        <v>45</v>
      </c>
      <c r="D102" s="97">
        <v>3599090</v>
      </c>
      <c r="E102" s="77">
        <v>7680457800311</v>
      </c>
      <c r="F102" s="75" t="s">
        <v>276</v>
      </c>
      <c r="G102" s="103"/>
      <c r="H102" s="102">
        <f t="shared" si="9"/>
        <v>0</v>
      </c>
      <c r="I102" s="101"/>
      <c r="J102"/>
      <c r="K102" s="113" t="s">
        <v>1501</v>
      </c>
      <c r="L102" s="127" t="str">
        <f t="shared" si="10"/>
        <v>B02BD06_nr</v>
      </c>
      <c r="M102" s="75">
        <v>250</v>
      </c>
      <c r="N102" s="75" t="s">
        <v>216</v>
      </c>
      <c r="O102" s="75">
        <v>1</v>
      </c>
      <c r="P102" s="75" t="s">
        <v>7</v>
      </c>
      <c r="Q102" s="75">
        <v>1</v>
      </c>
      <c r="R102" s="97" t="s">
        <v>1443</v>
      </c>
      <c r="S102" s="75" t="str">
        <f t="shared" si="11"/>
        <v>IE</v>
      </c>
      <c r="T102" s="75">
        <f t="shared" si="12"/>
        <v>0</v>
      </c>
      <c r="U102" s="75" t="str">
        <f t="shared" si="13"/>
        <v>IU</v>
      </c>
      <c r="V102" s="7">
        <f t="shared" si="14"/>
        <v>1</v>
      </c>
      <c r="W102" s="75">
        <f t="shared" si="15"/>
        <v>0</v>
      </c>
      <c r="X102" s="75">
        <f t="shared" si="16"/>
        <v>1</v>
      </c>
      <c r="Y102" s="75">
        <f t="shared" si="17"/>
        <v>0</v>
      </c>
    </row>
    <row r="103" spans="2:25" ht="15.6">
      <c r="B103" s="97" t="s">
        <v>44</v>
      </c>
      <c r="C103" s="97" t="s">
        <v>45</v>
      </c>
      <c r="D103" s="97">
        <v>3599138</v>
      </c>
      <c r="E103" s="77">
        <v>7680457800663</v>
      </c>
      <c r="F103" s="75" t="s">
        <v>277</v>
      </c>
      <c r="G103" s="103"/>
      <c r="H103" s="102">
        <f t="shared" si="9"/>
        <v>0</v>
      </c>
      <c r="I103" s="101"/>
      <c r="J103"/>
      <c r="K103" s="113" t="s">
        <v>1501</v>
      </c>
      <c r="L103" s="127" t="str">
        <f t="shared" si="10"/>
        <v>B02BD06_nr</v>
      </c>
      <c r="M103" s="75">
        <v>500</v>
      </c>
      <c r="N103" s="75" t="s">
        <v>216</v>
      </c>
      <c r="O103" s="75">
        <v>1</v>
      </c>
      <c r="P103" s="75" t="s">
        <v>7</v>
      </c>
      <c r="Q103" s="75">
        <v>1</v>
      </c>
      <c r="R103" s="97" t="s">
        <v>1443</v>
      </c>
      <c r="S103" s="75" t="str">
        <f t="shared" si="11"/>
        <v>IE</v>
      </c>
      <c r="T103" s="75">
        <f t="shared" si="12"/>
        <v>0</v>
      </c>
      <c r="U103" s="75" t="str">
        <f t="shared" si="13"/>
        <v>IU</v>
      </c>
      <c r="V103" s="7">
        <f t="shared" si="14"/>
        <v>1</v>
      </c>
      <c r="W103" s="75">
        <f t="shared" si="15"/>
        <v>0</v>
      </c>
      <c r="X103" s="75">
        <f t="shared" si="16"/>
        <v>1</v>
      </c>
      <c r="Y103" s="75">
        <f t="shared" si="17"/>
        <v>0</v>
      </c>
    </row>
    <row r="104" spans="2:25" ht="15.6">
      <c r="B104" s="97" t="s">
        <v>44</v>
      </c>
      <c r="C104" s="97" t="s">
        <v>45</v>
      </c>
      <c r="D104" s="97">
        <v>2998310</v>
      </c>
      <c r="E104" s="77">
        <v>7680527150322</v>
      </c>
      <c r="F104" s="75" t="s">
        <v>871</v>
      </c>
      <c r="G104" s="103"/>
      <c r="H104" s="102">
        <f t="shared" si="9"/>
        <v>0</v>
      </c>
      <c r="I104" s="101"/>
      <c r="J104"/>
      <c r="K104" s="113" t="s">
        <v>1501</v>
      </c>
      <c r="L104" s="127" t="str">
        <f t="shared" si="10"/>
        <v>B02BD06_nr</v>
      </c>
      <c r="M104" s="75">
        <v>1000</v>
      </c>
      <c r="N104" s="75" t="s">
        <v>216</v>
      </c>
      <c r="O104" s="75">
        <v>1</v>
      </c>
      <c r="P104" s="75" t="s">
        <v>7</v>
      </c>
      <c r="Q104" s="75">
        <v>1</v>
      </c>
      <c r="R104" s="97" t="s">
        <v>1443</v>
      </c>
      <c r="S104" s="75" t="str">
        <f t="shared" si="11"/>
        <v>IE</v>
      </c>
      <c r="T104" s="75">
        <f t="shared" si="12"/>
        <v>0</v>
      </c>
      <c r="U104" s="75" t="str">
        <f t="shared" si="13"/>
        <v>IU</v>
      </c>
      <c r="V104" s="7">
        <f t="shared" si="14"/>
        <v>1</v>
      </c>
      <c r="W104" s="75">
        <f t="shared" si="15"/>
        <v>0</v>
      </c>
      <c r="X104" s="75">
        <f t="shared" si="16"/>
        <v>1</v>
      </c>
      <c r="Y104" s="75">
        <f t="shared" si="17"/>
        <v>0</v>
      </c>
    </row>
    <row r="105" spans="2:25" ht="15.6">
      <c r="B105" s="97" t="s">
        <v>44</v>
      </c>
      <c r="C105" s="97" t="s">
        <v>45</v>
      </c>
      <c r="D105" s="97">
        <v>2998296</v>
      </c>
      <c r="E105" s="77">
        <v>7680527150162</v>
      </c>
      <c r="F105" s="75" t="s">
        <v>869</v>
      </c>
      <c r="G105" s="103"/>
      <c r="H105" s="102">
        <f t="shared" si="9"/>
        <v>0</v>
      </c>
      <c r="I105" s="101"/>
      <c r="J105"/>
      <c r="K105" s="113" t="s">
        <v>1501</v>
      </c>
      <c r="L105" s="127" t="str">
        <f t="shared" si="10"/>
        <v>B02BD06_nr</v>
      </c>
      <c r="M105" s="75">
        <v>250</v>
      </c>
      <c r="N105" s="75" t="s">
        <v>216</v>
      </c>
      <c r="O105" s="75">
        <v>1</v>
      </c>
      <c r="P105" s="75" t="s">
        <v>7</v>
      </c>
      <c r="Q105" s="75">
        <v>1</v>
      </c>
      <c r="R105" s="97" t="s">
        <v>1443</v>
      </c>
      <c r="S105" s="75" t="str">
        <f t="shared" si="11"/>
        <v>IE</v>
      </c>
      <c r="T105" s="75">
        <f t="shared" si="12"/>
        <v>0</v>
      </c>
      <c r="U105" s="75" t="str">
        <f t="shared" si="13"/>
        <v>IU</v>
      </c>
      <c r="V105" s="7">
        <f t="shared" si="14"/>
        <v>1</v>
      </c>
      <c r="W105" s="75">
        <f t="shared" si="15"/>
        <v>0</v>
      </c>
      <c r="X105" s="75">
        <f t="shared" si="16"/>
        <v>1</v>
      </c>
      <c r="Y105" s="75">
        <f t="shared" si="17"/>
        <v>0</v>
      </c>
    </row>
    <row r="106" spans="2:25" ht="15.6">
      <c r="B106" s="97" t="s">
        <v>44</v>
      </c>
      <c r="C106" s="97" t="s">
        <v>45</v>
      </c>
      <c r="D106" s="97">
        <v>2998304</v>
      </c>
      <c r="E106" s="77">
        <v>7680527150247</v>
      </c>
      <c r="F106" s="75" t="s">
        <v>870</v>
      </c>
      <c r="G106" s="103"/>
      <c r="H106" s="102">
        <f t="shared" si="9"/>
        <v>0</v>
      </c>
      <c r="I106" s="101"/>
      <c r="J106"/>
      <c r="K106" s="113" t="s">
        <v>1501</v>
      </c>
      <c r="L106" s="127" t="str">
        <f t="shared" si="10"/>
        <v>B02BD06_nr</v>
      </c>
      <c r="M106" s="75">
        <v>500</v>
      </c>
      <c r="N106" s="75" t="s">
        <v>216</v>
      </c>
      <c r="O106" s="75">
        <v>1</v>
      </c>
      <c r="P106" s="75" t="s">
        <v>7</v>
      </c>
      <c r="Q106" s="75">
        <v>1</v>
      </c>
      <c r="R106" s="97" t="s">
        <v>1443</v>
      </c>
      <c r="S106" s="75" t="str">
        <f t="shared" si="11"/>
        <v>IE</v>
      </c>
      <c r="T106" s="75">
        <f t="shared" si="12"/>
        <v>0</v>
      </c>
      <c r="U106" s="75" t="str">
        <f t="shared" si="13"/>
        <v>IU</v>
      </c>
      <c r="V106" s="7">
        <f t="shared" si="14"/>
        <v>1</v>
      </c>
      <c r="W106" s="75">
        <f t="shared" si="15"/>
        <v>0</v>
      </c>
      <c r="X106" s="75">
        <f t="shared" si="16"/>
        <v>1</v>
      </c>
      <c r="Y106" s="75">
        <f t="shared" si="17"/>
        <v>0</v>
      </c>
    </row>
    <row r="107" spans="2:25" ht="15.6">
      <c r="B107" s="97" t="s">
        <v>44</v>
      </c>
      <c r="C107" s="97" t="s">
        <v>45</v>
      </c>
      <c r="D107" s="97">
        <v>5791710</v>
      </c>
      <c r="E107" s="77">
        <v>7680561330049</v>
      </c>
      <c r="F107" s="75" t="s">
        <v>873</v>
      </c>
      <c r="G107" s="103"/>
      <c r="H107" s="102">
        <f t="shared" si="9"/>
        <v>0</v>
      </c>
      <c r="I107" s="101"/>
      <c r="J107"/>
      <c r="K107" s="113" t="s">
        <v>1501</v>
      </c>
      <c r="L107" s="127" t="str">
        <f t="shared" si="10"/>
        <v>B02BD06_nr</v>
      </c>
      <c r="M107" s="75">
        <v>1000</v>
      </c>
      <c r="N107" s="75" t="s">
        <v>216</v>
      </c>
      <c r="O107" s="75">
        <v>1</v>
      </c>
      <c r="P107" s="75" t="s">
        <v>7</v>
      </c>
      <c r="Q107" s="75">
        <v>1</v>
      </c>
      <c r="R107" s="97" t="s">
        <v>1443</v>
      </c>
      <c r="S107" s="75" t="str">
        <f t="shared" si="11"/>
        <v>IE</v>
      </c>
      <c r="T107" s="75">
        <f t="shared" si="12"/>
        <v>0</v>
      </c>
      <c r="U107" s="75" t="str">
        <f t="shared" si="13"/>
        <v>IU</v>
      </c>
      <c r="V107" s="7">
        <f t="shared" si="14"/>
        <v>1</v>
      </c>
      <c r="W107" s="75">
        <f t="shared" si="15"/>
        <v>0</v>
      </c>
      <c r="X107" s="75">
        <f t="shared" si="16"/>
        <v>1</v>
      </c>
      <c r="Y107" s="75">
        <f t="shared" si="17"/>
        <v>0</v>
      </c>
    </row>
    <row r="108" spans="2:25" ht="15.6">
      <c r="B108" s="97" t="s">
        <v>44</v>
      </c>
      <c r="C108" s="97" t="s">
        <v>45</v>
      </c>
      <c r="D108" s="97">
        <v>4009593</v>
      </c>
      <c r="E108" s="77"/>
      <c r="F108" s="75" t="s">
        <v>279</v>
      </c>
      <c r="G108" s="103"/>
      <c r="H108" s="102">
        <f t="shared" si="9"/>
        <v>0</v>
      </c>
      <c r="I108" s="101"/>
      <c r="J108"/>
      <c r="K108" s="113" t="s">
        <v>1501</v>
      </c>
      <c r="L108" s="127" t="str">
        <f t="shared" si="10"/>
        <v>B02BD06_nr</v>
      </c>
      <c r="M108" s="75">
        <v>450</v>
      </c>
      <c r="N108" s="75" t="s">
        <v>216</v>
      </c>
      <c r="O108" s="75">
        <v>1</v>
      </c>
      <c r="P108" s="75" t="s">
        <v>7</v>
      </c>
      <c r="Q108" s="75">
        <v>1</v>
      </c>
      <c r="R108" s="97" t="s">
        <v>1443</v>
      </c>
      <c r="S108" s="75" t="str">
        <f t="shared" si="11"/>
        <v>IE</v>
      </c>
      <c r="T108" s="75">
        <f t="shared" si="12"/>
        <v>0</v>
      </c>
      <c r="U108" s="75" t="str">
        <f t="shared" si="13"/>
        <v>IU</v>
      </c>
      <c r="V108" s="7">
        <f t="shared" si="14"/>
        <v>1</v>
      </c>
      <c r="W108" s="75">
        <f t="shared" si="15"/>
        <v>0</v>
      </c>
      <c r="X108" s="75">
        <f t="shared" si="16"/>
        <v>1</v>
      </c>
      <c r="Y108" s="75">
        <f t="shared" si="17"/>
        <v>0</v>
      </c>
    </row>
    <row r="109" spans="2:25" ht="15.6">
      <c r="B109" s="97" t="s">
        <v>44</v>
      </c>
      <c r="C109" s="97" t="s">
        <v>45</v>
      </c>
      <c r="D109" s="97">
        <v>5791704</v>
      </c>
      <c r="E109" s="77">
        <v>7680561330032</v>
      </c>
      <c r="F109" s="75" t="s">
        <v>872</v>
      </c>
      <c r="G109" s="103"/>
      <c r="H109" s="102">
        <f t="shared" si="9"/>
        <v>0</v>
      </c>
      <c r="I109" s="101"/>
      <c r="J109"/>
      <c r="K109" s="113" t="s">
        <v>1501</v>
      </c>
      <c r="L109" s="127" t="str">
        <f t="shared" si="10"/>
        <v>B02BD06_nr</v>
      </c>
      <c r="M109" s="75">
        <v>500</v>
      </c>
      <c r="N109" s="75" t="s">
        <v>216</v>
      </c>
      <c r="O109" s="75">
        <v>1</v>
      </c>
      <c r="P109" s="75" t="s">
        <v>7</v>
      </c>
      <c r="Q109" s="75">
        <v>1</v>
      </c>
      <c r="R109" s="97" t="s">
        <v>1443</v>
      </c>
      <c r="S109" s="75" t="str">
        <f t="shared" si="11"/>
        <v>IE</v>
      </c>
      <c r="T109" s="75">
        <f t="shared" si="12"/>
        <v>0</v>
      </c>
      <c r="U109" s="75" t="str">
        <f t="shared" si="13"/>
        <v>IU</v>
      </c>
      <c r="V109" s="7">
        <f t="shared" si="14"/>
        <v>1</v>
      </c>
      <c r="W109" s="75">
        <f t="shared" si="15"/>
        <v>0</v>
      </c>
      <c r="X109" s="75">
        <f t="shared" si="16"/>
        <v>1</v>
      </c>
      <c r="Y109" s="75">
        <f t="shared" si="17"/>
        <v>0</v>
      </c>
    </row>
    <row r="110" spans="2:25" ht="15.6">
      <c r="B110" s="97" t="s">
        <v>44</v>
      </c>
      <c r="C110" s="97" t="s">
        <v>45</v>
      </c>
      <c r="D110" s="97">
        <v>4009601</v>
      </c>
      <c r="E110" s="77"/>
      <c r="F110" s="75" t="s">
        <v>280</v>
      </c>
      <c r="G110" s="103"/>
      <c r="H110" s="102">
        <f t="shared" si="9"/>
        <v>0</v>
      </c>
      <c r="I110" s="101"/>
      <c r="J110"/>
      <c r="K110" s="113" t="s">
        <v>1501</v>
      </c>
      <c r="L110" s="127" t="str">
        <f t="shared" si="10"/>
        <v>B02BD06_nr</v>
      </c>
      <c r="M110" s="75">
        <v>900</v>
      </c>
      <c r="N110" s="75" t="s">
        <v>216</v>
      </c>
      <c r="O110" s="75">
        <v>1</v>
      </c>
      <c r="P110" s="75" t="s">
        <v>7</v>
      </c>
      <c r="Q110" s="75">
        <v>1</v>
      </c>
      <c r="R110" s="97" t="s">
        <v>1443</v>
      </c>
      <c r="S110" s="75" t="str">
        <f t="shared" si="11"/>
        <v>IE</v>
      </c>
      <c r="T110" s="75">
        <f t="shared" si="12"/>
        <v>0</v>
      </c>
      <c r="U110" s="75" t="str">
        <f t="shared" si="13"/>
        <v>IU</v>
      </c>
      <c r="V110" s="7">
        <f t="shared" si="14"/>
        <v>1</v>
      </c>
      <c r="W110" s="75">
        <f t="shared" si="15"/>
        <v>0</v>
      </c>
      <c r="X110" s="75">
        <f t="shared" si="16"/>
        <v>1</v>
      </c>
      <c r="Y110" s="75">
        <f t="shared" si="17"/>
        <v>0</v>
      </c>
    </row>
    <row r="111" spans="2:25" ht="15.6">
      <c r="B111" s="97" t="s">
        <v>46</v>
      </c>
      <c r="C111" s="97" t="s">
        <v>47</v>
      </c>
      <c r="D111" s="97">
        <v>3602171</v>
      </c>
      <c r="E111" s="77">
        <v>7680006710023</v>
      </c>
      <c r="F111" s="75" t="s">
        <v>282</v>
      </c>
      <c r="G111" s="103"/>
      <c r="H111" s="102">
        <f t="shared" si="9"/>
        <v>0</v>
      </c>
      <c r="I111" s="101"/>
      <c r="J111"/>
      <c r="K111" s="113" t="s">
        <v>1501</v>
      </c>
      <c r="L111" s="127" t="str">
        <f t="shared" si="10"/>
        <v>B02BD07_nr</v>
      </c>
      <c r="M111" s="75">
        <v>1250</v>
      </c>
      <c r="N111" s="75" t="s">
        <v>216</v>
      </c>
      <c r="O111" s="75">
        <v>1</v>
      </c>
      <c r="P111" s="75" t="s">
        <v>7</v>
      </c>
      <c r="Q111" s="75">
        <v>1</v>
      </c>
      <c r="R111" s="97" t="s">
        <v>1443</v>
      </c>
      <c r="S111" s="75" t="str">
        <f t="shared" si="11"/>
        <v>IE</v>
      </c>
      <c r="T111" s="75">
        <f t="shared" si="12"/>
        <v>0</v>
      </c>
      <c r="U111" s="75" t="str">
        <f t="shared" si="13"/>
        <v>IU</v>
      </c>
      <c r="V111" s="7">
        <f t="shared" si="14"/>
        <v>1</v>
      </c>
      <c r="W111" s="75">
        <f t="shared" si="15"/>
        <v>0</v>
      </c>
      <c r="X111" s="75">
        <f t="shared" si="16"/>
        <v>1</v>
      </c>
      <c r="Y111" s="75">
        <f t="shared" si="17"/>
        <v>0</v>
      </c>
    </row>
    <row r="112" spans="2:25" ht="15.6">
      <c r="B112" s="97" t="s">
        <v>46</v>
      </c>
      <c r="C112" s="97" t="s">
        <v>47</v>
      </c>
      <c r="D112" s="97">
        <v>3602142</v>
      </c>
      <c r="E112" s="77">
        <v>7680006710016</v>
      </c>
      <c r="F112" s="75" t="s">
        <v>281</v>
      </c>
      <c r="G112" s="103"/>
      <c r="H112" s="102">
        <f t="shared" si="9"/>
        <v>0</v>
      </c>
      <c r="I112" s="101"/>
      <c r="J112"/>
      <c r="K112" s="113" t="s">
        <v>1501</v>
      </c>
      <c r="L112" s="127" t="str">
        <f t="shared" si="10"/>
        <v>B02BD07_nr</v>
      </c>
      <c r="M112" s="75">
        <v>250</v>
      </c>
      <c r="N112" s="75" t="s">
        <v>216</v>
      </c>
      <c r="O112" s="75">
        <v>1</v>
      </c>
      <c r="P112" s="75" t="s">
        <v>7</v>
      </c>
      <c r="Q112" s="75">
        <v>1</v>
      </c>
      <c r="R112" s="97" t="s">
        <v>1443</v>
      </c>
      <c r="S112" s="75" t="str">
        <f t="shared" si="11"/>
        <v>IE</v>
      </c>
      <c r="T112" s="75">
        <f t="shared" si="12"/>
        <v>0</v>
      </c>
      <c r="U112" s="75" t="str">
        <f t="shared" si="13"/>
        <v>IU</v>
      </c>
      <c r="V112" s="7">
        <f t="shared" si="14"/>
        <v>1</v>
      </c>
      <c r="W112" s="75">
        <f t="shared" si="15"/>
        <v>0</v>
      </c>
      <c r="X112" s="75">
        <f t="shared" si="16"/>
        <v>1</v>
      </c>
      <c r="Y112" s="75">
        <f t="shared" si="17"/>
        <v>0</v>
      </c>
    </row>
    <row r="113" spans="2:25" ht="15.6">
      <c r="B113" s="97" t="s">
        <v>46</v>
      </c>
      <c r="C113" s="97" t="s">
        <v>47</v>
      </c>
      <c r="D113" s="97">
        <v>5610826</v>
      </c>
      <c r="E113" s="77">
        <v>7680006710047</v>
      </c>
      <c r="F113" s="75" t="s">
        <v>284</v>
      </c>
      <c r="G113" s="103"/>
      <c r="H113" s="102">
        <f t="shared" si="9"/>
        <v>0</v>
      </c>
      <c r="I113" s="101"/>
      <c r="J113"/>
      <c r="K113" s="113" t="s">
        <v>1501</v>
      </c>
      <c r="L113" s="127" t="str">
        <f t="shared" si="10"/>
        <v>B02BD07_nr</v>
      </c>
      <c r="M113" s="75">
        <v>1250</v>
      </c>
      <c r="N113" s="75" t="s">
        <v>216</v>
      </c>
      <c r="O113" s="75">
        <v>1</v>
      </c>
      <c r="P113" s="75" t="s">
        <v>7</v>
      </c>
      <c r="Q113" s="75">
        <v>1</v>
      </c>
      <c r="R113" s="97" t="s">
        <v>1443</v>
      </c>
      <c r="S113" s="75" t="str">
        <f t="shared" si="11"/>
        <v>IE</v>
      </c>
      <c r="T113" s="75">
        <f t="shared" si="12"/>
        <v>0</v>
      </c>
      <c r="U113" s="75" t="str">
        <f t="shared" si="13"/>
        <v>IU</v>
      </c>
      <c r="V113" s="7">
        <f t="shared" si="14"/>
        <v>1</v>
      </c>
      <c r="W113" s="75">
        <f t="shared" si="15"/>
        <v>0</v>
      </c>
      <c r="X113" s="75">
        <f t="shared" si="16"/>
        <v>1</v>
      </c>
      <c r="Y113" s="75">
        <f t="shared" si="17"/>
        <v>0</v>
      </c>
    </row>
    <row r="114" spans="2:25" ht="15.6">
      <c r="B114" s="97" t="s">
        <v>46</v>
      </c>
      <c r="C114" s="97" t="s">
        <v>47</v>
      </c>
      <c r="D114" s="97">
        <v>5610803</v>
      </c>
      <c r="E114" s="77">
        <v>7680006710030</v>
      </c>
      <c r="F114" s="75" t="s">
        <v>283</v>
      </c>
      <c r="G114" s="103"/>
      <c r="H114" s="102">
        <f t="shared" si="9"/>
        <v>0</v>
      </c>
      <c r="I114" s="101"/>
      <c r="J114"/>
      <c r="K114" s="113" t="s">
        <v>1501</v>
      </c>
      <c r="L114" s="127" t="str">
        <f t="shared" si="10"/>
        <v>B02BD07_nr</v>
      </c>
      <c r="M114" s="75">
        <v>250</v>
      </c>
      <c r="N114" s="75" t="s">
        <v>216</v>
      </c>
      <c r="O114" s="75">
        <v>1</v>
      </c>
      <c r="P114" s="75" t="s">
        <v>7</v>
      </c>
      <c r="Q114" s="75">
        <v>1</v>
      </c>
      <c r="R114" s="97" t="s">
        <v>1443</v>
      </c>
      <c r="S114" s="75" t="str">
        <f t="shared" si="11"/>
        <v>IE</v>
      </c>
      <c r="T114" s="75">
        <f t="shared" si="12"/>
        <v>0</v>
      </c>
      <c r="U114" s="75" t="str">
        <f t="shared" si="13"/>
        <v>IU</v>
      </c>
      <c r="V114" s="7">
        <f t="shared" si="14"/>
        <v>1</v>
      </c>
      <c r="W114" s="75">
        <f t="shared" si="15"/>
        <v>0</v>
      </c>
      <c r="X114" s="75">
        <f t="shared" si="16"/>
        <v>1</v>
      </c>
      <c r="Y114" s="75">
        <f t="shared" si="17"/>
        <v>0</v>
      </c>
    </row>
    <row r="115" spans="2:25" ht="15.6">
      <c r="B115" s="97" t="s">
        <v>48</v>
      </c>
      <c r="C115" s="97" t="s">
        <v>1450</v>
      </c>
      <c r="D115" s="97">
        <v>5621480</v>
      </c>
      <c r="E115" s="77">
        <v>7680586930057</v>
      </c>
      <c r="F115" s="75" t="s">
        <v>1119</v>
      </c>
      <c r="G115" s="103"/>
      <c r="H115" s="102">
        <f t="shared" si="9"/>
        <v>0</v>
      </c>
      <c r="I115" s="101"/>
      <c r="J115"/>
      <c r="K115" s="113" t="s">
        <v>1501</v>
      </c>
      <c r="L115" s="127" t="str">
        <f t="shared" si="10"/>
        <v>B02BD08_nr</v>
      </c>
      <c r="M115" s="75">
        <v>1</v>
      </c>
      <c r="N115" s="75" t="s">
        <v>223</v>
      </c>
      <c r="O115" s="75">
        <v>1</v>
      </c>
      <c r="P115" s="75" t="s">
        <v>7</v>
      </c>
      <c r="Q115" s="75">
        <v>1</v>
      </c>
      <c r="R115" s="97" t="s">
        <v>17</v>
      </c>
      <c r="S115" s="75" t="str">
        <f t="shared" si="11"/>
        <v>MG</v>
      </c>
      <c r="T115" s="75">
        <f t="shared" si="12"/>
        <v>0</v>
      </c>
      <c r="U115" s="75" t="str">
        <f t="shared" si="13"/>
        <v>mg</v>
      </c>
      <c r="V115" s="7">
        <f t="shared" si="14"/>
        <v>1</v>
      </c>
      <c r="W115" s="75">
        <f t="shared" si="15"/>
        <v>0</v>
      </c>
      <c r="X115" s="75">
        <f t="shared" si="16"/>
        <v>1</v>
      </c>
      <c r="Y115" s="75">
        <f t="shared" si="17"/>
        <v>0</v>
      </c>
    </row>
    <row r="116" spans="2:25" ht="15.6">
      <c r="B116" s="97" t="s">
        <v>48</v>
      </c>
      <c r="C116" s="97" t="s">
        <v>1450</v>
      </c>
      <c r="D116" s="97">
        <v>5621497</v>
      </c>
      <c r="E116" s="77">
        <v>7680586930064</v>
      </c>
      <c r="F116" s="75" t="s">
        <v>1120</v>
      </c>
      <c r="G116" s="103"/>
      <c r="H116" s="102">
        <f t="shared" si="9"/>
        <v>0</v>
      </c>
      <c r="I116" s="101"/>
      <c r="J116"/>
      <c r="K116" s="113" t="s">
        <v>1501</v>
      </c>
      <c r="L116" s="127" t="str">
        <f t="shared" si="10"/>
        <v>B02BD08_nr</v>
      </c>
      <c r="M116" s="75">
        <v>2</v>
      </c>
      <c r="N116" s="75" t="s">
        <v>223</v>
      </c>
      <c r="O116" s="75">
        <v>1</v>
      </c>
      <c r="P116" s="75" t="s">
        <v>7</v>
      </c>
      <c r="Q116" s="75">
        <v>1</v>
      </c>
      <c r="R116" s="97" t="s">
        <v>17</v>
      </c>
      <c r="S116" s="75" t="str">
        <f t="shared" si="11"/>
        <v>MG</v>
      </c>
      <c r="T116" s="75">
        <f t="shared" si="12"/>
        <v>0</v>
      </c>
      <c r="U116" s="75" t="str">
        <f t="shared" si="13"/>
        <v>mg</v>
      </c>
      <c r="V116" s="7">
        <f t="shared" si="14"/>
        <v>1</v>
      </c>
      <c r="W116" s="75">
        <f t="shared" si="15"/>
        <v>0</v>
      </c>
      <c r="X116" s="75">
        <f t="shared" si="16"/>
        <v>1</v>
      </c>
      <c r="Y116" s="75">
        <f t="shared" si="17"/>
        <v>0</v>
      </c>
    </row>
    <row r="117" spans="2:25" ht="15.6">
      <c r="B117" s="97" t="s">
        <v>48</v>
      </c>
      <c r="C117" s="97" t="s">
        <v>1450</v>
      </c>
      <c r="D117" s="97">
        <v>5621505</v>
      </c>
      <c r="E117" s="77">
        <v>7680586930071</v>
      </c>
      <c r="F117" s="75" t="s">
        <v>1121</v>
      </c>
      <c r="G117" s="103"/>
      <c r="H117" s="102">
        <f t="shared" si="9"/>
        <v>0</v>
      </c>
      <c r="I117" s="101"/>
      <c r="J117"/>
      <c r="K117" s="113" t="s">
        <v>1501</v>
      </c>
      <c r="L117" s="127" t="str">
        <f t="shared" si="10"/>
        <v>B02BD08_nr</v>
      </c>
      <c r="M117" s="75">
        <v>5</v>
      </c>
      <c r="N117" s="75" t="s">
        <v>223</v>
      </c>
      <c r="O117" s="75">
        <v>1</v>
      </c>
      <c r="P117" s="75" t="s">
        <v>7</v>
      </c>
      <c r="Q117" s="75">
        <v>1</v>
      </c>
      <c r="R117" s="97" t="s">
        <v>17</v>
      </c>
      <c r="S117" s="75" t="str">
        <f t="shared" si="11"/>
        <v>MG</v>
      </c>
      <c r="T117" s="75">
        <f t="shared" si="12"/>
        <v>0</v>
      </c>
      <c r="U117" s="75" t="str">
        <f t="shared" si="13"/>
        <v>mg</v>
      </c>
      <c r="V117" s="7">
        <f t="shared" si="14"/>
        <v>1</v>
      </c>
      <c r="W117" s="75">
        <f t="shared" si="15"/>
        <v>0</v>
      </c>
      <c r="X117" s="75">
        <f t="shared" si="16"/>
        <v>1</v>
      </c>
      <c r="Y117" s="75">
        <f t="shared" si="17"/>
        <v>0</v>
      </c>
    </row>
    <row r="118" spans="2:25" ht="15.6">
      <c r="B118" s="97" t="s">
        <v>49</v>
      </c>
      <c r="C118" s="97" t="s">
        <v>1451</v>
      </c>
      <c r="D118" s="97">
        <v>4051336</v>
      </c>
      <c r="E118" s="77">
        <v>7680545100439</v>
      </c>
      <c r="F118" s="75" t="s">
        <v>286</v>
      </c>
      <c r="G118" s="103"/>
      <c r="H118" s="102">
        <f t="shared" si="9"/>
        <v>0</v>
      </c>
      <c r="I118" s="101"/>
      <c r="J118"/>
      <c r="K118" s="113" t="s">
        <v>1501</v>
      </c>
      <c r="L118" s="127" t="str">
        <f t="shared" si="10"/>
        <v>B02BD09_nr</v>
      </c>
      <c r="M118" s="75">
        <v>1000</v>
      </c>
      <c r="N118" s="75" t="s">
        <v>216</v>
      </c>
      <c r="O118" s="75">
        <v>5</v>
      </c>
      <c r="P118" s="75" t="s">
        <v>222</v>
      </c>
      <c r="Q118" s="75">
        <v>1</v>
      </c>
      <c r="R118" s="97" t="s">
        <v>1443</v>
      </c>
      <c r="S118" s="75" t="str">
        <f t="shared" si="11"/>
        <v>IE</v>
      </c>
      <c r="T118" s="75">
        <f t="shared" si="12"/>
        <v>0</v>
      </c>
      <c r="U118" s="75" t="str">
        <f t="shared" si="13"/>
        <v>IU</v>
      </c>
      <c r="V118" s="7">
        <f t="shared" si="14"/>
        <v>1</v>
      </c>
      <c r="W118" s="75">
        <f t="shared" si="15"/>
        <v>0</v>
      </c>
      <c r="X118" s="75">
        <f t="shared" si="16"/>
        <v>0</v>
      </c>
      <c r="Y118" s="75">
        <f t="shared" si="17"/>
        <v>0</v>
      </c>
    </row>
    <row r="119" spans="2:25" ht="15.6">
      <c r="B119" s="97" t="s">
        <v>49</v>
      </c>
      <c r="C119" s="97" t="s">
        <v>1451</v>
      </c>
      <c r="D119" s="97">
        <v>4049983</v>
      </c>
      <c r="E119" s="77">
        <v>7680545100408</v>
      </c>
      <c r="F119" s="75" t="s">
        <v>285</v>
      </c>
      <c r="G119" s="103"/>
      <c r="H119" s="102">
        <f t="shared" si="9"/>
        <v>0</v>
      </c>
      <c r="I119" s="101"/>
      <c r="J119"/>
      <c r="K119" s="113" t="s">
        <v>1501</v>
      </c>
      <c r="L119" s="127" t="str">
        <f t="shared" si="10"/>
        <v>B02BD09_nr</v>
      </c>
      <c r="M119" s="75">
        <v>2000</v>
      </c>
      <c r="N119" s="75" t="s">
        <v>216</v>
      </c>
      <c r="O119" s="75">
        <v>5</v>
      </c>
      <c r="P119" s="75" t="s">
        <v>222</v>
      </c>
      <c r="Q119" s="75">
        <v>1</v>
      </c>
      <c r="R119" s="97" t="s">
        <v>1443</v>
      </c>
      <c r="S119" s="75" t="str">
        <f t="shared" si="11"/>
        <v>IE</v>
      </c>
      <c r="T119" s="75">
        <f t="shared" si="12"/>
        <v>0</v>
      </c>
      <c r="U119" s="75" t="str">
        <f t="shared" si="13"/>
        <v>IU</v>
      </c>
      <c r="V119" s="7">
        <f t="shared" si="14"/>
        <v>1</v>
      </c>
      <c r="W119" s="75">
        <f t="shared" si="15"/>
        <v>0</v>
      </c>
      <c r="X119" s="75">
        <f t="shared" si="16"/>
        <v>0</v>
      </c>
      <c r="Y119" s="75">
        <f t="shared" si="17"/>
        <v>0</v>
      </c>
    </row>
    <row r="120" spans="2:25" ht="15.6">
      <c r="B120" s="97" t="s">
        <v>49</v>
      </c>
      <c r="C120" s="97" t="s">
        <v>1451</v>
      </c>
      <c r="D120" s="97">
        <v>4075035</v>
      </c>
      <c r="E120" s="77">
        <v>7680545100415</v>
      </c>
      <c r="F120" s="75" t="s">
        <v>287</v>
      </c>
      <c r="G120" s="103"/>
      <c r="H120" s="102">
        <f t="shared" si="9"/>
        <v>0</v>
      </c>
      <c r="I120" s="101"/>
      <c r="J120"/>
      <c r="K120" s="113" t="s">
        <v>1501</v>
      </c>
      <c r="L120" s="127" t="str">
        <f t="shared" si="10"/>
        <v>B02BD09_nr</v>
      </c>
      <c r="M120" s="75">
        <v>250</v>
      </c>
      <c r="N120" s="75" t="s">
        <v>216</v>
      </c>
      <c r="O120" s="75">
        <v>5</v>
      </c>
      <c r="P120" s="75" t="s">
        <v>222</v>
      </c>
      <c r="Q120" s="75">
        <v>1</v>
      </c>
      <c r="R120" s="97" t="s">
        <v>1443</v>
      </c>
      <c r="S120" s="75" t="str">
        <f t="shared" si="11"/>
        <v>IE</v>
      </c>
      <c r="T120" s="75">
        <f t="shared" si="12"/>
        <v>0</v>
      </c>
      <c r="U120" s="75" t="str">
        <f t="shared" si="13"/>
        <v>IU</v>
      </c>
      <c r="V120" s="7">
        <f t="shared" si="14"/>
        <v>1</v>
      </c>
      <c r="W120" s="75">
        <f t="shared" si="15"/>
        <v>0</v>
      </c>
      <c r="X120" s="75">
        <f t="shared" si="16"/>
        <v>0</v>
      </c>
      <c r="Y120" s="75">
        <f t="shared" si="17"/>
        <v>0</v>
      </c>
    </row>
    <row r="121" spans="2:25" ht="15.6">
      <c r="B121" s="97" t="s">
        <v>49</v>
      </c>
      <c r="C121" s="97" t="s">
        <v>1451</v>
      </c>
      <c r="D121" s="97">
        <v>5533511</v>
      </c>
      <c r="E121" s="76">
        <v>7680545100446</v>
      </c>
      <c r="F121" s="7" t="s">
        <v>289</v>
      </c>
      <c r="G121" s="103"/>
      <c r="H121" s="102">
        <f t="shared" si="9"/>
        <v>0</v>
      </c>
      <c r="I121" s="101"/>
      <c r="J121"/>
      <c r="K121" s="113" t="s">
        <v>1501</v>
      </c>
      <c r="L121" s="127" t="str">
        <f t="shared" si="10"/>
        <v>B02BD09_nr</v>
      </c>
      <c r="M121" s="7">
        <v>3000</v>
      </c>
      <c r="N121" s="7" t="s">
        <v>216</v>
      </c>
      <c r="O121" s="7">
        <v>5</v>
      </c>
      <c r="P121" s="7" t="s">
        <v>222</v>
      </c>
      <c r="Q121" s="7">
        <v>1</v>
      </c>
      <c r="R121" s="97" t="s">
        <v>1443</v>
      </c>
      <c r="S121" s="75" t="str">
        <f t="shared" si="11"/>
        <v>IE</v>
      </c>
      <c r="T121" s="75">
        <f t="shared" si="12"/>
        <v>0</v>
      </c>
      <c r="U121" s="75" t="str">
        <f t="shared" si="13"/>
        <v>IU</v>
      </c>
      <c r="V121" s="7">
        <f t="shared" si="14"/>
        <v>1</v>
      </c>
      <c r="W121" s="75">
        <f t="shared" si="15"/>
        <v>0</v>
      </c>
      <c r="X121" s="75">
        <f t="shared" si="16"/>
        <v>0</v>
      </c>
      <c r="Y121" s="75">
        <f t="shared" si="17"/>
        <v>0</v>
      </c>
    </row>
    <row r="122" spans="2:25" ht="15.6">
      <c r="B122" s="97" t="s">
        <v>49</v>
      </c>
      <c r="C122" s="97" t="s">
        <v>1451</v>
      </c>
      <c r="D122" s="97">
        <v>4075041</v>
      </c>
      <c r="E122" s="77">
        <v>7680545100422</v>
      </c>
      <c r="F122" s="75" t="s">
        <v>288</v>
      </c>
      <c r="G122" s="103"/>
      <c r="H122" s="102">
        <f t="shared" si="9"/>
        <v>0</v>
      </c>
      <c r="I122" s="101"/>
      <c r="J122"/>
      <c r="K122" s="113" t="s">
        <v>1501</v>
      </c>
      <c r="L122" s="127" t="str">
        <f t="shared" si="10"/>
        <v>B02BD09_nr</v>
      </c>
      <c r="M122" s="75">
        <v>500</v>
      </c>
      <c r="N122" s="75" t="s">
        <v>216</v>
      </c>
      <c r="O122" s="75">
        <v>5</v>
      </c>
      <c r="P122" s="75" t="s">
        <v>222</v>
      </c>
      <c r="Q122" s="75">
        <v>1</v>
      </c>
      <c r="R122" s="97" t="s">
        <v>1443</v>
      </c>
      <c r="S122" s="75" t="str">
        <f t="shared" si="11"/>
        <v>IE</v>
      </c>
      <c r="T122" s="75">
        <f t="shared" si="12"/>
        <v>0</v>
      </c>
      <c r="U122" s="75" t="str">
        <f t="shared" si="13"/>
        <v>IU</v>
      </c>
      <c r="V122" s="7">
        <f t="shared" si="14"/>
        <v>1</v>
      </c>
      <c r="W122" s="75">
        <f t="shared" si="15"/>
        <v>0</v>
      </c>
      <c r="X122" s="75">
        <f t="shared" si="16"/>
        <v>0</v>
      </c>
      <c r="Y122" s="75">
        <f t="shared" si="17"/>
        <v>0</v>
      </c>
    </row>
    <row r="123" spans="2:25" ht="15.6">
      <c r="B123" s="97" t="s">
        <v>50</v>
      </c>
      <c r="C123" s="97" t="s">
        <v>51</v>
      </c>
      <c r="D123" s="97">
        <v>5038361</v>
      </c>
      <c r="E123" s="77">
        <v>7680615410017</v>
      </c>
      <c r="F123" s="75" t="s">
        <v>290</v>
      </c>
      <c r="G123" s="103"/>
      <c r="H123" s="102">
        <f t="shared" si="9"/>
        <v>0</v>
      </c>
      <c r="I123" s="101"/>
      <c r="J123"/>
      <c r="K123" s="113" t="s">
        <v>1501</v>
      </c>
      <c r="L123" s="127" t="str">
        <f t="shared" si="10"/>
        <v>B02BX04_nr</v>
      </c>
      <c r="M123" s="164">
        <v>0.25</v>
      </c>
      <c r="N123" s="164" t="s">
        <v>17</v>
      </c>
      <c r="O123" s="75">
        <v>1</v>
      </c>
      <c r="P123" s="75" t="s">
        <v>7</v>
      </c>
      <c r="Q123" s="75">
        <v>1</v>
      </c>
      <c r="R123" s="97" t="s">
        <v>17</v>
      </c>
      <c r="S123" s="75" t="str">
        <f t="shared" si="11"/>
        <v>mg</v>
      </c>
      <c r="T123" s="75">
        <f t="shared" si="12"/>
        <v>0</v>
      </c>
      <c r="U123" s="75" t="str">
        <f t="shared" si="13"/>
        <v>mg</v>
      </c>
      <c r="V123" s="7">
        <f t="shared" si="14"/>
        <v>1</v>
      </c>
      <c r="W123" s="75">
        <f t="shared" si="15"/>
        <v>0</v>
      </c>
      <c r="X123" s="75">
        <f t="shared" si="16"/>
        <v>1</v>
      </c>
      <c r="Y123" s="75">
        <f t="shared" si="17"/>
        <v>0</v>
      </c>
    </row>
    <row r="124" spans="2:25" ht="15.6">
      <c r="B124" s="97" t="s">
        <v>50</v>
      </c>
      <c r="C124" s="97" t="s">
        <v>51</v>
      </c>
      <c r="D124" s="97">
        <v>5038378</v>
      </c>
      <c r="E124" s="77">
        <v>7680615410024</v>
      </c>
      <c r="F124" s="75" t="s">
        <v>292</v>
      </c>
      <c r="G124" s="103"/>
      <c r="H124" s="102">
        <f t="shared" si="9"/>
        <v>0</v>
      </c>
      <c r="I124" s="101"/>
      <c r="J124"/>
      <c r="K124" s="113" t="s">
        <v>1501</v>
      </c>
      <c r="L124" s="127" t="str">
        <f t="shared" si="10"/>
        <v>B02BX04_nr</v>
      </c>
      <c r="M124" s="164">
        <v>0.5</v>
      </c>
      <c r="N124" s="164" t="s">
        <v>17</v>
      </c>
      <c r="O124" s="75">
        <v>1</v>
      </c>
      <c r="P124" s="75" t="s">
        <v>7</v>
      </c>
      <c r="Q124" s="75">
        <v>1</v>
      </c>
      <c r="R124" s="97" t="s">
        <v>17</v>
      </c>
      <c r="S124" s="75" t="str">
        <f t="shared" si="11"/>
        <v>mg</v>
      </c>
      <c r="T124" s="75">
        <f t="shared" si="12"/>
        <v>0</v>
      </c>
      <c r="U124" s="75" t="str">
        <f t="shared" si="13"/>
        <v>mg</v>
      </c>
      <c r="V124" s="7">
        <f t="shared" si="14"/>
        <v>1</v>
      </c>
      <c r="W124" s="75">
        <f t="shared" si="15"/>
        <v>0</v>
      </c>
      <c r="X124" s="75">
        <f t="shared" si="16"/>
        <v>1</v>
      </c>
      <c r="Y124" s="75">
        <f t="shared" si="17"/>
        <v>0</v>
      </c>
    </row>
    <row r="125" spans="2:25" ht="15.6">
      <c r="B125" s="97" t="s">
        <v>1122</v>
      </c>
      <c r="C125" s="97" t="s">
        <v>1452</v>
      </c>
      <c r="D125" s="97">
        <v>4442195</v>
      </c>
      <c r="E125" s="77"/>
      <c r="F125" s="75" t="s">
        <v>1123</v>
      </c>
      <c r="G125" s="103"/>
      <c r="H125" s="102">
        <f t="shared" si="9"/>
        <v>0</v>
      </c>
      <c r="I125" s="101"/>
      <c r="J125"/>
      <c r="K125" s="113" t="s">
        <v>1501</v>
      </c>
      <c r="L125" s="127" t="str">
        <f t="shared" si="10"/>
        <v>B03XA01_nr</v>
      </c>
      <c r="M125" s="75">
        <v>1000</v>
      </c>
      <c r="N125" s="75" t="s">
        <v>1124</v>
      </c>
      <c r="O125" s="75">
        <v>0.5</v>
      </c>
      <c r="P125" s="75" t="s">
        <v>222</v>
      </c>
      <c r="Q125" s="75">
        <v>6</v>
      </c>
      <c r="R125" s="97" t="s">
        <v>1443</v>
      </c>
      <c r="S125" s="75" t="str">
        <f t="shared" si="11"/>
        <v>IE</v>
      </c>
      <c r="T125" s="75" t="str">
        <f t="shared" si="12"/>
        <v>0.5ML</v>
      </c>
      <c r="U125" s="75" t="str">
        <f t="shared" si="13"/>
        <v>IU</v>
      </c>
      <c r="V125" s="7" t="str">
        <f t="shared" si="14"/>
        <v>0.5ML</v>
      </c>
      <c r="W125" s="75">
        <f t="shared" si="15"/>
        <v>0</v>
      </c>
      <c r="X125" s="75">
        <f t="shared" si="16"/>
        <v>0</v>
      </c>
      <c r="Y125" s="75">
        <f t="shared" si="17"/>
        <v>0</v>
      </c>
    </row>
    <row r="126" spans="2:25" ht="15.6">
      <c r="B126" s="97" t="s">
        <v>1122</v>
      </c>
      <c r="C126" s="97" t="s">
        <v>1452</v>
      </c>
      <c r="D126" s="97">
        <v>4442290</v>
      </c>
      <c r="E126" s="77"/>
      <c r="F126" s="75" t="s">
        <v>1125</v>
      </c>
      <c r="G126" s="103"/>
      <c r="H126" s="102">
        <f t="shared" si="9"/>
        <v>0</v>
      </c>
      <c r="I126" s="101"/>
      <c r="J126"/>
      <c r="K126" s="113" t="s">
        <v>1501</v>
      </c>
      <c r="L126" s="127" t="str">
        <f t="shared" si="10"/>
        <v>B03XA01_nr</v>
      </c>
      <c r="M126" s="75">
        <v>10000</v>
      </c>
      <c r="N126" s="75" t="s">
        <v>1126</v>
      </c>
      <c r="O126" s="75">
        <v>1</v>
      </c>
      <c r="P126" s="75" t="s">
        <v>222</v>
      </c>
      <c r="Q126" s="75">
        <v>6</v>
      </c>
      <c r="R126" s="97" t="s">
        <v>1443</v>
      </c>
      <c r="S126" s="75" t="str">
        <f t="shared" si="11"/>
        <v>IE</v>
      </c>
      <c r="T126" s="75" t="str">
        <f t="shared" si="12"/>
        <v>ML</v>
      </c>
      <c r="U126" s="75" t="str">
        <f t="shared" si="13"/>
        <v>IU</v>
      </c>
      <c r="V126" s="7" t="str">
        <f t="shared" si="14"/>
        <v>1ML</v>
      </c>
      <c r="W126" s="75">
        <f t="shared" si="15"/>
        <v>0</v>
      </c>
      <c r="X126" s="75">
        <f t="shared" si="16"/>
        <v>0</v>
      </c>
      <c r="Y126" s="75">
        <f t="shared" si="17"/>
        <v>0</v>
      </c>
    </row>
    <row r="127" spans="2:25" ht="15.6">
      <c r="B127" s="97" t="s">
        <v>1122</v>
      </c>
      <c r="C127" s="97" t="s">
        <v>1452</v>
      </c>
      <c r="D127" s="97">
        <v>4442203</v>
      </c>
      <c r="E127" s="77"/>
      <c r="F127" s="75" t="s">
        <v>1127</v>
      </c>
      <c r="G127" s="103"/>
      <c r="H127" s="102">
        <f t="shared" si="9"/>
        <v>0</v>
      </c>
      <c r="I127" s="101"/>
      <c r="J127"/>
      <c r="K127" s="113" t="s">
        <v>1501</v>
      </c>
      <c r="L127" s="127" t="str">
        <f t="shared" si="10"/>
        <v>B03XA01_nr</v>
      </c>
      <c r="M127" s="75">
        <v>2000</v>
      </c>
      <c r="N127" s="75" t="s">
        <v>1126</v>
      </c>
      <c r="O127" s="75">
        <v>1</v>
      </c>
      <c r="P127" s="75" t="s">
        <v>222</v>
      </c>
      <c r="Q127" s="75">
        <v>6</v>
      </c>
      <c r="R127" s="97" t="s">
        <v>1443</v>
      </c>
      <c r="S127" s="75" t="str">
        <f t="shared" si="11"/>
        <v>IE</v>
      </c>
      <c r="T127" s="75" t="str">
        <f t="shared" si="12"/>
        <v>ML</v>
      </c>
      <c r="U127" s="75" t="str">
        <f t="shared" si="13"/>
        <v>IU</v>
      </c>
      <c r="V127" s="7" t="str">
        <f t="shared" si="14"/>
        <v>1ML</v>
      </c>
      <c r="W127" s="75">
        <f t="shared" si="15"/>
        <v>0</v>
      </c>
      <c r="X127" s="75">
        <f t="shared" si="16"/>
        <v>0</v>
      </c>
      <c r="Y127" s="75">
        <f t="shared" si="17"/>
        <v>0</v>
      </c>
    </row>
    <row r="128" spans="2:25" ht="15.6">
      <c r="B128" s="97" t="s">
        <v>1122</v>
      </c>
      <c r="C128" s="97" t="s">
        <v>1452</v>
      </c>
      <c r="D128" s="97">
        <v>4442226</v>
      </c>
      <c r="E128" s="77"/>
      <c r="F128" s="75" t="s">
        <v>1128</v>
      </c>
      <c r="G128" s="103"/>
      <c r="H128" s="102">
        <f t="shared" si="9"/>
        <v>0</v>
      </c>
      <c r="I128" s="101"/>
      <c r="J128"/>
      <c r="K128" s="113" t="s">
        <v>1501</v>
      </c>
      <c r="L128" s="127" t="str">
        <f t="shared" si="10"/>
        <v>B03XA01_nr</v>
      </c>
      <c r="M128" s="75">
        <v>3000</v>
      </c>
      <c r="N128" s="75" t="s">
        <v>1129</v>
      </c>
      <c r="O128" s="75">
        <v>0.3</v>
      </c>
      <c r="P128" s="75" t="s">
        <v>222</v>
      </c>
      <c r="Q128" s="75">
        <v>6</v>
      </c>
      <c r="R128" s="97" t="s">
        <v>1443</v>
      </c>
      <c r="S128" s="75" t="str">
        <f t="shared" si="11"/>
        <v>IE</v>
      </c>
      <c r="T128" s="75" t="str">
        <f t="shared" si="12"/>
        <v>0.3ML</v>
      </c>
      <c r="U128" s="75" t="str">
        <f t="shared" si="13"/>
        <v>IU</v>
      </c>
      <c r="V128" s="7" t="str">
        <f t="shared" si="14"/>
        <v>0.3ML</v>
      </c>
      <c r="W128" s="75">
        <f t="shared" si="15"/>
        <v>0</v>
      </c>
      <c r="X128" s="75">
        <f t="shared" si="16"/>
        <v>0</v>
      </c>
      <c r="Y128" s="75">
        <f t="shared" si="17"/>
        <v>0</v>
      </c>
    </row>
    <row r="129" spans="2:25" ht="15.6">
      <c r="B129" s="97" t="s">
        <v>1122</v>
      </c>
      <c r="C129" s="97" t="s">
        <v>1452</v>
      </c>
      <c r="D129" s="97">
        <v>4442232</v>
      </c>
      <c r="E129" s="77"/>
      <c r="F129" s="75" t="s">
        <v>1130</v>
      </c>
      <c r="G129" s="103"/>
      <c r="H129" s="102">
        <f t="shared" si="9"/>
        <v>0</v>
      </c>
      <c r="I129" s="101"/>
      <c r="J129"/>
      <c r="K129" s="113" t="s">
        <v>1501</v>
      </c>
      <c r="L129" s="127" t="str">
        <f t="shared" si="10"/>
        <v>B03XA01_nr</v>
      </c>
      <c r="M129" s="75">
        <v>4000</v>
      </c>
      <c r="N129" s="75" t="s">
        <v>1131</v>
      </c>
      <c r="O129" s="75">
        <v>0.4</v>
      </c>
      <c r="P129" s="75" t="s">
        <v>222</v>
      </c>
      <c r="Q129" s="75">
        <v>6</v>
      </c>
      <c r="R129" s="97" t="s">
        <v>1443</v>
      </c>
      <c r="S129" s="75" t="str">
        <f t="shared" si="11"/>
        <v>IE</v>
      </c>
      <c r="T129" s="75" t="str">
        <f t="shared" si="12"/>
        <v>0.4ML</v>
      </c>
      <c r="U129" s="75" t="str">
        <f t="shared" si="13"/>
        <v>IU</v>
      </c>
      <c r="V129" s="7" t="str">
        <f t="shared" si="14"/>
        <v>0.4ML</v>
      </c>
      <c r="W129" s="75">
        <f t="shared" si="15"/>
        <v>0</v>
      </c>
      <c r="X129" s="75">
        <f t="shared" si="16"/>
        <v>0</v>
      </c>
      <c r="Y129" s="75">
        <f t="shared" si="17"/>
        <v>0</v>
      </c>
    </row>
    <row r="130" spans="2:25" ht="15.6">
      <c r="B130" s="97" t="s">
        <v>1122</v>
      </c>
      <c r="C130" s="97" t="s">
        <v>1452</v>
      </c>
      <c r="D130" s="97">
        <v>4442249</v>
      </c>
      <c r="E130" s="77"/>
      <c r="F130" s="75" t="s">
        <v>1132</v>
      </c>
      <c r="G130" s="103"/>
      <c r="H130" s="102">
        <f t="shared" si="9"/>
        <v>0</v>
      </c>
      <c r="I130" s="101"/>
      <c r="J130"/>
      <c r="K130" s="113" t="s">
        <v>1501</v>
      </c>
      <c r="L130" s="127" t="str">
        <f t="shared" si="10"/>
        <v>B03XA01_nr</v>
      </c>
      <c r="M130" s="75">
        <v>5000</v>
      </c>
      <c r="N130" s="75" t="s">
        <v>1124</v>
      </c>
      <c r="O130" s="75">
        <v>0.5</v>
      </c>
      <c r="P130" s="75" t="s">
        <v>222</v>
      </c>
      <c r="Q130" s="75">
        <v>6</v>
      </c>
      <c r="R130" s="97" t="s">
        <v>1443</v>
      </c>
      <c r="S130" s="75" t="str">
        <f t="shared" si="11"/>
        <v>IE</v>
      </c>
      <c r="T130" s="75" t="str">
        <f t="shared" si="12"/>
        <v>0.5ML</v>
      </c>
      <c r="U130" s="75" t="str">
        <f t="shared" si="13"/>
        <v>IU</v>
      </c>
      <c r="V130" s="7" t="str">
        <f t="shared" si="14"/>
        <v>0.5ML</v>
      </c>
      <c r="W130" s="75">
        <f t="shared" si="15"/>
        <v>0</v>
      </c>
      <c r="X130" s="75">
        <f t="shared" si="16"/>
        <v>0</v>
      </c>
      <c r="Y130" s="75">
        <f t="shared" si="17"/>
        <v>0</v>
      </c>
    </row>
    <row r="131" spans="2:25" ht="15.6">
      <c r="B131" s="97" t="s">
        <v>1122</v>
      </c>
      <c r="C131" s="97" t="s">
        <v>1452</v>
      </c>
      <c r="D131" s="97">
        <v>4442255</v>
      </c>
      <c r="E131" s="77"/>
      <c r="F131" s="75" t="s">
        <v>1133</v>
      </c>
      <c r="G131" s="103"/>
      <c r="H131" s="102">
        <f t="shared" si="9"/>
        <v>0</v>
      </c>
      <c r="I131" s="101"/>
      <c r="J131"/>
      <c r="K131" s="113" t="s">
        <v>1501</v>
      </c>
      <c r="L131" s="127" t="str">
        <f t="shared" si="10"/>
        <v>B03XA01_nr</v>
      </c>
      <c r="M131" s="75">
        <v>6000</v>
      </c>
      <c r="N131" s="75" t="s">
        <v>1134</v>
      </c>
      <c r="O131" s="75">
        <v>0.6</v>
      </c>
      <c r="P131" s="75" t="s">
        <v>222</v>
      </c>
      <c r="Q131" s="75">
        <v>6</v>
      </c>
      <c r="R131" s="97" t="s">
        <v>1443</v>
      </c>
      <c r="S131" s="75" t="str">
        <f t="shared" si="11"/>
        <v>IE</v>
      </c>
      <c r="T131" s="75" t="str">
        <f t="shared" si="12"/>
        <v>0.6ML</v>
      </c>
      <c r="U131" s="75" t="str">
        <f t="shared" si="13"/>
        <v>IU</v>
      </c>
      <c r="V131" s="7" t="str">
        <f t="shared" si="14"/>
        <v>0.6ML</v>
      </c>
      <c r="W131" s="75">
        <f t="shared" si="15"/>
        <v>0</v>
      </c>
      <c r="X131" s="75">
        <f t="shared" si="16"/>
        <v>0</v>
      </c>
      <c r="Y131" s="75">
        <f t="shared" si="17"/>
        <v>0</v>
      </c>
    </row>
    <row r="132" spans="2:25" ht="15.6">
      <c r="B132" s="97" t="s">
        <v>1122</v>
      </c>
      <c r="C132" s="97" t="s">
        <v>1452</v>
      </c>
      <c r="D132" s="97">
        <v>4442278</v>
      </c>
      <c r="E132" s="77"/>
      <c r="F132" s="75" t="s">
        <v>1135</v>
      </c>
      <c r="G132" s="103"/>
      <c r="H132" s="102">
        <f t="shared" si="9"/>
        <v>0</v>
      </c>
      <c r="I132" s="101"/>
      <c r="J132"/>
      <c r="K132" s="113" t="s">
        <v>1501</v>
      </c>
      <c r="L132" s="127" t="str">
        <f t="shared" si="10"/>
        <v>B03XA01_nr</v>
      </c>
      <c r="M132" s="75">
        <v>8000</v>
      </c>
      <c r="N132" s="75" t="s">
        <v>1136</v>
      </c>
      <c r="O132" s="75">
        <v>0.8</v>
      </c>
      <c r="P132" s="75" t="s">
        <v>222</v>
      </c>
      <c r="Q132" s="75">
        <v>6</v>
      </c>
      <c r="R132" s="97" t="s">
        <v>1443</v>
      </c>
      <c r="S132" s="75" t="str">
        <f t="shared" si="11"/>
        <v>IE</v>
      </c>
      <c r="T132" s="75" t="str">
        <f t="shared" si="12"/>
        <v>0.8ML</v>
      </c>
      <c r="U132" s="75" t="str">
        <f t="shared" si="13"/>
        <v>IU</v>
      </c>
      <c r="V132" s="7" t="str">
        <f t="shared" si="14"/>
        <v>0.8ML</v>
      </c>
      <c r="W132" s="75">
        <f t="shared" si="15"/>
        <v>0</v>
      </c>
      <c r="X132" s="75">
        <f t="shared" si="16"/>
        <v>0</v>
      </c>
      <c r="Y132" s="75">
        <f t="shared" si="17"/>
        <v>0</v>
      </c>
    </row>
    <row r="133" spans="2:25" ht="15.6">
      <c r="B133" s="97" t="s">
        <v>1122</v>
      </c>
      <c r="C133" s="97" t="s">
        <v>1452</v>
      </c>
      <c r="D133" s="97">
        <v>4291483</v>
      </c>
      <c r="E133" s="77">
        <v>7680590550012</v>
      </c>
      <c r="F133" s="75" t="s">
        <v>1137</v>
      </c>
      <c r="G133" s="103"/>
      <c r="H133" s="102">
        <f t="shared" si="9"/>
        <v>0</v>
      </c>
      <c r="I133" s="101"/>
      <c r="J133"/>
      <c r="K133" s="113" t="s">
        <v>1501</v>
      </c>
      <c r="L133" s="127" t="str">
        <f t="shared" si="10"/>
        <v>B03XA01_nr</v>
      </c>
      <c r="M133" s="75">
        <v>1000</v>
      </c>
      <c r="N133" s="75" t="s">
        <v>1124</v>
      </c>
      <c r="O133" s="75">
        <v>0.5</v>
      </c>
      <c r="P133" s="75" t="s">
        <v>222</v>
      </c>
      <c r="Q133" s="75">
        <v>6</v>
      </c>
      <c r="R133" s="97" t="s">
        <v>1443</v>
      </c>
      <c r="S133" s="75" t="str">
        <f t="shared" si="11"/>
        <v>IE</v>
      </c>
      <c r="T133" s="75" t="str">
        <f t="shared" si="12"/>
        <v>0.5ML</v>
      </c>
      <c r="U133" s="75" t="str">
        <f t="shared" si="13"/>
        <v>IU</v>
      </c>
      <c r="V133" s="7" t="str">
        <f t="shared" si="14"/>
        <v>0.5ML</v>
      </c>
      <c r="W133" s="75">
        <f t="shared" si="15"/>
        <v>0</v>
      </c>
      <c r="X133" s="75">
        <f t="shared" si="16"/>
        <v>0</v>
      </c>
      <c r="Y133" s="75">
        <f t="shared" si="17"/>
        <v>0</v>
      </c>
    </row>
    <row r="134" spans="2:25" ht="15.6">
      <c r="B134" s="97" t="s">
        <v>1122</v>
      </c>
      <c r="C134" s="97" t="s">
        <v>1452</v>
      </c>
      <c r="D134" s="97">
        <v>4291589</v>
      </c>
      <c r="E134" s="77">
        <v>7680590550104</v>
      </c>
      <c r="F134" s="75" t="s">
        <v>1138</v>
      </c>
      <c r="G134" s="103"/>
      <c r="H134" s="102">
        <f t="shared" si="9"/>
        <v>0</v>
      </c>
      <c r="I134" s="101"/>
      <c r="J134"/>
      <c r="K134" s="113" t="s">
        <v>1501</v>
      </c>
      <c r="L134" s="127" t="str">
        <f t="shared" si="10"/>
        <v>B03XA01_nr</v>
      </c>
      <c r="M134" s="75">
        <v>10000</v>
      </c>
      <c r="N134" s="75" t="s">
        <v>1126</v>
      </c>
      <c r="O134" s="75">
        <v>1</v>
      </c>
      <c r="P134" s="75" t="s">
        <v>222</v>
      </c>
      <c r="Q134" s="75">
        <v>6</v>
      </c>
      <c r="R134" s="97" t="s">
        <v>1443</v>
      </c>
      <c r="S134" s="75" t="str">
        <f t="shared" si="11"/>
        <v>IE</v>
      </c>
      <c r="T134" s="75" t="str">
        <f t="shared" si="12"/>
        <v>ML</v>
      </c>
      <c r="U134" s="75" t="str">
        <f t="shared" si="13"/>
        <v>IU</v>
      </c>
      <c r="V134" s="7" t="str">
        <f t="shared" si="14"/>
        <v>1ML</v>
      </c>
      <c r="W134" s="75">
        <f t="shared" si="15"/>
        <v>0</v>
      </c>
      <c r="X134" s="75">
        <f t="shared" si="16"/>
        <v>0</v>
      </c>
      <c r="Y134" s="75">
        <f t="shared" si="17"/>
        <v>0</v>
      </c>
    </row>
    <row r="135" spans="2:25" ht="15.6">
      <c r="B135" s="97" t="s">
        <v>1122</v>
      </c>
      <c r="C135" s="97" t="s">
        <v>1452</v>
      </c>
      <c r="D135" s="97">
        <v>4291514</v>
      </c>
      <c r="E135" s="77">
        <v>7680590550029</v>
      </c>
      <c r="F135" s="75" t="s">
        <v>1139</v>
      </c>
      <c r="G135" s="103"/>
      <c r="H135" s="102">
        <f t="shared" si="9"/>
        <v>0</v>
      </c>
      <c r="I135" s="101"/>
      <c r="J135"/>
      <c r="K135" s="113" t="s">
        <v>1501</v>
      </c>
      <c r="L135" s="127" t="str">
        <f t="shared" si="10"/>
        <v>B03XA01_nr</v>
      </c>
      <c r="M135" s="75">
        <v>2000</v>
      </c>
      <c r="N135" s="75" t="s">
        <v>1126</v>
      </c>
      <c r="O135" s="75">
        <v>1</v>
      </c>
      <c r="P135" s="75" t="s">
        <v>222</v>
      </c>
      <c r="Q135" s="75">
        <v>6</v>
      </c>
      <c r="R135" s="97" t="s">
        <v>1443</v>
      </c>
      <c r="S135" s="75" t="str">
        <f t="shared" si="11"/>
        <v>IE</v>
      </c>
      <c r="T135" s="75" t="str">
        <f t="shared" si="12"/>
        <v>ML</v>
      </c>
      <c r="U135" s="75" t="str">
        <f t="shared" si="13"/>
        <v>IU</v>
      </c>
      <c r="V135" s="7" t="str">
        <f t="shared" si="14"/>
        <v>1ML</v>
      </c>
      <c r="W135" s="75">
        <f t="shared" si="15"/>
        <v>0</v>
      </c>
      <c r="X135" s="75">
        <f t="shared" si="16"/>
        <v>0</v>
      </c>
      <c r="Y135" s="75">
        <f t="shared" si="17"/>
        <v>0</v>
      </c>
    </row>
    <row r="136" spans="2:25" ht="15.6">
      <c r="B136" s="97" t="s">
        <v>1122</v>
      </c>
      <c r="C136" s="97" t="s">
        <v>1452</v>
      </c>
      <c r="D136" s="97">
        <v>4291520</v>
      </c>
      <c r="E136" s="95">
        <v>7680590550036</v>
      </c>
      <c r="F136" s="96" t="s">
        <v>1140</v>
      </c>
      <c r="G136" s="103"/>
      <c r="H136" s="102">
        <f t="shared" si="9"/>
        <v>0</v>
      </c>
      <c r="I136" s="101"/>
      <c r="J136" s="92"/>
      <c r="K136" s="113" t="s">
        <v>1501</v>
      </c>
      <c r="L136" s="127" t="str">
        <f t="shared" si="10"/>
        <v>B03XA01_nr</v>
      </c>
      <c r="M136" s="97">
        <v>3000</v>
      </c>
      <c r="N136" s="97" t="s">
        <v>1129</v>
      </c>
      <c r="O136" s="97">
        <v>0.3</v>
      </c>
      <c r="P136" s="97" t="s">
        <v>222</v>
      </c>
      <c r="Q136" s="97">
        <v>6</v>
      </c>
      <c r="R136" s="97" t="s">
        <v>1443</v>
      </c>
      <c r="S136" s="97" t="str">
        <f t="shared" si="11"/>
        <v>IE</v>
      </c>
      <c r="T136" s="97" t="str">
        <f t="shared" si="12"/>
        <v>0.3ML</v>
      </c>
      <c r="U136" s="97" t="str">
        <f t="shared" si="13"/>
        <v>IU</v>
      </c>
      <c r="V136" s="98" t="str">
        <f t="shared" si="14"/>
        <v>0.3ML</v>
      </c>
      <c r="W136" s="97">
        <f t="shared" si="15"/>
        <v>0</v>
      </c>
      <c r="X136" s="97">
        <f t="shared" si="16"/>
        <v>0</v>
      </c>
      <c r="Y136" s="97">
        <f t="shared" si="17"/>
        <v>0</v>
      </c>
    </row>
    <row r="137" spans="2:25" ht="15.6">
      <c r="B137" s="97" t="s">
        <v>1122</v>
      </c>
      <c r="C137" s="97" t="s">
        <v>1452</v>
      </c>
      <c r="D137" s="97">
        <v>4291537</v>
      </c>
      <c r="E137" s="77">
        <v>7680590550043</v>
      </c>
      <c r="F137" s="75" t="s">
        <v>1141</v>
      </c>
      <c r="G137" s="103"/>
      <c r="H137" s="102">
        <f t="shared" si="9"/>
        <v>0</v>
      </c>
      <c r="I137" s="101"/>
      <c r="J137"/>
      <c r="K137" s="113" t="s">
        <v>1501</v>
      </c>
      <c r="L137" s="127" t="str">
        <f t="shared" si="10"/>
        <v>B03XA01_nr</v>
      </c>
      <c r="M137" s="75">
        <v>4000</v>
      </c>
      <c r="N137" s="75" t="s">
        <v>1131</v>
      </c>
      <c r="O137" s="75">
        <v>0.4</v>
      </c>
      <c r="P137" s="75" t="s">
        <v>222</v>
      </c>
      <c r="Q137" s="75">
        <v>6</v>
      </c>
      <c r="R137" s="97" t="s">
        <v>1443</v>
      </c>
      <c r="S137" s="75" t="str">
        <f t="shared" si="11"/>
        <v>IE</v>
      </c>
      <c r="T137" s="75" t="str">
        <f t="shared" si="12"/>
        <v>0.4ML</v>
      </c>
      <c r="U137" s="75" t="str">
        <f t="shared" si="13"/>
        <v>IU</v>
      </c>
      <c r="V137" s="7" t="str">
        <f t="shared" si="14"/>
        <v>0.4ML</v>
      </c>
      <c r="W137" s="75">
        <f t="shared" si="15"/>
        <v>0</v>
      </c>
      <c r="X137" s="75">
        <f t="shared" si="16"/>
        <v>0</v>
      </c>
      <c r="Y137" s="75">
        <f t="shared" si="17"/>
        <v>0</v>
      </c>
    </row>
    <row r="138" spans="2:25" ht="15.6">
      <c r="B138" s="97" t="s">
        <v>1122</v>
      </c>
      <c r="C138" s="97" t="s">
        <v>1452</v>
      </c>
      <c r="D138" s="97">
        <v>4291543</v>
      </c>
      <c r="E138" s="77">
        <v>7680590550050</v>
      </c>
      <c r="F138" s="75" t="s">
        <v>1142</v>
      </c>
      <c r="G138" s="103"/>
      <c r="H138" s="102">
        <f t="shared" si="9"/>
        <v>0</v>
      </c>
      <c r="I138" s="101"/>
      <c r="J138"/>
      <c r="K138" s="113" t="s">
        <v>1501</v>
      </c>
      <c r="L138" s="127" t="str">
        <f t="shared" si="10"/>
        <v>B03XA01_nr</v>
      </c>
      <c r="M138" s="75">
        <v>5000</v>
      </c>
      <c r="N138" s="75" t="s">
        <v>1124</v>
      </c>
      <c r="O138" s="75">
        <v>0.5</v>
      </c>
      <c r="P138" s="75" t="s">
        <v>222</v>
      </c>
      <c r="Q138" s="75">
        <v>6</v>
      </c>
      <c r="R138" s="97" t="s">
        <v>1443</v>
      </c>
      <c r="S138" s="75" t="str">
        <f t="shared" si="11"/>
        <v>IE</v>
      </c>
      <c r="T138" s="75" t="str">
        <f t="shared" si="12"/>
        <v>0.5ML</v>
      </c>
      <c r="U138" s="75" t="str">
        <f t="shared" si="13"/>
        <v>IU</v>
      </c>
      <c r="V138" s="7" t="str">
        <f t="shared" si="14"/>
        <v>0.5ML</v>
      </c>
      <c r="W138" s="75">
        <f t="shared" si="15"/>
        <v>0</v>
      </c>
      <c r="X138" s="75">
        <f t="shared" si="16"/>
        <v>0</v>
      </c>
      <c r="Y138" s="75">
        <f t="shared" si="17"/>
        <v>0</v>
      </c>
    </row>
    <row r="139" spans="2:25" ht="15.6">
      <c r="B139" s="97" t="s">
        <v>1122</v>
      </c>
      <c r="C139" s="97" t="s">
        <v>1452</v>
      </c>
      <c r="D139" s="97">
        <v>4291566</v>
      </c>
      <c r="E139" s="77">
        <v>7680590550067</v>
      </c>
      <c r="F139" s="75" t="s">
        <v>1143</v>
      </c>
      <c r="G139" s="103"/>
      <c r="H139" s="102">
        <f t="shared" si="9"/>
        <v>0</v>
      </c>
      <c r="I139" s="101"/>
      <c r="J139"/>
      <c r="K139" s="113" t="s">
        <v>1501</v>
      </c>
      <c r="L139" s="127" t="str">
        <f t="shared" si="10"/>
        <v>B03XA01_nr</v>
      </c>
      <c r="M139" s="75">
        <v>6000</v>
      </c>
      <c r="N139" s="75" t="s">
        <v>1134</v>
      </c>
      <c r="O139" s="75">
        <v>0.6</v>
      </c>
      <c r="P139" s="75" t="s">
        <v>222</v>
      </c>
      <c r="Q139" s="75">
        <v>6</v>
      </c>
      <c r="R139" s="97" t="s">
        <v>1443</v>
      </c>
      <c r="S139" s="75" t="str">
        <f t="shared" si="11"/>
        <v>IE</v>
      </c>
      <c r="T139" s="75" t="str">
        <f t="shared" si="12"/>
        <v>0.6ML</v>
      </c>
      <c r="U139" s="75" t="str">
        <f t="shared" si="13"/>
        <v>IU</v>
      </c>
      <c r="V139" s="7" t="str">
        <f t="shared" si="14"/>
        <v>0.6ML</v>
      </c>
      <c r="W139" s="75">
        <f t="shared" si="15"/>
        <v>0</v>
      </c>
      <c r="X139" s="75">
        <f t="shared" si="16"/>
        <v>0</v>
      </c>
      <c r="Y139" s="75">
        <f t="shared" si="17"/>
        <v>0</v>
      </c>
    </row>
    <row r="140" spans="2:25" ht="15.6">
      <c r="B140" s="97" t="s">
        <v>1122</v>
      </c>
      <c r="C140" s="97" t="s">
        <v>1452</v>
      </c>
      <c r="D140" s="97">
        <v>4353971</v>
      </c>
      <c r="E140" s="77"/>
      <c r="F140" s="75" t="s">
        <v>1144</v>
      </c>
      <c r="G140" s="103"/>
      <c r="H140" s="102">
        <f t="shared" si="9"/>
        <v>0</v>
      </c>
      <c r="I140" s="101"/>
      <c r="J140"/>
      <c r="K140" s="113" t="s">
        <v>1501</v>
      </c>
      <c r="L140" s="127" t="str">
        <f t="shared" si="10"/>
        <v>B03XA01_nr</v>
      </c>
      <c r="M140" s="75">
        <v>7000</v>
      </c>
      <c r="N140" s="75" t="s">
        <v>1145</v>
      </c>
      <c r="O140" s="75">
        <v>0.7</v>
      </c>
      <c r="P140" s="75" t="s">
        <v>222</v>
      </c>
      <c r="Q140" s="75">
        <v>6</v>
      </c>
      <c r="R140" s="97" t="s">
        <v>1443</v>
      </c>
      <c r="S140" s="75" t="str">
        <f t="shared" si="11"/>
        <v>IE</v>
      </c>
      <c r="T140" s="75" t="str">
        <f t="shared" si="12"/>
        <v>0.7ML</v>
      </c>
      <c r="U140" s="75" t="str">
        <f t="shared" si="13"/>
        <v>IU</v>
      </c>
      <c r="V140" s="7" t="str">
        <f t="shared" si="14"/>
        <v>0.7ML</v>
      </c>
      <c r="W140" s="75">
        <f t="shared" si="15"/>
        <v>0</v>
      </c>
      <c r="X140" s="75">
        <f t="shared" si="16"/>
        <v>0</v>
      </c>
      <c r="Y140" s="75">
        <f t="shared" si="17"/>
        <v>0</v>
      </c>
    </row>
    <row r="141" spans="2:25" ht="15.6">
      <c r="B141" s="97" t="s">
        <v>1122</v>
      </c>
      <c r="C141" s="97" t="s">
        <v>1452</v>
      </c>
      <c r="D141" s="97">
        <v>4291572</v>
      </c>
      <c r="E141" s="77">
        <v>7680590550081</v>
      </c>
      <c r="F141" s="75" t="s">
        <v>1146</v>
      </c>
      <c r="G141" s="103"/>
      <c r="H141" s="102">
        <f t="shared" si="9"/>
        <v>0</v>
      </c>
      <c r="I141" s="101"/>
      <c r="J141"/>
      <c r="K141" s="113" t="s">
        <v>1501</v>
      </c>
      <c r="L141" s="127" t="str">
        <f t="shared" si="10"/>
        <v>B03XA01_nr</v>
      </c>
      <c r="M141" s="75">
        <v>8000</v>
      </c>
      <c r="N141" s="75" t="s">
        <v>1136</v>
      </c>
      <c r="O141" s="75">
        <v>0.8</v>
      </c>
      <c r="P141" s="75" t="s">
        <v>222</v>
      </c>
      <c r="Q141" s="75">
        <v>6</v>
      </c>
      <c r="R141" s="97" t="s">
        <v>1443</v>
      </c>
      <c r="S141" s="75" t="str">
        <f t="shared" si="11"/>
        <v>IE</v>
      </c>
      <c r="T141" s="75" t="str">
        <f t="shared" si="12"/>
        <v>0.8ML</v>
      </c>
      <c r="U141" s="75" t="str">
        <f t="shared" si="13"/>
        <v>IU</v>
      </c>
      <c r="V141" s="7" t="str">
        <f t="shared" si="14"/>
        <v>0.8ML</v>
      </c>
      <c r="W141" s="75">
        <f t="shared" si="15"/>
        <v>0</v>
      </c>
      <c r="X141" s="75">
        <f t="shared" si="16"/>
        <v>0</v>
      </c>
      <c r="Y141" s="75">
        <f t="shared" si="17"/>
        <v>0</v>
      </c>
    </row>
    <row r="142" spans="2:25" ht="15.6">
      <c r="B142" s="97" t="s">
        <v>1122</v>
      </c>
      <c r="C142" s="97" t="s">
        <v>1452</v>
      </c>
      <c r="D142" s="97">
        <v>4353988</v>
      </c>
      <c r="E142" s="76"/>
      <c r="F142" s="7" t="s">
        <v>1147</v>
      </c>
      <c r="G142" s="103"/>
      <c r="H142" s="102">
        <f t="shared" si="9"/>
        <v>0</v>
      </c>
      <c r="I142" s="101"/>
      <c r="J142"/>
      <c r="K142" s="113" t="s">
        <v>1501</v>
      </c>
      <c r="L142" s="127" t="str">
        <f t="shared" si="10"/>
        <v>B03XA01_nr</v>
      </c>
      <c r="M142" s="7">
        <v>9000</v>
      </c>
      <c r="N142" s="7" t="s">
        <v>1148</v>
      </c>
      <c r="O142" s="7">
        <v>0.9</v>
      </c>
      <c r="P142" s="7" t="s">
        <v>222</v>
      </c>
      <c r="Q142" s="7">
        <v>6</v>
      </c>
      <c r="R142" s="97" t="s">
        <v>1443</v>
      </c>
      <c r="S142" s="75" t="str">
        <f t="shared" si="11"/>
        <v>IE</v>
      </c>
      <c r="T142" s="75" t="str">
        <f t="shared" si="12"/>
        <v>0.9ML</v>
      </c>
      <c r="U142" s="75" t="str">
        <f t="shared" si="13"/>
        <v>IU</v>
      </c>
      <c r="V142" s="7" t="str">
        <f t="shared" si="14"/>
        <v>0.9ML</v>
      </c>
      <c r="W142" s="75">
        <f t="shared" si="15"/>
        <v>0</v>
      </c>
      <c r="X142" s="75">
        <f t="shared" si="16"/>
        <v>0</v>
      </c>
      <c r="Y142" s="75">
        <f t="shared" si="17"/>
        <v>0</v>
      </c>
    </row>
    <row r="143" spans="2:25" ht="15.6">
      <c r="B143" s="97" t="s">
        <v>1122</v>
      </c>
      <c r="C143" s="97" t="s">
        <v>1452</v>
      </c>
      <c r="D143" s="97">
        <v>5014030</v>
      </c>
      <c r="E143" s="76">
        <v>7680596360301</v>
      </c>
      <c r="F143" s="7" t="s">
        <v>1149</v>
      </c>
      <c r="G143" s="103"/>
      <c r="H143" s="102">
        <f t="shared" si="9"/>
        <v>0</v>
      </c>
      <c r="I143" s="101"/>
      <c r="J143"/>
      <c r="K143" s="113" t="s">
        <v>1501</v>
      </c>
      <c r="L143" s="127" t="str">
        <f t="shared" si="10"/>
        <v>B03XA01_nr</v>
      </c>
      <c r="M143" s="7">
        <v>1000</v>
      </c>
      <c r="N143" s="7" t="s">
        <v>1124</v>
      </c>
      <c r="O143" s="7">
        <v>6</v>
      </c>
      <c r="P143" s="7" t="s">
        <v>7</v>
      </c>
      <c r="Q143" s="7">
        <v>1</v>
      </c>
      <c r="R143" s="97" t="s">
        <v>1443</v>
      </c>
      <c r="S143" s="75" t="str">
        <f t="shared" si="11"/>
        <v>IE</v>
      </c>
      <c r="T143" s="75" t="str">
        <f t="shared" si="12"/>
        <v>0.5ML</v>
      </c>
      <c r="U143" s="75" t="str">
        <f t="shared" si="13"/>
        <v>IU</v>
      </c>
      <c r="V143" s="7" t="str">
        <f t="shared" si="14"/>
        <v>0.5ML</v>
      </c>
      <c r="W143" s="75">
        <f t="shared" si="15"/>
        <v>0</v>
      </c>
      <c r="X143" s="75">
        <f t="shared" si="16"/>
        <v>1</v>
      </c>
      <c r="Y143" s="75">
        <f t="shared" si="17"/>
        <v>0</v>
      </c>
    </row>
    <row r="144" spans="2:25" ht="15.6">
      <c r="B144" s="97" t="s">
        <v>1122</v>
      </c>
      <c r="C144" s="97" t="s">
        <v>1452</v>
      </c>
      <c r="D144" s="97">
        <v>5014099</v>
      </c>
      <c r="E144" s="76">
        <v>7680596360448</v>
      </c>
      <c r="F144" s="7" t="s">
        <v>1150</v>
      </c>
      <c r="G144" s="103"/>
      <c r="H144" s="102">
        <f t="shared" si="9"/>
        <v>0</v>
      </c>
      <c r="I144" s="101"/>
      <c r="J144"/>
      <c r="K144" s="113" t="s">
        <v>1501</v>
      </c>
      <c r="L144" s="127" t="str">
        <f t="shared" si="10"/>
        <v>B03XA01_nr</v>
      </c>
      <c r="M144" s="7">
        <v>10000</v>
      </c>
      <c r="N144" s="7" t="s">
        <v>1126</v>
      </c>
      <c r="O144" s="7">
        <v>6</v>
      </c>
      <c r="P144" s="7" t="s">
        <v>7</v>
      </c>
      <c r="Q144" s="7">
        <v>1</v>
      </c>
      <c r="R144" s="97" t="s">
        <v>1443</v>
      </c>
      <c r="S144" s="75" t="str">
        <f t="shared" si="11"/>
        <v>IE</v>
      </c>
      <c r="T144" s="75" t="str">
        <f t="shared" si="12"/>
        <v>ML</v>
      </c>
      <c r="U144" s="75" t="str">
        <f t="shared" si="13"/>
        <v>IU</v>
      </c>
      <c r="V144" s="7" t="str">
        <f t="shared" si="14"/>
        <v>1ML</v>
      </c>
      <c r="W144" s="75">
        <f t="shared" si="15"/>
        <v>0</v>
      </c>
      <c r="X144" s="75">
        <f t="shared" si="16"/>
        <v>1</v>
      </c>
      <c r="Y144" s="75">
        <f t="shared" si="17"/>
        <v>0</v>
      </c>
    </row>
    <row r="145" spans="2:25" ht="15.6">
      <c r="B145" s="97" t="s">
        <v>1122</v>
      </c>
      <c r="C145" s="97" t="s">
        <v>1452</v>
      </c>
      <c r="D145" s="97">
        <v>5014047</v>
      </c>
      <c r="E145" s="76">
        <v>7680596360325</v>
      </c>
      <c r="F145" s="7" t="s">
        <v>1151</v>
      </c>
      <c r="G145" s="103"/>
      <c r="H145" s="102">
        <f t="shared" si="9"/>
        <v>0</v>
      </c>
      <c r="I145" s="101"/>
      <c r="J145"/>
      <c r="K145" s="113" t="s">
        <v>1501</v>
      </c>
      <c r="L145" s="127" t="str">
        <f t="shared" si="10"/>
        <v>B03XA01_nr</v>
      </c>
      <c r="M145" s="7">
        <v>2000</v>
      </c>
      <c r="N145" s="7" t="s">
        <v>1124</v>
      </c>
      <c r="O145" s="7">
        <v>6</v>
      </c>
      <c r="P145" s="7" t="s">
        <v>7</v>
      </c>
      <c r="Q145" s="7">
        <v>1</v>
      </c>
      <c r="R145" s="97" t="s">
        <v>1443</v>
      </c>
      <c r="S145" s="75" t="str">
        <f t="shared" si="11"/>
        <v>IE</v>
      </c>
      <c r="T145" s="75" t="str">
        <f t="shared" si="12"/>
        <v>0.5ML</v>
      </c>
      <c r="U145" s="75" t="str">
        <f t="shared" si="13"/>
        <v>IU</v>
      </c>
      <c r="V145" s="7" t="str">
        <f t="shared" si="14"/>
        <v>0.5ML</v>
      </c>
      <c r="W145" s="75">
        <f t="shared" si="15"/>
        <v>0</v>
      </c>
      <c r="X145" s="75">
        <f t="shared" si="16"/>
        <v>1</v>
      </c>
      <c r="Y145" s="75">
        <f t="shared" si="17"/>
        <v>0</v>
      </c>
    </row>
    <row r="146" spans="2:25" ht="15.6">
      <c r="B146" s="97" t="s">
        <v>1122</v>
      </c>
      <c r="C146" s="97" t="s">
        <v>1452</v>
      </c>
      <c r="D146" s="97">
        <v>5014107</v>
      </c>
      <c r="E146" s="77">
        <v>7680596360486</v>
      </c>
      <c r="F146" s="75" t="s">
        <v>1152</v>
      </c>
      <c r="G146" s="103"/>
      <c r="H146" s="102">
        <f t="shared" si="9"/>
        <v>0</v>
      </c>
      <c r="I146" s="101"/>
      <c r="J146"/>
      <c r="K146" s="113" t="s">
        <v>1501</v>
      </c>
      <c r="L146" s="127" t="str">
        <f t="shared" si="10"/>
        <v>B03XA01_nr</v>
      </c>
      <c r="M146" s="75">
        <v>20000</v>
      </c>
      <c r="N146" s="75" t="s">
        <v>1126</v>
      </c>
      <c r="O146" s="75">
        <v>4</v>
      </c>
      <c r="P146" s="75" t="s">
        <v>7</v>
      </c>
      <c r="Q146" s="75">
        <v>1</v>
      </c>
      <c r="R146" s="97" t="s">
        <v>1443</v>
      </c>
      <c r="S146" s="75" t="str">
        <f t="shared" si="11"/>
        <v>IE</v>
      </c>
      <c r="T146" s="75" t="str">
        <f t="shared" si="12"/>
        <v>ML</v>
      </c>
      <c r="U146" s="75" t="str">
        <f t="shared" si="13"/>
        <v>IU</v>
      </c>
      <c r="V146" s="7" t="str">
        <f t="shared" si="14"/>
        <v>1ML</v>
      </c>
      <c r="W146" s="75">
        <f t="shared" si="15"/>
        <v>0</v>
      </c>
      <c r="X146" s="75">
        <f t="shared" si="16"/>
        <v>1</v>
      </c>
      <c r="Y146" s="75">
        <f t="shared" si="17"/>
        <v>0</v>
      </c>
    </row>
    <row r="147" spans="2:25" ht="15.6">
      <c r="B147" s="97" t="s">
        <v>1122</v>
      </c>
      <c r="C147" s="97" t="s">
        <v>1452</v>
      </c>
      <c r="D147" s="97">
        <v>5014053</v>
      </c>
      <c r="E147" s="76">
        <v>7680596360349</v>
      </c>
      <c r="F147" s="7" t="s">
        <v>1153</v>
      </c>
      <c r="G147" s="103"/>
      <c r="H147" s="102">
        <f t="shared" si="9"/>
        <v>0</v>
      </c>
      <c r="I147" s="101"/>
      <c r="J147"/>
      <c r="K147" s="113" t="s">
        <v>1501</v>
      </c>
      <c r="L147" s="127" t="str">
        <f t="shared" si="10"/>
        <v>B03XA01_nr</v>
      </c>
      <c r="M147" s="7">
        <v>3000</v>
      </c>
      <c r="N147" s="7" t="s">
        <v>1124</v>
      </c>
      <c r="O147" s="7">
        <v>6</v>
      </c>
      <c r="P147" s="7" t="s">
        <v>7</v>
      </c>
      <c r="Q147" s="7">
        <v>1</v>
      </c>
      <c r="R147" s="97" t="s">
        <v>1443</v>
      </c>
      <c r="S147" s="75" t="str">
        <f t="shared" si="11"/>
        <v>IE</v>
      </c>
      <c r="T147" s="75" t="str">
        <f t="shared" si="12"/>
        <v>0.5ML</v>
      </c>
      <c r="U147" s="75" t="str">
        <f t="shared" si="13"/>
        <v>IU</v>
      </c>
      <c r="V147" s="7" t="str">
        <f t="shared" si="14"/>
        <v>0.5ML</v>
      </c>
      <c r="W147" s="75">
        <f t="shared" si="15"/>
        <v>0</v>
      </c>
      <c r="X147" s="75">
        <f t="shared" si="16"/>
        <v>1</v>
      </c>
      <c r="Y147" s="75">
        <f t="shared" si="17"/>
        <v>0</v>
      </c>
    </row>
    <row r="148" spans="2:25" ht="15.6">
      <c r="B148" s="97" t="s">
        <v>1122</v>
      </c>
      <c r="C148" s="97" t="s">
        <v>1452</v>
      </c>
      <c r="D148" s="97">
        <v>5014113</v>
      </c>
      <c r="E148" s="77">
        <v>7680596360547</v>
      </c>
      <c r="F148" s="75" t="s">
        <v>1154</v>
      </c>
      <c r="G148" s="103"/>
      <c r="H148" s="102">
        <f t="shared" ref="H148:H211" si="18">+IF(OR(X148=1,Y148=1),G148/Q148/O148/M148,G148/Q148/M148)</f>
        <v>0</v>
      </c>
      <c r="I148" s="101"/>
      <c r="J148"/>
      <c r="K148" s="113" t="s">
        <v>1501</v>
      </c>
      <c r="L148" s="127" t="str">
        <f t="shared" ref="L148:L211" si="19">+B148&amp;"_"&amp;K148</f>
        <v>B03XA01_nr</v>
      </c>
      <c r="M148" s="75">
        <v>30000</v>
      </c>
      <c r="N148" s="75" t="s">
        <v>1126</v>
      </c>
      <c r="O148" s="75">
        <v>4</v>
      </c>
      <c r="P148" s="75" t="s">
        <v>7</v>
      </c>
      <c r="Q148" s="75">
        <v>1</v>
      </c>
      <c r="R148" s="97" t="s">
        <v>1443</v>
      </c>
      <c r="S148" s="75" t="str">
        <f t="shared" ref="S148:S211" si="20">IF(ISERR(SEARCH("/",$N148)-1),$N148,LEFT($N148,SEARCH("/",$N148)-1))</f>
        <v>IE</v>
      </c>
      <c r="T148" s="75" t="str">
        <f t="shared" ref="T148:T211" si="21">IF(ISERR(SEARCH("/",$N148)-1),0,RIGHT($N148,LEN($N148)-SEARCH("/",$N148)))</f>
        <v>ML</v>
      </c>
      <c r="U148" s="75" t="str">
        <f t="shared" ref="U148:U211" si="22">+IF(OR(S148=R148,AND(S148="E",R148="U"),AND(S148="IE",R148="IU"),AND(S148="IE",R148="U"),AND(S148="E",R148="IU"),AND(S148="MIOE",R148="MIU")),R148,S148)</f>
        <v>IU</v>
      </c>
      <c r="V148" s="7" t="str">
        <f t="shared" ref="V148:V211" si="23">+IF(T148=0,1,IF(LEFT(T148,1)="M","1"&amp;T148,T148))</f>
        <v>1ML</v>
      </c>
      <c r="W148" s="75">
        <f t="shared" ref="W148:W211" si="24">+IF(U148=R148,0,1)</f>
        <v>0</v>
      </c>
      <c r="X148" s="75">
        <f t="shared" ref="X148:X211" si="25">+IF(P148="Stk",1,0)</f>
        <v>1</v>
      </c>
      <c r="Y148" s="75">
        <f t="shared" ref="Y148:Y211" si="26">+IF(OR(X148=1,V148=1),0,IF((O148&amp;P148)=V148,0,1))</f>
        <v>0</v>
      </c>
    </row>
    <row r="149" spans="2:25" ht="15.6">
      <c r="B149" s="97" t="s">
        <v>1122</v>
      </c>
      <c r="C149" s="97" t="s">
        <v>1452</v>
      </c>
      <c r="D149" s="97">
        <v>5014076</v>
      </c>
      <c r="E149" s="77">
        <v>7680596360363</v>
      </c>
      <c r="F149" s="75" t="s">
        <v>1155</v>
      </c>
      <c r="G149" s="103"/>
      <c r="H149" s="102">
        <f t="shared" si="18"/>
        <v>0</v>
      </c>
      <c r="I149" s="101"/>
      <c r="J149"/>
      <c r="K149" s="113" t="s">
        <v>1501</v>
      </c>
      <c r="L149" s="127" t="str">
        <f t="shared" si="19"/>
        <v>B03XA01_nr</v>
      </c>
      <c r="M149" s="75">
        <v>4000</v>
      </c>
      <c r="N149" s="75" t="s">
        <v>1124</v>
      </c>
      <c r="O149" s="75">
        <v>6</v>
      </c>
      <c r="P149" s="75" t="s">
        <v>7</v>
      </c>
      <c r="Q149" s="75">
        <v>1</v>
      </c>
      <c r="R149" s="97" t="s">
        <v>1443</v>
      </c>
      <c r="S149" s="75" t="str">
        <f t="shared" si="20"/>
        <v>IE</v>
      </c>
      <c r="T149" s="75" t="str">
        <f t="shared" si="21"/>
        <v>0.5ML</v>
      </c>
      <c r="U149" s="75" t="str">
        <f t="shared" si="22"/>
        <v>IU</v>
      </c>
      <c r="V149" s="7" t="str">
        <f t="shared" si="23"/>
        <v>0.5ML</v>
      </c>
      <c r="W149" s="75">
        <f t="shared" si="24"/>
        <v>0</v>
      </c>
      <c r="X149" s="75">
        <f t="shared" si="25"/>
        <v>1</v>
      </c>
      <c r="Y149" s="75">
        <f t="shared" si="26"/>
        <v>0</v>
      </c>
    </row>
    <row r="150" spans="2:25" ht="15.6">
      <c r="B150" s="97" t="s">
        <v>1122</v>
      </c>
      <c r="C150" s="97" t="s">
        <v>1452</v>
      </c>
      <c r="D150" s="97">
        <v>5014082</v>
      </c>
      <c r="E150" s="77">
        <v>7680596360387</v>
      </c>
      <c r="F150" s="75" t="s">
        <v>1156</v>
      </c>
      <c r="G150" s="103"/>
      <c r="H150" s="102">
        <f t="shared" si="18"/>
        <v>0</v>
      </c>
      <c r="I150" s="101"/>
      <c r="J150"/>
      <c r="K150" s="113" t="s">
        <v>1501</v>
      </c>
      <c r="L150" s="127" t="str">
        <f t="shared" si="19"/>
        <v>B03XA01_nr</v>
      </c>
      <c r="M150" s="75">
        <v>5000</v>
      </c>
      <c r="N150" s="75" t="s">
        <v>1124</v>
      </c>
      <c r="O150" s="75">
        <v>6</v>
      </c>
      <c r="P150" s="75" t="s">
        <v>7</v>
      </c>
      <c r="Q150" s="75">
        <v>1</v>
      </c>
      <c r="R150" s="97" t="s">
        <v>1443</v>
      </c>
      <c r="S150" s="75" t="str">
        <f t="shared" si="20"/>
        <v>IE</v>
      </c>
      <c r="T150" s="75" t="str">
        <f t="shared" si="21"/>
        <v>0.5ML</v>
      </c>
      <c r="U150" s="75" t="str">
        <f t="shared" si="22"/>
        <v>IU</v>
      </c>
      <c r="V150" s="7" t="str">
        <f t="shared" si="23"/>
        <v>0.5ML</v>
      </c>
      <c r="W150" s="75">
        <f t="shared" si="24"/>
        <v>0</v>
      </c>
      <c r="X150" s="75">
        <f t="shared" si="25"/>
        <v>1</v>
      </c>
      <c r="Y150" s="75">
        <f t="shared" si="26"/>
        <v>0</v>
      </c>
    </row>
    <row r="151" spans="2:25" ht="15.6">
      <c r="B151" s="97" t="s">
        <v>1122</v>
      </c>
      <c r="C151" s="97" t="s">
        <v>1452</v>
      </c>
      <c r="D151" s="97">
        <v>3948567</v>
      </c>
      <c r="E151" s="77">
        <v>7680490788041</v>
      </c>
      <c r="F151" s="75" t="s">
        <v>1157</v>
      </c>
      <c r="G151" s="103"/>
      <c r="H151" s="102">
        <f t="shared" si="18"/>
        <v>0</v>
      </c>
      <c r="I151" s="101"/>
      <c r="J151"/>
      <c r="K151" s="113" t="s">
        <v>1501</v>
      </c>
      <c r="L151" s="127" t="str">
        <f t="shared" si="19"/>
        <v>B03XA01_nr</v>
      </c>
      <c r="M151" s="75">
        <v>1000</v>
      </c>
      <c r="N151" s="75" t="s">
        <v>1124</v>
      </c>
      <c r="O151" s="75">
        <v>0.5</v>
      </c>
      <c r="P151" s="75" t="s">
        <v>222</v>
      </c>
      <c r="Q151" s="75">
        <v>6</v>
      </c>
      <c r="R151" s="97" t="s">
        <v>1443</v>
      </c>
      <c r="S151" s="75" t="str">
        <f t="shared" si="20"/>
        <v>IE</v>
      </c>
      <c r="T151" s="75" t="str">
        <f t="shared" si="21"/>
        <v>0.5ML</v>
      </c>
      <c r="U151" s="75" t="str">
        <f t="shared" si="22"/>
        <v>IU</v>
      </c>
      <c r="V151" s="7" t="str">
        <f t="shared" si="23"/>
        <v>0.5ML</v>
      </c>
      <c r="W151" s="75">
        <f t="shared" si="24"/>
        <v>0</v>
      </c>
      <c r="X151" s="75">
        <f t="shared" si="25"/>
        <v>0</v>
      </c>
      <c r="Y151" s="75">
        <f t="shared" si="26"/>
        <v>0</v>
      </c>
    </row>
    <row r="152" spans="2:25" ht="15.6">
      <c r="B152" s="97" t="s">
        <v>1122</v>
      </c>
      <c r="C152" s="97" t="s">
        <v>1452</v>
      </c>
      <c r="D152" s="97">
        <v>3948656</v>
      </c>
      <c r="E152" s="77">
        <v>7680490788089</v>
      </c>
      <c r="F152" s="75" t="s">
        <v>1158</v>
      </c>
      <c r="G152" s="103"/>
      <c r="H152" s="102">
        <f t="shared" si="18"/>
        <v>0</v>
      </c>
      <c r="I152" s="101"/>
      <c r="J152"/>
      <c r="K152" s="113" t="s">
        <v>1501</v>
      </c>
      <c r="L152" s="127" t="str">
        <f t="shared" si="19"/>
        <v>B03XA01_nr</v>
      </c>
      <c r="M152" s="75">
        <v>10000</v>
      </c>
      <c r="N152" s="75" t="s">
        <v>1126</v>
      </c>
      <c r="O152" s="75">
        <v>1</v>
      </c>
      <c r="P152" s="75" t="s">
        <v>222</v>
      </c>
      <c r="Q152" s="75">
        <v>6</v>
      </c>
      <c r="R152" s="97" t="s">
        <v>1443</v>
      </c>
      <c r="S152" s="75" t="str">
        <f t="shared" si="20"/>
        <v>IE</v>
      </c>
      <c r="T152" s="75" t="str">
        <f t="shared" si="21"/>
        <v>ML</v>
      </c>
      <c r="U152" s="75" t="str">
        <f t="shared" si="22"/>
        <v>IU</v>
      </c>
      <c r="V152" s="7" t="str">
        <f t="shared" si="23"/>
        <v>1ML</v>
      </c>
      <c r="W152" s="75">
        <f t="shared" si="24"/>
        <v>0</v>
      </c>
      <c r="X152" s="75">
        <f t="shared" si="25"/>
        <v>0</v>
      </c>
      <c r="Y152" s="75">
        <f t="shared" si="26"/>
        <v>0</v>
      </c>
    </row>
    <row r="153" spans="2:25" ht="15.6">
      <c r="B153" s="97" t="s">
        <v>1122</v>
      </c>
      <c r="C153" s="97" t="s">
        <v>1452</v>
      </c>
      <c r="D153" s="97">
        <v>3948573</v>
      </c>
      <c r="E153" s="77">
        <v>7680490788058</v>
      </c>
      <c r="F153" s="75" t="s">
        <v>1159</v>
      </c>
      <c r="G153" s="103"/>
      <c r="H153" s="102">
        <f t="shared" si="18"/>
        <v>0</v>
      </c>
      <c r="I153" s="101"/>
      <c r="J153"/>
      <c r="K153" s="113" t="s">
        <v>1501</v>
      </c>
      <c r="L153" s="127" t="str">
        <f t="shared" si="19"/>
        <v>B03XA01_nr</v>
      </c>
      <c r="M153" s="75">
        <v>2000</v>
      </c>
      <c r="N153" s="75" t="s">
        <v>1124</v>
      </c>
      <c r="O153" s="75">
        <v>0.5</v>
      </c>
      <c r="P153" s="75" t="s">
        <v>222</v>
      </c>
      <c r="Q153" s="75">
        <v>6</v>
      </c>
      <c r="R153" s="97" t="s">
        <v>1443</v>
      </c>
      <c r="S153" s="75" t="str">
        <f t="shared" si="20"/>
        <v>IE</v>
      </c>
      <c r="T153" s="75" t="str">
        <f t="shared" si="21"/>
        <v>0.5ML</v>
      </c>
      <c r="U153" s="75" t="str">
        <f t="shared" si="22"/>
        <v>IU</v>
      </c>
      <c r="V153" s="7" t="str">
        <f t="shared" si="23"/>
        <v>0.5ML</v>
      </c>
      <c r="W153" s="75">
        <f t="shared" si="24"/>
        <v>0</v>
      </c>
      <c r="X153" s="75">
        <f t="shared" si="25"/>
        <v>0</v>
      </c>
      <c r="Y153" s="75">
        <f t="shared" si="26"/>
        <v>0</v>
      </c>
    </row>
    <row r="154" spans="2:25" ht="15.6">
      <c r="B154" s="97" t="s">
        <v>1122</v>
      </c>
      <c r="C154" s="97" t="s">
        <v>1452</v>
      </c>
      <c r="D154" s="97">
        <v>3948662</v>
      </c>
      <c r="E154" s="77">
        <v>7680490788096</v>
      </c>
      <c r="F154" s="75" t="s">
        <v>1160</v>
      </c>
      <c r="G154" s="103"/>
      <c r="H154" s="102">
        <f t="shared" si="18"/>
        <v>0</v>
      </c>
      <c r="I154" s="101"/>
      <c r="J154"/>
      <c r="K154" s="113" t="s">
        <v>1501</v>
      </c>
      <c r="L154" s="127" t="str">
        <f t="shared" si="19"/>
        <v>B03XA01_nr</v>
      </c>
      <c r="M154" s="75">
        <v>20000</v>
      </c>
      <c r="N154" s="75" t="s">
        <v>1124</v>
      </c>
      <c r="O154" s="75">
        <v>0.5</v>
      </c>
      <c r="P154" s="75" t="s">
        <v>222</v>
      </c>
      <c r="Q154" s="75">
        <v>1</v>
      </c>
      <c r="R154" s="97" t="s">
        <v>1443</v>
      </c>
      <c r="S154" s="75" t="str">
        <f t="shared" si="20"/>
        <v>IE</v>
      </c>
      <c r="T154" s="75" t="str">
        <f t="shared" si="21"/>
        <v>0.5ML</v>
      </c>
      <c r="U154" s="75" t="str">
        <f t="shared" si="22"/>
        <v>IU</v>
      </c>
      <c r="V154" s="7" t="str">
        <f t="shared" si="23"/>
        <v>0.5ML</v>
      </c>
      <c r="W154" s="75">
        <f t="shared" si="24"/>
        <v>0</v>
      </c>
      <c r="X154" s="75">
        <f t="shared" si="25"/>
        <v>0</v>
      </c>
      <c r="Y154" s="75">
        <f t="shared" si="26"/>
        <v>0</v>
      </c>
    </row>
    <row r="155" spans="2:25" ht="15.6">
      <c r="B155" s="97" t="s">
        <v>1122</v>
      </c>
      <c r="C155" s="97" t="s">
        <v>1452</v>
      </c>
      <c r="D155" s="97">
        <v>3948596</v>
      </c>
      <c r="E155" s="77">
        <v>7680490788065</v>
      </c>
      <c r="F155" s="75" t="s">
        <v>1161</v>
      </c>
      <c r="G155" s="103"/>
      <c r="H155" s="102">
        <f t="shared" si="18"/>
        <v>0</v>
      </c>
      <c r="I155" s="101"/>
      <c r="J155"/>
      <c r="K155" s="113" t="s">
        <v>1501</v>
      </c>
      <c r="L155" s="127" t="str">
        <f t="shared" si="19"/>
        <v>B03XA01_nr</v>
      </c>
      <c r="M155" s="75">
        <v>3000</v>
      </c>
      <c r="N155" s="75" t="s">
        <v>1129</v>
      </c>
      <c r="O155" s="75">
        <v>0.3</v>
      </c>
      <c r="P155" s="75" t="s">
        <v>222</v>
      </c>
      <c r="Q155" s="75">
        <v>6</v>
      </c>
      <c r="R155" s="97" t="s">
        <v>1443</v>
      </c>
      <c r="S155" s="75" t="str">
        <f t="shared" si="20"/>
        <v>IE</v>
      </c>
      <c r="T155" s="75" t="str">
        <f t="shared" si="21"/>
        <v>0.3ML</v>
      </c>
      <c r="U155" s="75" t="str">
        <f t="shared" si="22"/>
        <v>IU</v>
      </c>
      <c r="V155" s="7" t="str">
        <f t="shared" si="23"/>
        <v>0.3ML</v>
      </c>
      <c r="W155" s="75">
        <f t="shared" si="24"/>
        <v>0</v>
      </c>
      <c r="X155" s="75">
        <f t="shared" si="25"/>
        <v>0</v>
      </c>
      <c r="Y155" s="75">
        <f t="shared" si="26"/>
        <v>0</v>
      </c>
    </row>
    <row r="156" spans="2:25" ht="15.6">
      <c r="B156" s="97" t="s">
        <v>1122</v>
      </c>
      <c r="C156" s="97" t="s">
        <v>1452</v>
      </c>
      <c r="D156" s="97">
        <v>3948679</v>
      </c>
      <c r="E156" s="77">
        <v>7680490788157</v>
      </c>
      <c r="F156" s="75" t="s">
        <v>1162</v>
      </c>
      <c r="G156" s="103"/>
      <c r="H156" s="102">
        <f t="shared" si="18"/>
        <v>0</v>
      </c>
      <c r="I156" s="101"/>
      <c r="J156"/>
      <c r="K156" s="113" t="s">
        <v>1501</v>
      </c>
      <c r="L156" s="127" t="str">
        <f t="shared" si="19"/>
        <v>B03XA01_nr</v>
      </c>
      <c r="M156" s="75">
        <v>30000</v>
      </c>
      <c r="N156" s="75" t="s">
        <v>1163</v>
      </c>
      <c r="O156" s="75">
        <v>0.75</v>
      </c>
      <c r="P156" s="75" t="s">
        <v>222</v>
      </c>
      <c r="Q156" s="75">
        <v>1</v>
      </c>
      <c r="R156" s="97" t="s">
        <v>1443</v>
      </c>
      <c r="S156" s="75" t="str">
        <f t="shared" si="20"/>
        <v>IE</v>
      </c>
      <c r="T156" s="75" t="str">
        <f t="shared" si="21"/>
        <v>0.75ML</v>
      </c>
      <c r="U156" s="75" t="str">
        <f t="shared" si="22"/>
        <v>IU</v>
      </c>
      <c r="V156" s="7" t="str">
        <f t="shared" si="23"/>
        <v>0.75ML</v>
      </c>
      <c r="W156" s="75">
        <f t="shared" si="24"/>
        <v>0</v>
      </c>
      <c r="X156" s="75">
        <f t="shared" si="25"/>
        <v>0</v>
      </c>
      <c r="Y156" s="75">
        <f t="shared" si="26"/>
        <v>0</v>
      </c>
    </row>
    <row r="157" spans="2:25" ht="15.6">
      <c r="B157" s="97" t="s">
        <v>1122</v>
      </c>
      <c r="C157" s="97" t="s">
        <v>1452</v>
      </c>
      <c r="D157" s="97">
        <v>3948604</v>
      </c>
      <c r="E157" s="76">
        <v>7680490788072</v>
      </c>
      <c r="F157" s="7" t="s">
        <v>1164</v>
      </c>
      <c r="G157" s="103"/>
      <c r="H157" s="102">
        <f t="shared" si="18"/>
        <v>0</v>
      </c>
      <c r="I157" s="101"/>
      <c r="J157"/>
      <c r="K157" s="113" t="s">
        <v>1501</v>
      </c>
      <c r="L157" s="127" t="str">
        <f t="shared" si="19"/>
        <v>B03XA01_nr</v>
      </c>
      <c r="M157" s="7">
        <v>4000</v>
      </c>
      <c r="N157" s="7" t="s">
        <v>1131</v>
      </c>
      <c r="O157" s="7">
        <v>0.4</v>
      </c>
      <c r="P157" s="7" t="s">
        <v>222</v>
      </c>
      <c r="Q157" s="7">
        <v>6</v>
      </c>
      <c r="R157" s="97" t="s">
        <v>1443</v>
      </c>
      <c r="S157" s="75" t="str">
        <f t="shared" si="20"/>
        <v>IE</v>
      </c>
      <c r="T157" s="75" t="str">
        <f t="shared" si="21"/>
        <v>0.4ML</v>
      </c>
      <c r="U157" s="75" t="str">
        <f t="shared" si="22"/>
        <v>IU</v>
      </c>
      <c r="V157" s="7" t="str">
        <f t="shared" si="23"/>
        <v>0.4ML</v>
      </c>
      <c r="W157" s="75">
        <f t="shared" si="24"/>
        <v>0</v>
      </c>
      <c r="X157" s="75">
        <f t="shared" si="25"/>
        <v>0</v>
      </c>
      <c r="Y157" s="75">
        <f t="shared" si="26"/>
        <v>0</v>
      </c>
    </row>
    <row r="158" spans="2:25" ht="15.6">
      <c r="B158" s="97" t="s">
        <v>1122</v>
      </c>
      <c r="C158" s="97" t="s">
        <v>1452</v>
      </c>
      <c r="D158" s="97">
        <v>3948544</v>
      </c>
      <c r="E158" s="76">
        <v>7680490788119</v>
      </c>
      <c r="F158" s="7" t="s">
        <v>1165</v>
      </c>
      <c r="G158" s="103"/>
      <c r="H158" s="102">
        <f t="shared" si="18"/>
        <v>0</v>
      </c>
      <c r="I158" s="101"/>
      <c r="J158"/>
      <c r="K158" s="113" t="s">
        <v>1501</v>
      </c>
      <c r="L158" s="127" t="str">
        <f t="shared" si="19"/>
        <v>B03XA01_nr</v>
      </c>
      <c r="M158" s="7">
        <v>40000</v>
      </c>
      <c r="N158" s="7" t="s">
        <v>1126</v>
      </c>
      <c r="O158" s="7">
        <v>1</v>
      </c>
      <c r="P158" s="7" t="s">
        <v>222</v>
      </c>
      <c r="Q158" s="7">
        <v>1</v>
      </c>
      <c r="R158" s="97" t="s">
        <v>1443</v>
      </c>
      <c r="S158" s="75" t="str">
        <f t="shared" si="20"/>
        <v>IE</v>
      </c>
      <c r="T158" s="75" t="str">
        <f t="shared" si="21"/>
        <v>ML</v>
      </c>
      <c r="U158" s="75" t="str">
        <f t="shared" si="22"/>
        <v>IU</v>
      </c>
      <c r="V158" s="7" t="str">
        <f t="shared" si="23"/>
        <v>1ML</v>
      </c>
      <c r="W158" s="75">
        <f t="shared" si="24"/>
        <v>0</v>
      </c>
      <c r="X158" s="75">
        <f t="shared" si="25"/>
        <v>0</v>
      </c>
      <c r="Y158" s="75">
        <f t="shared" si="26"/>
        <v>0</v>
      </c>
    </row>
    <row r="159" spans="2:25" ht="15.6">
      <c r="B159" s="97" t="s">
        <v>1122</v>
      </c>
      <c r="C159" s="97" t="s">
        <v>1452</v>
      </c>
      <c r="D159" s="97">
        <v>3948610</v>
      </c>
      <c r="E159" s="76">
        <v>7680490788126</v>
      </c>
      <c r="F159" s="7" t="s">
        <v>1166</v>
      </c>
      <c r="G159" s="103"/>
      <c r="H159" s="102">
        <f t="shared" si="18"/>
        <v>0</v>
      </c>
      <c r="I159" s="101"/>
      <c r="J159"/>
      <c r="K159" s="113" t="s">
        <v>1501</v>
      </c>
      <c r="L159" s="127" t="str">
        <f t="shared" si="19"/>
        <v>B03XA01_nr</v>
      </c>
      <c r="M159" s="7">
        <v>5000</v>
      </c>
      <c r="N159" s="7" t="s">
        <v>1124</v>
      </c>
      <c r="O159" s="7">
        <v>0.5</v>
      </c>
      <c r="P159" s="7" t="s">
        <v>222</v>
      </c>
      <c r="Q159" s="7">
        <v>6</v>
      </c>
      <c r="R159" s="97" t="s">
        <v>1443</v>
      </c>
      <c r="S159" s="75" t="str">
        <f t="shared" si="20"/>
        <v>IE</v>
      </c>
      <c r="T159" s="75" t="str">
        <f t="shared" si="21"/>
        <v>0.5ML</v>
      </c>
      <c r="U159" s="75" t="str">
        <f t="shared" si="22"/>
        <v>IU</v>
      </c>
      <c r="V159" s="7" t="str">
        <f t="shared" si="23"/>
        <v>0.5ML</v>
      </c>
      <c r="W159" s="75">
        <f t="shared" si="24"/>
        <v>0</v>
      </c>
      <c r="X159" s="75">
        <f t="shared" si="25"/>
        <v>0</v>
      </c>
      <c r="Y159" s="75">
        <f t="shared" si="26"/>
        <v>0</v>
      </c>
    </row>
    <row r="160" spans="2:25" ht="15.6">
      <c r="B160" s="97" t="s">
        <v>1122</v>
      </c>
      <c r="C160" s="97" t="s">
        <v>1452</v>
      </c>
      <c r="D160" s="97">
        <v>3948627</v>
      </c>
      <c r="E160" s="76">
        <v>7680490788133</v>
      </c>
      <c r="F160" s="7" t="s">
        <v>1167</v>
      </c>
      <c r="G160" s="103"/>
      <c r="H160" s="102">
        <f t="shared" si="18"/>
        <v>0</v>
      </c>
      <c r="I160" s="101"/>
      <c r="J160"/>
      <c r="K160" s="113" t="s">
        <v>1501</v>
      </c>
      <c r="L160" s="127" t="str">
        <f t="shared" si="19"/>
        <v>B03XA01_nr</v>
      </c>
      <c r="M160" s="7">
        <v>6000</v>
      </c>
      <c r="N160" s="7" t="s">
        <v>1134</v>
      </c>
      <c r="O160" s="7">
        <v>0.6</v>
      </c>
      <c r="P160" s="7" t="s">
        <v>222</v>
      </c>
      <c r="Q160" s="7">
        <v>6</v>
      </c>
      <c r="R160" s="97" t="s">
        <v>1443</v>
      </c>
      <c r="S160" s="75" t="str">
        <f t="shared" si="20"/>
        <v>IE</v>
      </c>
      <c r="T160" s="75" t="str">
        <f t="shared" si="21"/>
        <v>0.6ML</v>
      </c>
      <c r="U160" s="75" t="str">
        <f t="shared" si="22"/>
        <v>IU</v>
      </c>
      <c r="V160" s="7" t="str">
        <f t="shared" si="23"/>
        <v>0.6ML</v>
      </c>
      <c r="W160" s="75">
        <f t="shared" si="24"/>
        <v>0</v>
      </c>
      <c r="X160" s="75">
        <f t="shared" si="25"/>
        <v>0</v>
      </c>
      <c r="Y160" s="75">
        <f t="shared" si="26"/>
        <v>0</v>
      </c>
    </row>
    <row r="161" spans="2:25" ht="15.6">
      <c r="B161" s="97" t="s">
        <v>1122</v>
      </c>
      <c r="C161" s="97" t="s">
        <v>1452</v>
      </c>
      <c r="D161" s="97">
        <v>3948633</v>
      </c>
      <c r="E161" s="76">
        <v>7680490788140</v>
      </c>
      <c r="F161" s="7" t="s">
        <v>1168</v>
      </c>
      <c r="G161" s="103"/>
      <c r="H161" s="102">
        <f t="shared" si="18"/>
        <v>0</v>
      </c>
      <c r="I161" s="101"/>
      <c r="J161"/>
      <c r="K161" s="113" t="s">
        <v>1501</v>
      </c>
      <c r="L161" s="127" t="str">
        <f t="shared" si="19"/>
        <v>B03XA01_nr</v>
      </c>
      <c r="M161" s="7">
        <v>8000</v>
      </c>
      <c r="N161" s="7" t="s">
        <v>1136</v>
      </c>
      <c r="O161" s="7">
        <v>0.8</v>
      </c>
      <c r="P161" s="7" t="s">
        <v>222</v>
      </c>
      <c r="Q161" s="7">
        <v>6</v>
      </c>
      <c r="R161" s="97" t="s">
        <v>1443</v>
      </c>
      <c r="S161" s="75" t="str">
        <f t="shared" si="20"/>
        <v>IE</v>
      </c>
      <c r="T161" s="75" t="str">
        <f t="shared" si="21"/>
        <v>0.8ML</v>
      </c>
      <c r="U161" s="75" t="str">
        <f t="shared" si="22"/>
        <v>IU</v>
      </c>
      <c r="V161" s="7" t="str">
        <f t="shared" si="23"/>
        <v>0.8ML</v>
      </c>
      <c r="W161" s="75">
        <f t="shared" si="24"/>
        <v>0</v>
      </c>
      <c r="X161" s="75">
        <f t="shared" si="25"/>
        <v>0</v>
      </c>
      <c r="Y161" s="75">
        <f t="shared" si="26"/>
        <v>0</v>
      </c>
    </row>
    <row r="162" spans="2:25" ht="15.6">
      <c r="B162" s="97" t="s">
        <v>1122</v>
      </c>
      <c r="C162" s="97" t="s">
        <v>1452</v>
      </c>
      <c r="D162" s="97">
        <v>2084691</v>
      </c>
      <c r="E162" s="77">
        <v>7680547660764</v>
      </c>
      <c r="F162" s="75" t="s">
        <v>1169</v>
      </c>
      <c r="G162" s="103"/>
      <c r="H162" s="102">
        <f t="shared" si="18"/>
        <v>0</v>
      </c>
      <c r="I162" s="101"/>
      <c r="J162"/>
      <c r="K162" s="113" t="s">
        <v>1501</v>
      </c>
      <c r="L162" s="127" t="str">
        <f t="shared" si="19"/>
        <v>B03XA01_nr</v>
      </c>
      <c r="M162" s="75">
        <v>10000</v>
      </c>
      <c r="N162" s="75" t="s">
        <v>293</v>
      </c>
      <c r="O162" s="75">
        <v>6</v>
      </c>
      <c r="P162" s="75" t="s">
        <v>7</v>
      </c>
      <c r="Q162" s="75">
        <v>1</v>
      </c>
      <c r="R162" s="97" t="s">
        <v>1443</v>
      </c>
      <c r="S162" s="75" t="str">
        <f t="shared" si="20"/>
        <v>E</v>
      </c>
      <c r="T162" s="75" t="str">
        <f t="shared" si="21"/>
        <v>0.6ML</v>
      </c>
      <c r="U162" s="75" t="str">
        <f t="shared" si="22"/>
        <v>IU</v>
      </c>
      <c r="V162" s="7" t="str">
        <f t="shared" si="23"/>
        <v>0.6ML</v>
      </c>
      <c r="W162" s="75">
        <f t="shared" si="24"/>
        <v>0</v>
      </c>
      <c r="X162" s="75">
        <f t="shared" si="25"/>
        <v>1</v>
      </c>
      <c r="Y162" s="75">
        <f t="shared" si="26"/>
        <v>0</v>
      </c>
    </row>
    <row r="163" spans="2:25" ht="15.6">
      <c r="B163" s="97" t="s">
        <v>1122</v>
      </c>
      <c r="C163" s="97" t="s">
        <v>1452</v>
      </c>
      <c r="D163" s="97">
        <v>2084627</v>
      </c>
      <c r="E163" s="77">
        <v>7680547660337</v>
      </c>
      <c r="F163" s="75" t="s">
        <v>1170</v>
      </c>
      <c r="G163" s="103"/>
      <c r="H163" s="102">
        <f t="shared" si="18"/>
        <v>0</v>
      </c>
      <c r="I163" s="101"/>
      <c r="J163"/>
      <c r="K163" s="113" t="s">
        <v>1501</v>
      </c>
      <c r="L163" s="127" t="str">
        <f t="shared" si="19"/>
        <v>B03XA01_nr</v>
      </c>
      <c r="M163" s="75">
        <v>2000</v>
      </c>
      <c r="N163" s="75" t="s">
        <v>1171</v>
      </c>
      <c r="O163" s="75">
        <v>6</v>
      </c>
      <c r="P163" s="75" t="s">
        <v>7</v>
      </c>
      <c r="Q163" s="75">
        <v>1</v>
      </c>
      <c r="R163" s="97" t="s">
        <v>1443</v>
      </c>
      <c r="S163" s="75" t="str">
        <f t="shared" si="20"/>
        <v>E</v>
      </c>
      <c r="T163" s="75" t="str">
        <f t="shared" si="21"/>
        <v>0.3ML</v>
      </c>
      <c r="U163" s="75" t="str">
        <f t="shared" si="22"/>
        <v>IU</v>
      </c>
      <c r="V163" s="7" t="str">
        <f t="shared" si="23"/>
        <v>0.3ML</v>
      </c>
      <c r="W163" s="75">
        <f t="shared" si="24"/>
        <v>0</v>
      </c>
      <c r="X163" s="75">
        <f t="shared" si="25"/>
        <v>1</v>
      </c>
      <c r="Y163" s="75">
        <f t="shared" si="26"/>
        <v>0</v>
      </c>
    </row>
    <row r="164" spans="2:25" ht="15.6">
      <c r="B164" s="97" t="s">
        <v>1122</v>
      </c>
      <c r="C164" s="97" t="s">
        <v>1452</v>
      </c>
      <c r="D164" s="97">
        <v>2084633</v>
      </c>
      <c r="E164" s="77">
        <v>7680547660412</v>
      </c>
      <c r="F164" s="75" t="s">
        <v>1172</v>
      </c>
      <c r="G164" s="103"/>
      <c r="H164" s="102">
        <f t="shared" si="18"/>
        <v>0</v>
      </c>
      <c r="I164" s="101"/>
      <c r="J164"/>
      <c r="K164" s="113" t="s">
        <v>1501</v>
      </c>
      <c r="L164" s="127" t="str">
        <f t="shared" si="19"/>
        <v>B03XA01_nr</v>
      </c>
      <c r="M164" s="75">
        <v>3000</v>
      </c>
      <c r="N164" s="75" t="s">
        <v>1171</v>
      </c>
      <c r="O164" s="75">
        <v>6</v>
      </c>
      <c r="P164" s="75" t="s">
        <v>7</v>
      </c>
      <c r="Q164" s="75">
        <v>1</v>
      </c>
      <c r="R164" s="97" t="s">
        <v>1443</v>
      </c>
      <c r="S164" s="75" t="str">
        <f t="shared" si="20"/>
        <v>E</v>
      </c>
      <c r="T164" s="75" t="str">
        <f t="shared" si="21"/>
        <v>0.3ML</v>
      </c>
      <c r="U164" s="75" t="str">
        <f t="shared" si="22"/>
        <v>IU</v>
      </c>
      <c r="V164" s="7" t="str">
        <f t="shared" si="23"/>
        <v>0.3ML</v>
      </c>
      <c r="W164" s="75">
        <f t="shared" si="24"/>
        <v>0</v>
      </c>
      <c r="X164" s="75">
        <f t="shared" si="25"/>
        <v>1</v>
      </c>
      <c r="Y164" s="75">
        <f t="shared" si="26"/>
        <v>0</v>
      </c>
    </row>
    <row r="165" spans="2:25" ht="15.6">
      <c r="B165" s="97" t="s">
        <v>1122</v>
      </c>
      <c r="C165" s="97" t="s">
        <v>1452</v>
      </c>
      <c r="D165" s="97">
        <v>2764351</v>
      </c>
      <c r="E165" s="77">
        <v>7680547661143</v>
      </c>
      <c r="F165" s="75" t="s">
        <v>1173</v>
      </c>
      <c r="G165" s="103"/>
      <c r="H165" s="102">
        <f t="shared" si="18"/>
        <v>0</v>
      </c>
      <c r="I165" s="101"/>
      <c r="J165"/>
      <c r="K165" s="113" t="s">
        <v>1501</v>
      </c>
      <c r="L165" s="127" t="str">
        <f t="shared" si="19"/>
        <v>B03XA01_nr</v>
      </c>
      <c r="M165" s="75">
        <v>30000</v>
      </c>
      <c r="N165" s="75" t="s">
        <v>293</v>
      </c>
      <c r="O165" s="75">
        <v>4</v>
      </c>
      <c r="P165" s="75" t="s">
        <v>7</v>
      </c>
      <c r="Q165" s="75">
        <v>1</v>
      </c>
      <c r="R165" s="97" t="s">
        <v>1443</v>
      </c>
      <c r="S165" s="75" t="str">
        <f t="shared" si="20"/>
        <v>E</v>
      </c>
      <c r="T165" s="75" t="str">
        <f t="shared" si="21"/>
        <v>0.6ML</v>
      </c>
      <c r="U165" s="75" t="str">
        <f t="shared" si="22"/>
        <v>IU</v>
      </c>
      <c r="V165" s="7" t="str">
        <f t="shared" si="23"/>
        <v>0.6ML</v>
      </c>
      <c r="W165" s="75">
        <f t="shared" si="24"/>
        <v>0</v>
      </c>
      <c r="X165" s="75">
        <f t="shared" si="25"/>
        <v>1</v>
      </c>
      <c r="Y165" s="75">
        <f t="shared" si="26"/>
        <v>0</v>
      </c>
    </row>
    <row r="166" spans="2:25" ht="15.6">
      <c r="B166" s="97" t="s">
        <v>1122</v>
      </c>
      <c r="C166" s="97" t="s">
        <v>1452</v>
      </c>
      <c r="D166" s="97">
        <v>2355641</v>
      </c>
      <c r="E166" s="77">
        <v>7680547660924</v>
      </c>
      <c r="F166" s="75" t="s">
        <v>1174</v>
      </c>
      <c r="G166" s="103"/>
      <c r="H166" s="102">
        <f t="shared" si="18"/>
        <v>0</v>
      </c>
      <c r="I166" s="101"/>
      <c r="J166"/>
      <c r="K166" s="113" t="s">
        <v>1501</v>
      </c>
      <c r="L166" s="127" t="str">
        <f t="shared" si="19"/>
        <v>B03XA01_nr</v>
      </c>
      <c r="M166" s="75">
        <v>4000</v>
      </c>
      <c r="N166" s="75" t="s">
        <v>1171</v>
      </c>
      <c r="O166" s="75">
        <v>6</v>
      </c>
      <c r="P166" s="75" t="s">
        <v>7</v>
      </c>
      <c r="Q166" s="75">
        <v>1</v>
      </c>
      <c r="R166" s="97" t="s">
        <v>1443</v>
      </c>
      <c r="S166" s="75" t="str">
        <f t="shared" si="20"/>
        <v>E</v>
      </c>
      <c r="T166" s="75" t="str">
        <f t="shared" si="21"/>
        <v>0.3ML</v>
      </c>
      <c r="U166" s="75" t="str">
        <f t="shared" si="22"/>
        <v>IU</v>
      </c>
      <c r="V166" s="7" t="str">
        <f t="shared" si="23"/>
        <v>0.3ML</v>
      </c>
      <c r="W166" s="75">
        <f t="shared" si="24"/>
        <v>0</v>
      </c>
      <c r="X166" s="75">
        <f t="shared" si="25"/>
        <v>1</v>
      </c>
      <c r="Y166" s="75">
        <f t="shared" si="26"/>
        <v>0</v>
      </c>
    </row>
    <row r="167" spans="2:25" ht="15.6">
      <c r="B167" s="97" t="s">
        <v>1122</v>
      </c>
      <c r="C167" s="97" t="s">
        <v>1452</v>
      </c>
      <c r="D167" s="97">
        <v>2084679</v>
      </c>
      <c r="E167" s="77">
        <v>7680547660689</v>
      </c>
      <c r="F167" s="75" t="s">
        <v>1175</v>
      </c>
      <c r="G167" s="103"/>
      <c r="H167" s="102">
        <f t="shared" si="18"/>
        <v>0</v>
      </c>
      <c r="I167" s="101"/>
      <c r="J167"/>
      <c r="K167" s="113" t="s">
        <v>1501</v>
      </c>
      <c r="L167" s="127" t="str">
        <f t="shared" si="19"/>
        <v>B03XA01_nr</v>
      </c>
      <c r="M167" s="75">
        <v>5000</v>
      </c>
      <c r="N167" s="75" t="s">
        <v>1171</v>
      </c>
      <c r="O167" s="75">
        <v>6</v>
      </c>
      <c r="P167" s="75" t="s">
        <v>7</v>
      </c>
      <c r="Q167" s="75">
        <v>1</v>
      </c>
      <c r="R167" s="97" t="s">
        <v>1443</v>
      </c>
      <c r="S167" s="75" t="str">
        <f t="shared" si="20"/>
        <v>E</v>
      </c>
      <c r="T167" s="75" t="str">
        <f t="shared" si="21"/>
        <v>0.3ML</v>
      </c>
      <c r="U167" s="75" t="str">
        <f t="shared" si="22"/>
        <v>IU</v>
      </c>
      <c r="V167" s="7" t="str">
        <f t="shared" si="23"/>
        <v>0.3ML</v>
      </c>
      <c r="W167" s="75">
        <f t="shared" si="24"/>
        <v>0</v>
      </c>
      <c r="X167" s="75">
        <f t="shared" si="25"/>
        <v>1</v>
      </c>
      <c r="Y167" s="75">
        <f t="shared" si="26"/>
        <v>0</v>
      </c>
    </row>
    <row r="168" spans="2:25" ht="15.6">
      <c r="B168" s="97" t="s">
        <v>1122</v>
      </c>
      <c r="C168" s="97" t="s">
        <v>1452</v>
      </c>
      <c r="D168" s="97">
        <v>2643044</v>
      </c>
      <c r="E168" s="77">
        <v>7680547661068</v>
      </c>
      <c r="F168" s="75" t="s">
        <v>1176</v>
      </c>
      <c r="G168" s="103"/>
      <c r="H168" s="102">
        <f t="shared" si="18"/>
        <v>0</v>
      </c>
      <c r="I168" s="101"/>
      <c r="J168"/>
      <c r="K168" s="113" t="s">
        <v>1501</v>
      </c>
      <c r="L168" s="127" t="str">
        <f t="shared" si="19"/>
        <v>B03XA01_nr</v>
      </c>
      <c r="M168" s="75">
        <v>6000</v>
      </c>
      <c r="N168" s="75" t="s">
        <v>1171</v>
      </c>
      <c r="O168" s="75">
        <v>6</v>
      </c>
      <c r="P168" s="75" t="s">
        <v>7</v>
      </c>
      <c r="Q168" s="75">
        <v>1</v>
      </c>
      <c r="R168" s="97" t="s">
        <v>1443</v>
      </c>
      <c r="S168" s="75" t="str">
        <f t="shared" si="20"/>
        <v>E</v>
      </c>
      <c r="T168" s="75" t="str">
        <f t="shared" si="21"/>
        <v>0.3ML</v>
      </c>
      <c r="U168" s="75" t="str">
        <f t="shared" si="22"/>
        <v>IU</v>
      </c>
      <c r="V168" s="7" t="str">
        <f t="shared" si="23"/>
        <v>0.3ML</v>
      </c>
      <c r="W168" s="75">
        <f t="shared" si="24"/>
        <v>0</v>
      </c>
      <c r="X168" s="75">
        <f t="shared" si="25"/>
        <v>1</v>
      </c>
      <c r="Y168" s="75">
        <f t="shared" si="26"/>
        <v>0</v>
      </c>
    </row>
    <row r="169" spans="2:25" ht="15.6">
      <c r="B169" s="97" t="s">
        <v>1177</v>
      </c>
      <c r="C169" s="97" t="s">
        <v>1453</v>
      </c>
      <c r="D169" s="97">
        <v>5423107</v>
      </c>
      <c r="E169" s="77">
        <v>7680557250689</v>
      </c>
      <c r="F169" s="75" t="s">
        <v>1178</v>
      </c>
      <c r="G169" s="103"/>
      <c r="H169" s="102">
        <f t="shared" si="18"/>
        <v>0</v>
      </c>
      <c r="I169" s="101"/>
      <c r="J169"/>
      <c r="K169" s="113" t="s">
        <v>1501</v>
      </c>
      <c r="L169" s="127" t="str">
        <f t="shared" si="19"/>
        <v>B03XA02_nr</v>
      </c>
      <c r="M169" s="75">
        <v>100</v>
      </c>
      <c r="N169" s="75" t="s">
        <v>291</v>
      </c>
      <c r="O169" s="75">
        <v>4</v>
      </c>
      <c r="P169" s="75" t="s">
        <v>7</v>
      </c>
      <c r="Q169" s="75">
        <v>1</v>
      </c>
      <c r="R169" s="97" t="s">
        <v>24</v>
      </c>
      <c r="S169" s="75" t="str">
        <f t="shared" si="20"/>
        <v>MCG</v>
      </c>
      <c r="T169" s="75">
        <f t="shared" si="21"/>
        <v>0</v>
      </c>
      <c r="U169" s="75" t="str">
        <f t="shared" si="22"/>
        <v>mcg</v>
      </c>
      <c r="V169" s="7">
        <f t="shared" si="23"/>
        <v>1</v>
      </c>
      <c r="W169" s="75">
        <f t="shared" si="24"/>
        <v>0</v>
      </c>
      <c r="X169" s="75">
        <f t="shared" si="25"/>
        <v>1</v>
      </c>
      <c r="Y169" s="75">
        <f t="shared" si="26"/>
        <v>0</v>
      </c>
    </row>
    <row r="170" spans="2:25" ht="15.6">
      <c r="B170" s="97" t="s">
        <v>1177</v>
      </c>
      <c r="C170" s="97" t="s">
        <v>1453</v>
      </c>
      <c r="D170" s="97">
        <v>5423194</v>
      </c>
      <c r="E170" s="77">
        <v>7680557250764</v>
      </c>
      <c r="F170" s="75" t="s">
        <v>1179</v>
      </c>
      <c r="G170" s="103"/>
      <c r="H170" s="102">
        <f t="shared" si="18"/>
        <v>0</v>
      </c>
      <c r="I170" s="101"/>
      <c r="J170"/>
      <c r="K170" s="113" t="s">
        <v>1501</v>
      </c>
      <c r="L170" s="127" t="str">
        <f t="shared" si="19"/>
        <v>B03XA02_nr</v>
      </c>
      <c r="M170" s="75">
        <v>130</v>
      </c>
      <c r="N170" s="75" t="s">
        <v>291</v>
      </c>
      <c r="O170" s="75">
        <v>4</v>
      </c>
      <c r="P170" s="75" t="s">
        <v>7</v>
      </c>
      <c r="Q170" s="75">
        <v>1</v>
      </c>
      <c r="R170" s="97" t="s">
        <v>24</v>
      </c>
      <c r="S170" s="75" t="str">
        <f t="shared" si="20"/>
        <v>MCG</v>
      </c>
      <c r="T170" s="75">
        <f t="shared" si="21"/>
        <v>0</v>
      </c>
      <c r="U170" s="75" t="str">
        <f t="shared" si="22"/>
        <v>mcg</v>
      </c>
      <c r="V170" s="7">
        <f t="shared" si="23"/>
        <v>1</v>
      </c>
      <c r="W170" s="75">
        <f t="shared" si="24"/>
        <v>0</v>
      </c>
      <c r="X170" s="75">
        <f t="shared" si="25"/>
        <v>1</v>
      </c>
      <c r="Y170" s="75">
        <f t="shared" si="26"/>
        <v>0</v>
      </c>
    </row>
    <row r="171" spans="2:25" ht="15.6">
      <c r="B171" s="97" t="s">
        <v>1177</v>
      </c>
      <c r="C171" s="97" t="s">
        <v>1453</v>
      </c>
      <c r="D171" s="97">
        <v>5423136</v>
      </c>
      <c r="E171" s="77">
        <v>7680557250702</v>
      </c>
      <c r="F171" s="75" t="s">
        <v>1180</v>
      </c>
      <c r="G171" s="103"/>
      <c r="H171" s="102">
        <f t="shared" si="18"/>
        <v>0</v>
      </c>
      <c r="I171" s="101"/>
      <c r="J171"/>
      <c r="K171" s="113" t="s">
        <v>1501</v>
      </c>
      <c r="L171" s="127" t="str">
        <f t="shared" si="19"/>
        <v>B03XA02_nr</v>
      </c>
      <c r="M171" s="75">
        <v>150</v>
      </c>
      <c r="N171" s="75" t="s">
        <v>291</v>
      </c>
      <c r="O171" s="75">
        <v>4</v>
      </c>
      <c r="P171" s="75" t="s">
        <v>7</v>
      </c>
      <c r="Q171" s="75">
        <v>1</v>
      </c>
      <c r="R171" s="97" t="s">
        <v>24</v>
      </c>
      <c r="S171" s="75" t="str">
        <f t="shared" si="20"/>
        <v>MCG</v>
      </c>
      <c r="T171" s="75">
        <f t="shared" si="21"/>
        <v>0</v>
      </c>
      <c r="U171" s="75" t="str">
        <f t="shared" si="22"/>
        <v>mcg</v>
      </c>
      <c r="V171" s="7">
        <f t="shared" si="23"/>
        <v>1</v>
      </c>
      <c r="W171" s="75">
        <f t="shared" si="24"/>
        <v>0</v>
      </c>
      <c r="X171" s="75">
        <f t="shared" si="25"/>
        <v>1</v>
      </c>
      <c r="Y171" s="75">
        <f t="shared" si="26"/>
        <v>0</v>
      </c>
    </row>
    <row r="172" spans="2:25" ht="15.6">
      <c r="B172" s="97" t="s">
        <v>1177</v>
      </c>
      <c r="C172" s="97" t="s">
        <v>1453</v>
      </c>
      <c r="D172" s="97">
        <v>5422970</v>
      </c>
      <c r="E172" s="77">
        <v>7680557250566</v>
      </c>
      <c r="F172" s="75" t="s">
        <v>1181</v>
      </c>
      <c r="G172" s="103"/>
      <c r="H172" s="102">
        <f t="shared" si="18"/>
        <v>0</v>
      </c>
      <c r="I172" s="101"/>
      <c r="J172"/>
      <c r="K172" s="113" t="s">
        <v>1501</v>
      </c>
      <c r="L172" s="127" t="str">
        <f t="shared" si="19"/>
        <v>B03XA02_nr</v>
      </c>
      <c r="M172" s="75">
        <v>20</v>
      </c>
      <c r="N172" s="75" t="s">
        <v>291</v>
      </c>
      <c r="O172" s="75">
        <v>4</v>
      </c>
      <c r="P172" s="75" t="s">
        <v>7</v>
      </c>
      <c r="Q172" s="75">
        <v>1</v>
      </c>
      <c r="R172" s="97" t="s">
        <v>24</v>
      </c>
      <c r="S172" s="75" t="str">
        <f t="shared" si="20"/>
        <v>MCG</v>
      </c>
      <c r="T172" s="75">
        <f t="shared" si="21"/>
        <v>0</v>
      </c>
      <c r="U172" s="75" t="str">
        <f t="shared" si="22"/>
        <v>mcg</v>
      </c>
      <c r="V172" s="7">
        <f t="shared" si="23"/>
        <v>1</v>
      </c>
      <c r="W172" s="75">
        <f t="shared" si="24"/>
        <v>0</v>
      </c>
      <c r="X172" s="75">
        <f t="shared" si="25"/>
        <v>1</v>
      </c>
      <c r="Y172" s="75">
        <f t="shared" si="26"/>
        <v>0</v>
      </c>
    </row>
    <row r="173" spans="2:25" ht="15.6">
      <c r="B173" s="97" t="s">
        <v>1177</v>
      </c>
      <c r="C173" s="97" t="s">
        <v>1453</v>
      </c>
      <c r="D173" s="97">
        <v>5422993</v>
      </c>
      <c r="E173" s="77">
        <v>7680557250580</v>
      </c>
      <c r="F173" s="75" t="s">
        <v>1182</v>
      </c>
      <c r="G173" s="103"/>
      <c r="H173" s="102">
        <f t="shared" si="18"/>
        <v>0</v>
      </c>
      <c r="I173" s="101"/>
      <c r="J173"/>
      <c r="K173" s="113" t="s">
        <v>1501</v>
      </c>
      <c r="L173" s="127" t="str">
        <f t="shared" si="19"/>
        <v>B03XA02_nr</v>
      </c>
      <c r="M173" s="75">
        <v>30</v>
      </c>
      <c r="N173" s="75" t="s">
        <v>291</v>
      </c>
      <c r="O173" s="75">
        <v>4</v>
      </c>
      <c r="P173" s="75" t="s">
        <v>7</v>
      </c>
      <c r="Q173" s="75">
        <v>1</v>
      </c>
      <c r="R173" s="97" t="s">
        <v>24</v>
      </c>
      <c r="S173" s="75" t="str">
        <f t="shared" si="20"/>
        <v>MCG</v>
      </c>
      <c r="T173" s="75">
        <f t="shared" si="21"/>
        <v>0</v>
      </c>
      <c r="U173" s="75" t="str">
        <f t="shared" si="22"/>
        <v>mcg</v>
      </c>
      <c r="V173" s="7">
        <f t="shared" si="23"/>
        <v>1</v>
      </c>
      <c r="W173" s="75">
        <f t="shared" si="24"/>
        <v>0</v>
      </c>
      <c r="X173" s="75">
        <f t="shared" si="25"/>
        <v>1</v>
      </c>
      <c r="Y173" s="75">
        <f t="shared" si="26"/>
        <v>0</v>
      </c>
    </row>
    <row r="174" spans="2:25" ht="15.6">
      <c r="B174" s="97" t="s">
        <v>1177</v>
      </c>
      <c r="C174" s="97" t="s">
        <v>1453</v>
      </c>
      <c r="D174" s="97">
        <v>5423142</v>
      </c>
      <c r="E174" s="77">
        <v>7680557250719</v>
      </c>
      <c r="F174" s="75" t="s">
        <v>1183</v>
      </c>
      <c r="G174" s="103"/>
      <c r="H174" s="102">
        <f t="shared" si="18"/>
        <v>0</v>
      </c>
      <c r="I174" s="101"/>
      <c r="J174"/>
      <c r="K174" s="113" t="s">
        <v>1501</v>
      </c>
      <c r="L174" s="127" t="str">
        <f t="shared" si="19"/>
        <v>B03XA02_nr</v>
      </c>
      <c r="M174" s="75">
        <v>300</v>
      </c>
      <c r="N174" s="75" t="s">
        <v>291</v>
      </c>
      <c r="O174" s="75">
        <v>1</v>
      </c>
      <c r="P174" s="75" t="s">
        <v>7</v>
      </c>
      <c r="Q174" s="75">
        <v>1</v>
      </c>
      <c r="R174" s="97" t="s">
        <v>24</v>
      </c>
      <c r="S174" s="75" t="str">
        <f t="shared" si="20"/>
        <v>MCG</v>
      </c>
      <c r="T174" s="75">
        <f t="shared" si="21"/>
        <v>0</v>
      </c>
      <c r="U174" s="75" t="str">
        <f t="shared" si="22"/>
        <v>mcg</v>
      </c>
      <c r="V174" s="7">
        <f t="shared" si="23"/>
        <v>1</v>
      </c>
      <c r="W174" s="75">
        <f t="shared" si="24"/>
        <v>0</v>
      </c>
      <c r="X174" s="75">
        <f t="shared" si="25"/>
        <v>1</v>
      </c>
      <c r="Y174" s="75">
        <f t="shared" si="26"/>
        <v>0</v>
      </c>
    </row>
    <row r="175" spans="2:25" ht="15.6">
      <c r="B175" s="97" t="s">
        <v>1177</v>
      </c>
      <c r="C175" s="97" t="s">
        <v>1453</v>
      </c>
      <c r="D175" s="97">
        <v>5423018</v>
      </c>
      <c r="E175" s="77">
        <v>7680557250603</v>
      </c>
      <c r="F175" s="75" t="s">
        <v>1184</v>
      </c>
      <c r="G175" s="103"/>
      <c r="H175" s="102">
        <f t="shared" si="18"/>
        <v>0</v>
      </c>
      <c r="I175" s="101"/>
      <c r="J175"/>
      <c r="K175" s="113" t="s">
        <v>1501</v>
      </c>
      <c r="L175" s="127" t="str">
        <f t="shared" si="19"/>
        <v>B03XA02_nr</v>
      </c>
      <c r="M175" s="75">
        <v>40</v>
      </c>
      <c r="N175" s="75" t="s">
        <v>291</v>
      </c>
      <c r="O175" s="75">
        <v>4</v>
      </c>
      <c r="P175" s="75" t="s">
        <v>7</v>
      </c>
      <c r="Q175" s="75">
        <v>1</v>
      </c>
      <c r="R175" s="97" t="s">
        <v>24</v>
      </c>
      <c r="S175" s="75" t="str">
        <f t="shared" si="20"/>
        <v>MCG</v>
      </c>
      <c r="T175" s="75">
        <f t="shared" si="21"/>
        <v>0</v>
      </c>
      <c r="U175" s="75" t="str">
        <f t="shared" si="22"/>
        <v>mcg</v>
      </c>
      <c r="V175" s="7">
        <f t="shared" si="23"/>
        <v>1</v>
      </c>
      <c r="W175" s="75">
        <f t="shared" si="24"/>
        <v>0</v>
      </c>
      <c r="X175" s="75">
        <f t="shared" si="25"/>
        <v>1</v>
      </c>
      <c r="Y175" s="75">
        <f t="shared" si="26"/>
        <v>0</v>
      </c>
    </row>
    <row r="176" spans="2:25" ht="15.6">
      <c r="B176" s="97" t="s">
        <v>1177</v>
      </c>
      <c r="C176" s="97" t="s">
        <v>1453</v>
      </c>
      <c r="D176" s="97">
        <v>5423030</v>
      </c>
      <c r="E176" s="77">
        <v>7680557250627</v>
      </c>
      <c r="F176" s="75" t="s">
        <v>1185</v>
      </c>
      <c r="G176" s="103"/>
      <c r="H176" s="102">
        <f t="shared" si="18"/>
        <v>0</v>
      </c>
      <c r="I176" s="101"/>
      <c r="J176"/>
      <c r="K176" s="113" t="s">
        <v>1501</v>
      </c>
      <c r="L176" s="127" t="str">
        <f t="shared" si="19"/>
        <v>B03XA02_nr</v>
      </c>
      <c r="M176" s="75">
        <v>50</v>
      </c>
      <c r="N176" s="75" t="s">
        <v>291</v>
      </c>
      <c r="O176" s="75">
        <v>4</v>
      </c>
      <c r="P176" s="75" t="s">
        <v>7</v>
      </c>
      <c r="Q176" s="75">
        <v>1</v>
      </c>
      <c r="R176" s="97" t="s">
        <v>24</v>
      </c>
      <c r="S176" s="75" t="str">
        <f t="shared" si="20"/>
        <v>MCG</v>
      </c>
      <c r="T176" s="75">
        <f t="shared" si="21"/>
        <v>0</v>
      </c>
      <c r="U176" s="75" t="str">
        <f t="shared" si="22"/>
        <v>mcg</v>
      </c>
      <c r="V176" s="7">
        <f t="shared" si="23"/>
        <v>1</v>
      </c>
      <c r="W176" s="75">
        <f t="shared" si="24"/>
        <v>0</v>
      </c>
      <c r="X176" s="75">
        <f t="shared" si="25"/>
        <v>1</v>
      </c>
      <c r="Y176" s="75">
        <f t="shared" si="26"/>
        <v>0</v>
      </c>
    </row>
    <row r="177" spans="2:25" ht="15.6">
      <c r="B177" s="97" t="s">
        <v>1177</v>
      </c>
      <c r="C177" s="97" t="s">
        <v>1453</v>
      </c>
      <c r="D177" s="97">
        <v>5423165</v>
      </c>
      <c r="E177" s="77">
        <v>7680557250733</v>
      </c>
      <c r="F177" s="75" t="s">
        <v>1186</v>
      </c>
      <c r="G177" s="103"/>
      <c r="H177" s="102">
        <f t="shared" si="18"/>
        <v>0</v>
      </c>
      <c r="I177" s="101"/>
      <c r="J177"/>
      <c r="K177" s="113" t="s">
        <v>1501</v>
      </c>
      <c r="L177" s="127" t="str">
        <f t="shared" si="19"/>
        <v>B03XA02_nr</v>
      </c>
      <c r="M177" s="75">
        <v>500</v>
      </c>
      <c r="N177" s="75" t="s">
        <v>291</v>
      </c>
      <c r="O177" s="75">
        <v>1</v>
      </c>
      <c r="P177" s="75" t="s">
        <v>7</v>
      </c>
      <c r="Q177" s="75">
        <v>1</v>
      </c>
      <c r="R177" s="97" t="s">
        <v>24</v>
      </c>
      <c r="S177" s="75" t="str">
        <f t="shared" si="20"/>
        <v>MCG</v>
      </c>
      <c r="T177" s="75">
        <f t="shared" si="21"/>
        <v>0</v>
      </c>
      <c r="U177" s="75" t="str">
        <f t="shared" si="22"/>
        <v>mcg</v>
      </c>
      <c r="V177" s="7">
        <f t="shared" si="23"/>
        <v>1</v>
      </c>
      <c r="W177" s="75">
        <f t="shared" si="24"/>
        <v>0</v>
      </c>
      <c r="X177" s="75">
        <f t="shared" si="25"/>
        <v>1</v>
      </c>
      <c r="Y177" s="75">
        <f t="shared" si="26"/>
        <v>0</v>
      </c>
    </row>
    <row r="178" spans="2:25" ht="15.6">
      <c r="B178" s="97" t="s">
        <v>1177</v>
      </c>
      <c r="C178" s="97" t="s">
        <v>1453</v>
      </c>
      <c r="D178" s="97">
        <v>5423053</v>
      </c>
      <c r="E178" s="77">
        <v>7680557250641</v>
      </c>
      <c r="F178" s="75" t="s">
        <v>1187</v>
      </c>
      <c r="G178" s="103"/>
      <c r="H178" s="102">
        <f t="shared" si="18"/>
        <v>0</v>
      </c>
      <c r="I178" s="101"/>
      <c r="J178"/>
      <c r="K178" s="113" t="s">
        <v>1501</v>
      </c>
      <c r="L178" s="127" t="str">
        <f t="shared" si="19"/>
        <v>B03XA02_nr</v>
      </c>
      <c r="M178" s="75">
        <v>60</v>
      </c>
      <c r="N178" s="75" t="s">
        <v>291</v>
      </c>
      <c r="O178" s="75">
        <v>4</v>
      </c>
      <c r="P178" s="75" t="s">
        <v>7</v>
      </c>
      <c r="Q178" s="75">
        <v>1</v>
      </c>
      <c r="R178" s="97" t="s">
        <v>24</v>
      </c>
      <c r="S178" s="75" t="str">
        <f t="shared" si="20"/>
        <v>MCG</v>
      </c>
      <c r="T178" s="75">
        <f t="shared" si="21"/>
        <v>0</v>
      </c>
      <c r="U178" s="75" t="str">
        <f t="shared" si="22"/>
        <v>mcg</v>
      </c>
      <c r="V178" s="7">
        <f t="shared" si="23"/>
        <v>1</v>
      </c>
      <c r="W178" s="75">
        <f t="shared" si="24"/>
        <v>0</v>
      </c>
      <c r="X178" s="75">
        <f t="shared" si="25"/>
        <v>1</v>
      </c>
      <c r="Y178" s="75">
        <f t="shared" si="26"/>
        <v>0</v>
      </c>
    </row>
    <row r="179" spans="2:25" ht="15.6">
      <c r="B179" s="97" t="s">
        <v>1177</v>
      </c>
      <c r="C179" s="97" t="s">
        <v>1453</v>
      </c>
      <c r="D179" s="97">
        <v>5423082</v>
      </c>
      <c r="E179" s="77">
        <v>7680557250665</v>
      </c>
      <c r="F179" s="75" t="s">
        <v>1188</v>
      </c>
      <c r="G179" s="103"/>
      <c r="H179" s="102">
        <f t="shared" si="18"/>
        <v>0</v>
      </c>
      <c r="I179" s="101"/>
      <c r="J179"/>
      <c r="K179" s="113" t="s">
        <v>1501</v>
      </c>
      <c r="L179" s="127" t="str">
        <f t="shared" si="19"/>
        <v>B03XA02_nr</v>
      </c>
      <c r="M179" s="75">
        <v>80</v>
      </c>
      <c r="N179" s="75" t="s">
        <v>291</v>
      </c>
      <c r="O179" s="75">
        <v>4</v>
      </c>
      <c r="P179" s="75" t="s">
        <v>7</v>
      </c>
      <c r="Q179" s="75">
        <v>1</v>
      </c>
      <c r="R179" s="97" t="s">
        <v>24</v>
      </c>
      <c r="S179" s="75" t="str">
        <f t="shared" si="20"/>
        <v>MCG</v>
      </c>
      <c r="T179" s="75">
        <f t="shared" si="21"/>
        <v>0</v>
      </c>
      <c r="U179" s="75" t="str">
        <f t="shared" si="22"/>
        <v>mcg</v>
      </c>
      <c r="V179" s="7">
        <f t="shared" si="23"/>
        <v>1</v>
      </c>
      <c r="W179" s="75">
        <f t="shared" si="24"/>
        <v>0</v>
      </c>
      <c r="X179" s="75">
        <f t="shared" si="25"/>
        <v>1</v>
      </c>
      <c r="Y179" s="75">
        <f t="shared" si="26"/>
        <v>0</v>
      </c>
    </row>
    <row r="180" spans="2:25" ht="15.6">
      <c r="B180" s="97" t="s">
        <v>1177</v>
      </c>
      <c r="C180" s="97" t="s">
        <v>1453</v>
      </c>
      <c r="D180" s="97">
        <v>2591301</v>
      </c>
      <c r="E180" s="77">
        <v>7680557250047</v>
      </c>
      <c r="F180" s="75" t="s">
        <v>1189</v>
      </c>
      <c r="G180" s="103"/>
      <c r="H180" s="102">
        <f t="shared" si="18"/>
        <v>0</v>
      </c>
      <c r="I180" s="101"/>
      <c r="J180"/>
      <c r="K180" s="113" t="s">
        <v>1501</v>
      </c>
      <c r="L180" s="127" t="str">
        <f t="shared" si="19"/>
        <v>B03XA02_nr</v>
      </c>
      <c r="M180" s="75">
        <v>10</v>
      </c>
      <c r="N180" s="75" t="s">
        <v>291</v>
      </c>
      <c r="O180" s="75">
        <v>4</v>
      </c>
      <c r="P180" s="75" t="s">
        <v>7</v>
      </c>
      <c r="Q180" s="75">
        <v>1</v>
      </c>
      <c r="R180" s="97" t="s">
        <v>24</v>
      </c>
      <c r="S180" s="75" t="str">
        <f t="shared" si="20"/>
        <v>MCG</v>
      </c>
      <c r="T180" s="75">
        <f t="shared" si="21"/>
        <v>0</v>
      </c>
      <c r="U180" s="75" t="str">
        <f t="shared" si="22"/>
        <v>mcg</v>
      </c>
      <c r="V180" s="7">
        <f t="shared" si="23"/>
        <v>1</v>
      </c>
      <c r="W180" s="75">
        <f t="shared" si="24"/>
        <v>0</v>
      </c>
      <c r="X180" s="75">
        <f t="shared" si="25"/>
        <v>1</v>
      </c>
      <c r="Y180" s="75">
        <f t="shared" si="26"/>
        <v>0</v>
      </c>
    </row>
    <row r="181" spans="2:25" ht="15.6">
      <c r="B181" s="97" t="s">
        <v>1177</v>
      </c>
      <c r="C181" s="97" t="s">
        <v>1453</v>
      </c>
      <c r="D181" s="97">
        <v>2591399</v>
      </c>
      <c r="E181" s="77">
        <v>7680557250368</v>
      </c>
      <c r="F181" s="75" t="s">
        <v>1190</v>
      </c>
      <c r="G181" s="103"/>
      <c r="H181" s="102">
        <f t="shared" si="18"/>
        <v>0</v>
      </c>
      <c r="I181" s="101"/>
      <c r="J181"/>
      <c r="K181" s="113" t="s">
        <v>1501</v>
      </c>
      <c r="L181" s="127" t="str">
        <f t="shared" si="19"/>
        <v>B03XA02_nr</v>
      </c>
      <c r="M181" s="75">
        <v>100</v>
      </c>
      <c r="N181" s="75" t="s">
        <v>291</v>
      </c>
      <c r="O181" s="75">
        <v>4</v>
      </c>
      <c r="P181" s="75" t="s">
        <v>7</v>
      </c>
      <c r="Q181" s="75">
        <v>1</v>
      </c>
      <c r="R181" s="97" t="s">
        <v>24</v>
      </c>
      <c r="S181" s="75" t="str">
        <f t="shared" si="20"/>
        <v>MCG</v>
      </c>
      <c r="T181" s="75">
        <f t="shared" si="21"/>
        <v>0</v>
      </c>
      <c r="U181" s="75" t="str">
        <f t="shared" si="22"/>
        <v>mcg</v>
      </c>
      <c r="V181" s="7">
        <f t="shared" si="23"/>
        <v>1</v>
      </c>
      <c r="W181" s="75">
        <f t="shared" si="24"/>
        <v>0</v>
      </c>
      <c r="X181" s="75">
        <f t="shared" si="25"/>
        <v>1</v>
      </c>
      <c r="Y181" s="75">
        <f t="shared" si="26"/>
        <v>0</v>
      </c>
    </row>
    <row r="182" spans="2:25" ht="15.6">
      <c r="B182" s="97" t="s">
        <v>1177</v>
      </c>
      <c r="C182" s="97" t="s">
        <v>1453</v>
      </c>
      <c r="D182" s="97">
        <v>3685760</v>
      </c>
      <c r="E182" s="77">
        <v>7680557250528</v>
      </c>
      <c r="F182" s="75" t="s">
        <v>1191</v>
      </c>
      <c r="G182" s="103"/>
      <c r="H182" s="102">
        <f t="shared" si="18"/>
        <v>0</v>
      </c>
      <c r="I182" s="101"/>
      <c r="J182"/>
      <c r="K182" s="113" t="s">
        <v>1501</v>
      </c>
      <c r="L182" s="127" t="str">
        <f t="shared" si="19"/>
        <v>B03XA02_nr</v>
      </c>
      <c r="M182" s="75">
        <v>130</v>
      </c>
      <c r="N182" s="75" t="s">
        <v>291</v>
      </c>
      <c r="O182" s="75">
        <v>4</v>
      </c>
      <c r="P182" s="75" t="s">
        <v>7</v>
      </c>
      <c r="Q182" s="75">
        <v>1</v>
      </c>
      <c r="R182" s="97" t="s">
        <v>24</v>
      </c>
      <c r="S182" s="75" t="str">
        <f t="shared" si="20"/>
        <v>MCG</v>
      </c>
      <c r="T182" s="75">
        <f t="shared" si="21"/>
        <v>0</v>
      </c>
      <c r="U182" s="75" t="str">
        <f t="shared" si="22"/>
        <v>mcg</v>
      </c>
      <c r="V182" s="7">
        <f t="shared" si="23"/>
        <v>1</v>
      </c>
      <c r="W182" s="75">
        <f t="shared" si="24"/>
        <v>0</v>
      </c>
      <c r="X182" s="75">
        <f t="shared" si="25"/>
        <v>1</v>
      </c>
      <c r="Y182" s="75">
        <f t="shared" si="26"/>
        <v>0</v>
      </c>
    </row>
    <row r="183" spans="2:25" ht="15.6">
      <c r="B183" s="97" t="s">
        <v>1177</v>
      </c>
      <c r="C183" s="97" t="s">
        <v>1453</v>
      </c>
      <c r="D183" s="97">
        <v>2591407</v>
      </c>
      <c r="E183" s="77">
        <v>7680557250405</v>
      </c>
      <c r="F183" s="75" t="s">
        <v>1192</v>
      </c>
      <c r="G183" s="103"/>
      <c r="H183" s="102">
        <f t="shared" si="18"/>
        <v>0</v>
      </c>
      <c r="I183" s="101"/>
      <c r="J183"/>
      <c r="K183" s="113" t="s">
        <v>1501</v>
      </c>
      <c r="L183" s="127" t="str">
        <f t="shared" si="19"/>
        <v>B03XA02_nr</v>
      </c>
      <c r="M183" s="75">
        <v>150</v>
      </c>
      <c r="N183" s="75" t="s">
        <v>291</v>
      </c>
      <c r="O183" s="75">
        <v>4</v>
      </c>
      <c r="P183" s="75" t="s">
        <v>7</v>
      </c>
      <c r="Q183" s="75">
        <v>1</v>
      </c>
      <c r="R183" s="97" t="s">
        <v>24</v>
      </c>
      <c r="S183" s="75" t="str">
        <f t="shared" si="20"/>
        <v>MCG</v>
      </c>
      <c r="T183" s="75">
        <f t="shared" si="21"/>
        <v>0</v>
      </c>
      <c r="U183" s="75" t="str">
        <f t="shared" si="22"/>
        <v>mcg</v>
      </c>
      <c r="V183" s="7">
        <f t="shared" si="23"/>
        <v>1</v>
      </c>
      <c r="W183" s="75">
        <f t="shared" si="24"/>
        <v>0</v>
      </c>
      <c r="X183" s="75">
        <f t="shared" si="25"/>
        <v>1</v>
      </c>
      <c r="Y183" s="75">
        <f t="shared" si="26"/>
        <v>0</v>
      </c>
    </row>
    <row r="184" spans="2:25" ht="15.6">
      <c r="B184" s="97" t="s">
        <v>1177</v>
      </c>
      <c r="C184" s="97" t="s">
        <v>1453</v>
      </c>
      <c r="D184" s="97">
        <v>2591324</v>
      </c>
      <c r="E184" s="77">
        <v>7680557250122</v>
      </c>
      <c r="F184" s="75" t="s">
        <v>1193</v>
      </c>
      <c r="G184" s="103"/>
      <c r="H184" s="102">
        <f t="shared" si="18"/>
        <v>0</v>
      </c>
      <c r="I184" s="101"/>
      <c r="J184"/>
      <c r="K184" s="113" t="s">
        <v>1501</v>
      </c>
      <c r="L184" s="127" t="str">
        <f t="shared" si="19"/>
        <v>B03XA02_nr</v>
      </c>
      <c r="M184" s="75">
        <v>20</v>
      </c>
      <c r="N184" s="75" t="s">
        <v>291</v>
      </c>
      <c r="O184" s="75">
        <v>4</v>
      </c>
      <c r="P184" s="75" t="s">
        <v>7</v>
      </c>
      <c r="Q184" s="75">
        <v>1</v>
      </c>
      <c r="R184" s="97" t="s">
        <v>24</v>
      </c>
      <c r="S184" s="75" t="str">
        <f t="shared" si="20"/>
        <v>MCG</v>
      </c>
      <c r="T184" s="75">
        <f t="shared" si="21"/>
        <v>0</v>
      </c>
      <c r="U184" s="75" t="str">
        <f t="shared" si="22"/>
        <v>mcg</v>
      </c>
      <c r="V184" s="7">
        <f t="shared" si="23"/>
        <v>1</v>
      </c>
      <c r="W184" s="75">
        <f t="shared" si="24"/>
        <v>0</v>
      </c>
      <c r="X184" s="75">
        <f t="shared" si="25"/>
        <v>1</v>
      </c>
      <c r="Y184" s="75">
        <f t="shared" si="26"/>
        <v>0</v>
      </c>
    </row>
    <row r="185" spans="2:25" ht="15.6">
      <c r="B185" s="97" t="s">
        <v>1177</v>
      </c>
      <c r="C185" s="97" t="s">
        <v>1453</v>
      </c>
      <c r="D185" s="97">
        <v>2591330</v>
      </c>
      <c r="E185" s="77">
        <v>7680557250160</v>
      </c>
      <c r="F185" s="75" t="s">
        <v>1194</v>
      </c>
      <c r="G185" s="103"/>
      <c r="H185" s="102">
        <f t="shared" si="18"/>
        <v>0</v>
      </c>
      <c r="I185" s="101"/>
      <c r="J185"/>
      <c r="K185" s="113" t="s">
        <v>1501</v>
      </c>
      <c r="L185" s="127" t="str">
        <f t="shared" si="19"/>
        <v>B03XA02_nr</v>
      </c>
      <c r="M185" s="75">
        <v>30</v>
      </c>
      <c r="N185" s="75" t="s">
        <v>291</v>
      </c>
      <c r="O185" s="75">
        <v>4</v>
      </c>
      <c r="P185" s="75" t="s">
        <v>7</v>
      </c>
      <c r="Q185" s="75">
        <v>1</v>
      </c>
      <c r="R185" s="97" t="s">
        <v>24</v>
      </c>
      <c r="S185" s="75" t="str">
        <f t="shared" si="20"/>
        <v>MCG</v>
      </c>
      <c r="T185" s="75">
        <f t="shared" si="21"/>
        <v>0</v>
      </c>
      <c r="U185" s="75" t="str">
        <f t="shared" si="22"/>
        <v>mcg</v>
      </c>
      <c r="V185" s="7">
        <f t="shared" si="23"/>
        <v>1</v>
      </c>
      <c r="W185" s="75">
        <f t="shared" si="24"/>
        <v>0</v>
      </c>
      <c r="X185" s="75">
        <f t="shared" si="25"/>
        <v>1</v>
      </c>
      <c r="Y185" s="75">
        <f t="shared" si="26"/>
        <v>0</v>
      </c>
    </row>
    <row r="186" spans="2:25" ht="15.6">
      <c r="B186" s="97" t="s">
        <v>1177</v>
      </c>
      <c r="C186" s="97" t="s">
        <v>1453</v>
      </c>
      <c r="D186" s="97">
        <v>2673370</v>
      </c>
      <c r="E186" s="77">
        <v>7680557250429</v>
      </c>
      <c r="F186" s="75" t="s">
        <v>1195</v>
      </c>
      <c r="G186" s="103"/>
      <c r="H186" s="102">
        <f t="shared" si="18"/>
        <v>0</v>
      </c>
      <c r="I186" s="101"/>
      <c r="J186"/>
      <c r="K186" s="113" t="s">
        <v>1501</v>
      </c>
      <c r="L186" s="127" t="str">
        <f t="shared" si="19"/>
        <v>B03XA02_nr</v>
      </c>
      <c r="M186" s="75">
        <v>300</v>
      </c>
      <c r="N186" s="75" t="s">
        <v>291</v>
      </c>
      <c r="O186" s="75">
        <v>1</v>
      </c>
      <c r="P186" s="75" t="s">
        <v>7</v>
      </c>
      <c r="Q186" s="75">
        <v>1</v>
      </c>
      <c r="R186" s="97" t="s">
        <v>24</v>
      </c>
      <c r="S186" s="75" t="str">
        <f t="shared" si="20"/>
        <v>MCG</v>
      </c>
      <c r="T186" s="75">
        <f t="shared" si="21"/>
        <v>0</v>
      </c>
      <c r="U186" s="75" t="str">
        <f t="shared" si="22"/>
        <v>mcg</v>
      </c>
      <c r="V186" s="7">
        <f t="shared" si="23"/>
        <v>1</v>
      </c>
      <c r="W186" s="75">
        <f t="shared" si="24"/>
        <v>0</v>
      </c>
      <c r="X186" s="75">
        <f t="shared" si="25"/>
        <v>1</v>
      </c>
      <c r="Y186" s="75">
        <f t="shared" si="26"/>
        <v>0</v>
      </c>
    </row>
    <row r="187" spans="2:25" ht="15.6">
      <c r="B187" s="97" t="s">
        <v>1177</v>
      </c>
      <c r="C187" s="97" t="s">
        <v>1453</v>
      </c>
      <c r="D187" s="97">
        <v>2591347</v>
      </c>
      <c r="E187" s="77">
        <v>7680557250207</v>
      </c>
      <c r="F187" s="75" t="s">
        <v>1196</v>
      </c>
      <c r="G187" s="103"/>
      <c r="H187" s="102">
        <f t="shared" si="18"/>
        <v>0</v>
      </c>
      <c r="I187" s="101"/>
      <c r="J187"/>
      <c r="K187" s="113" t="s">
        <v>1501</v>
      </c>
      <c r="L187" s="127" t="str">
        <f t="shared" si="19"/>
        <v>B03XA02_nr</v>
      </c>
      <c r="M187" s="75">
        <v>40</v>
      </c>
      <c r="N187" s="75" t="s">
        <v>291</v>
      </c>
      <c r="O187" s="75">
        <v>4</v>
      </c>
      <c r="P187" s="75" t="s">
        <v>7</v>
      </c>
      <c r="Q187" s="75">
        <v>1</v>
      </c>
      <c r="R187" s="97" t="s">
        <v>24</v>
      </c>
      <c r="S187" s="75" t="str">
        <f t="shared" si="20"/>
        <v>MCG</v>
      </c>
      <c r="T187" s="75">
        <f t="shared" si="21"/>
        <v>0</v>
      </c>
      <c r="U187" s="75" t="str">
        <f t="shared" si="22"/>
        <v>mcg</v>
      </c>
      <c r="V187" s="7">
        <f t="shared" si="23"/>
        <v>1</v>
      </c>
      <c r="W187" s="75">
        <f t="shared" si="24"/>
        <v>0</v>
      </c>
      <c r="X187" s="75">
        <f t="shared" si="25"/>
        <v>1</v>
      </c>
      <c r="Y187" s="75">
        <f t="shared" si="26"/>
        <v>0</v>
      </c>
    </row>
    <row r="188" spans="2:25" ht="15.6">
      <c r="B188" s="97" t="s">
        <v>1177</v>
      </c>
      <c r="C188" s="97" t="s">
        <v>1453</v>
      </c>
      <c r="D188" s="97">
        <v>2591353</v>
      </c>
      <c r="E188" s="77">
        <v>7680557250245</v>
      </c>
      <c r="F188" s="75" t="s">
        <v>1197</v>
      </c>
      <c r="G188" s="103"/>
      <c r="H188" s="102">
        <f t="shared" si="18"/>
        <v>0</v>
      </c>
      <c r="I188" s="101"/>
      <c r="J188"/>
      <c r="K188" s="113" t="s">
        <v>1501</v>
      </c>
      <c r="L188" s="127" t="str">
        <f t="shared" si="19"/>
        <v>B03XA02_nr</v>
      </c>
      <c r="M188" s="75">
        <v>50</v>
      </c>
      <c r="N188" s="75" t="s">
        <v>291</v>
      </c>
      <c r="O188" s="75">
        <v>4</v>
      </c>
      <c r="P188" s="75" t="s">
        <v>7</v>
      </c>
      <c r="Q188" s="75">
        <v>1</v>
      </c>
      <c r="R188" s="97" t="s">
        <v>24</v>
      </c>
      <c r="S188" s="75" t="str">
        <f t="shared" si="20"/>
        <v>MCG</v>
      </c>
      <c r="T188" s="75">
        <f t="shared" si="21"/>
        <v>0</v>
      </c>
      <c r="U188" s="75" t="str">
        <f t="shared" si="22"/>
        <v>mcg</v>
      </c>
      <c r="V188" s="7">
        <f t="shared" si="23"/>
        <v>1</v>
      </c>
      <c r="W188" s="75">
        <f t="shared" si="24"/>
        <v>0</v>
      </c>
      <c r="X188" s="75">
        <f t="shared" si="25"/>
        <v>1</v>
      </c>
      <c r="Y188" s="75">
        <f t="shared" si="26"/>
        <v>0</v>
      </c>
    </row>
    <row r="189" spans="2:25" ht="15.6">
      <c r="B189" s="97" t="s">
        <v>1177</v>
      </c>
      <c r="C189" s="97" t="s">
        <v>1453</v>
      </c>
      <c r="D189" s="97">
        <v>2748139</v>
      </c>
      <c r="E189" s="77">
        <v>7680557250467</v>
      </c>
      <c r="F189" s="75" t="s">
        <v>1198</v>
      </c>
      <c r="G189" s="103"/>
      <c r="H189" s="102">
        <f t="shared" si="18"/>
        <v>0</v>
      </c>
      <c r="I189" s="101"/>
      <c r="J189"/>
      <c r="K189" s="113" t="s">
        <v>1501</v>
      </c>
      <c r="L189" s="127" t="str">
        <f t="shared" si="19"/>
        <v>B03XA02_nr</v>
      </c>
      <c r="M189" s="75">
        <v>500</v>
      </c>
      <c r="N189" s="75" t="s">
        <v>291</v>
      </c>
      <c r="O189" s="75">
        <v>1</v>
      </c>
      <c r="P189" s="75" t="s">
        <v>7</v>
      </c>
      <c r="Q189" s="75">
        <v>1</v>
      </c>
      <c r="R189" s="97" t="s">
        <v>24</v>
      </c>
      <c r="S189" s="75" t="str">
        <f t="shared" si="20"/>
        <v>MCG</v>
      </c>
      <c r="T189" s="75">
        <f t="shared" si="21"/>
        <v>0</v>
      </c>
      <c r="U189" s="75" t="str">
        <f t="shared" si="22"/>
        <v>mcg</v>
      </c>
      <c r="V189" s="7">
        <f t="shared" si="23"/>
        <v>1</v>
      </c>
      <c r="W189" s="75">
        <f t="shared" si="24"/>
        <v>0</v>
      </c>
      <c r="X189" s="75">
        <f t="shared" si="25"/>
        <v>1</v>
      </c>
      <c r="Y189" s="75">
        <f t="shared" si="26"/>
        <v>0</v>
      </c>
    </row>
    <row r="190" spans="2:25" ht="15.6">
      <c r="B190" s="97" t="s">
        <v>1177</v>
      </c>
      <c r="C190" s="97" t="s">
        <v>1453</v>
      </c>
      <c r="D190" s="97">
        <v>2591376</v>
      </c>
      <c r="E190" s="77">
        <v>7680557250283</v>
      </c>
      <c r="F190" s="75" t="s">
        <v>1199</v>
      </c>
      <c r="G190" s="103"/>
      <c r="H190" s="102">
        <f t="shared" si="18"/>
        <v>0</v>
      </c>
      <c r="I190" s="101"/>
      <c r="J190"/>
      <c r="K190" s="113" t="s">
        <v>1501</v>
      </c>
      <c r="L190" s="127" t="str">
        <f t="shared" si="19"/>
        <v>B03XA02_nr</v>
      </c>
      <c r="M190" s="75">
        <v>60</v>
      </c>
      <c r="N190" s="75" t="s">
        <v>291</v>
      </c>
      <c r="O190" s="75">
        <v>4</v>
      </c>
      <c r="P190" s="75" t="s">
        <v>7</v>
      </c>
      <c r="Q190" s="75">
        <v>1</v>
      </c>
      <c r="R190" s="97" t="s">
        <v>24</v>
      </c>
      <c r="S190" s="75" t="str">
        <f t="shared" si="20"/>
        <v>MCG</v>
      </c>
      <c r="T190" s="75">
        <f t="shared" si="21"/>
        <v>0</v>
      </c>
      <c r="U190" s="75" t="str">
        <f t="shared" si="22"/>
        <v>mcg</v>
      </c>
      <c r="V190" s="7">
        <f t="shared" si="23"/>
        <v>1</v>
      </c>
      <c r="W190" s="75">
        <f t="shared" si="24"/>
        <v>0</v>
      </c>
      <c r="X190" s="75">
        <f t="shared" si="25"/>
        <v>1</v>
      </c>
      <c r="Y190" s="75">
        <f t="shared" si="26"/>
        <v>0</v>
      </c>
    </row>
    <row r="191" spans="2:25" ht="15.6">
      <c r="B191" s="97" t="s">
        <v>1177</v>
      </c>
      <c r="C191" s="97" t="s">
        <v>1453</v>
      </c>
      <c r="D191" s="97">
        <v>2591382</v>
      </c>
      <c r="E191" s="77">
        <v>7680557250320</v>
      </c>
      <c r="F191" s="75" t="s">
        <v>1200</v>
      </c>
      <c r="G191" s="103"/>
      <c r="H191" s="102">
        <f t="shared" si="18"/>
        <v>0</v>
      </c>
      <c r="I191" s="101"/>
      <c r="J191"/>
      <c r="K191" s="113" t="s">
        <v>1501</v>
      </c>
      <c r="L191" s="127" t="str">
        <f t="shared" si="19"/>
        <v>B03XA02_nr</v>
      </c>
      <c r="M191" s="75">
        <v>80</v>
      </c>
      <c r="N191" s="75" t="s">
        <v>291</v>
      </c>
      <c r="O191" s="75">
        <v>4</v>
      </c>
      <c r="P191" s="75" t="s">
        <v>7</v>
      </c>
      <c r="Q191" s="75">
        <v>1</v>
      </c>
      <c r="R191" s="97" t="s">
        <v>24</v>
      </c>
      <c r="S191" s="75" t="str">
        <f t="shared" si="20"/>
        <v>MCG</v>
      </c>
      <c r="T191" s="75">
        <f t="shared" si="21"/>
        <v>0</v>
      </c>
      <c r="U191" s="75" t="str">
        <f t="shared" si="22"/>
        <v>mcg</v>
      </c>
      <c r="V191" s="7">
        <f t="shared" si="23"/>
        <v>1</v>
      </c>
      <c r="W191" s="75">
        <f t="shared" si="24"/>
        <v>0</v>
      </c>
      <c r="X191" s="75">
        <f t="shared" si="25"/>
        <v>1</v>
      </c>
      <c r="Y191" s="75">
        <f t="shared" si="26"/>
        <v>0</v>
      </c>
    </row>
    <row r="192" spans="2:25" ht="15.6">
      <c r="B192" s="97" t="s">
        <v>1177</v>
      </c>
      <c r="C192" s="97" t="s">
        <v>1453</v>
      </c>
      <c r="D192" s="97">
        <v>3022901</v>
      </c>
      <c r="E192" s="77"/>
      <c r="F192" s="75" t="s">
        <v>1201</v>
      </c>
      <c r="G192" s="103"/>
      <c r="H192" s="102">
        <f t="shared" si="18"/>
        <v>0</v>
      </c>
      <c r="I192" s="101"/>
      <c r="J192"/>
      <c r="K192" s="113" t="s">
        <v>1501</v>
      </c>
      <c r="L192" s="127" t="str">
        <f t="shared" si="19"/>
        <v>B03XA02_nr</v>
      </c>
      <c r="M192" s="75">
        <v>100</v>
      </c>
      <c r="N192" s="75" t="s">
        <v>291</v>
      </c>
      <c r="O192" s="75">
        <v>1</v>
      </c>
      <c r="P192" s="75" t="s">
        <v>7</v>
      </c>
      <c r="Q192" s="75">
        <v>1</v>
      </c>
      <c r="R192" s="97" t="s">
        <v>24</v>
      </c>
      <c r="S192" s="75" t="str">
        <f t="shared" si="20"/>
        <v>MCG</v>
      </c>
      <c r="T192" s="75">
        <f t="shared" si="21"/>
        <v>0</v>
      </c>
      <c r="U192" s="75" t="str">
        <f t="shared" si="22"/>
        <v>mcg</v>
      </c>
      <c r="V192" s="7">
        <f t="shared" si="23"/>
        <v>1</v>
      </c>
      <c r="W192" s="75">
        <f t="shared" si="24"/>
        <v>0</v>
      </c>
      <c r="X192" s="75">
        <f t="shared" si="25"/>
        <v>1</v>
      </c>
      <c r="Y192" s="75">
        <f t="shared" si="26"/>
        <v>0</v>
      </c>
    </row>
    <row r="193" spans="2:25" ht="15.6">
      <c r="B193" s="97" t="s">
        <v>1177</v>
      </c>
      <c r="C193" s="97" t="s">
        <v>1453</v>
      </c>
      <c r="D193" s="97">
        <v>3022858</v>
      </c>
      <c r="E193" s="77"/>
      <c r="F193" s="75" t="s">
        <v>1202</v>
      </c>
      <c r="G193" s="103"/>
      <c r="H193" s="102">
        <f t="shared" si="18"/>
        <v>0</v>
      </c>
      <c r="I193" s="101"/>
      <c r="J193"/>
      <c r="K193" s="113" t="s">
        <v>1501</v>
      </c>
      <c r="L193" s="127" t="str">
        <f t="shared" si="19"/>
        <v>B03XA02_nr</v>
      </c>
      <c r="M193" s="75">
        <v>20</v>
      </c>
      <c r="N193" s="75" t="s">
        <v>291</v>
      </c>
      <c r="O193" s="75">
        <v>1</v>
      </c>
      <c r="P193" s="75" t="s">
        <v>7</v>
      </c>
      <c r="Q193" s="75">
        <v>1</v>
      </c>
      <c r="R193" s="97" t="s">
        <v>24</v>
      </c>
      <c r="S193" s="75" t="str">
        <f t="shared" si="20"/>
        <v>MCG</v>
      </c>
      <c r="T193" s="75">
        <f t="shared" si="21"/>
        <v>0</v>
      </c>
      <c r="U193" s="75" t="str">
        <f t="shared" si="22"/>
        <v>mcg</v>
      </c>
      <c r="V193" s="7">
        <f t="shared" si="23"/>
        <v>1</v>
      </c>
      <c r="W193" s="75">
        <f t="shared" si="24"/>
        <v>0</v>
      </c>
      <c r="X193" s="75">
        <f t="shared" si="25"/>
        <v>1</v>
      </c>
      <c r="Y193" s="75">
        <f t="shared" si="26"/>
        <v>0</v>
      </c>
    </row>
    <row r="194" spans="2:25" ht="15.6">
      <c r="B194" s="97" t="s">
        <v>1177</v>
      </c>
      <c r="C194" s="97" t="s">
        <v>1453</v>
      </c>
      <c r="D194" s="97">
        <v>3022864</v>
      </c>
      <c r="E194" s="77"/>
      <c r="F194" s="75" t="s">
        <v>1203</v>
      </c>
      <c r="G194" s="103"/>
      <c r="H194" s="102">
        <f t="shared" si="18"/>
        <v>0</v>
      </c>
      <c r="I194" s="101"/>
      <c r="J194"/>
      <c r="K194" s="113" t="s">
        <v>1501</v>
      </c>
      <c r="L194" s="127" t="str">
        <f t="shared" si="19"/>
        <v>B03XA02_nr</v>
      </c>
      <c r="M194" s="75">
        <v>40</v>
      </c>
      <c r="N194" s="75" t="s">
        <v>291</v>
      </c>
      <c r="O194" s="75">
        <v>1</v>
      </c>
      <c r="P194" s="75" t="s">
        <v>7</v>
      </c>
      <c r="Q194" s="75">
        <v>1</v>
      </c>
      <c r="R194" s="97" t="s">
        <v>24</v>
      </c>
      <c r="S194" s="75" t="str">
        <f t="shared" si="20"/>
        <v>MCG</v>
      </c>
      <c r="T194" s="75">
        <f t="shared" si="21"/>
        <v>0</v>
      </c>
      <c r="U194" s="75" t="str">
        <f t="shared" si="22"/>
        <v>mcg</v>
      </c>
      <c r="V194" s="7">
        <f t="shared" si="23"/>
        <v>1</v>
      </c>
      <c r="W194" s="75">
        <f t="shared" si="24"/>
        <v>0</v>
      </c>
      <c r="X194" s="75">
        <f t="shared" si="25"/>
        <v>1</v>
      </c>
      <c r="Y194" s="75">
        <f t="shared" si="26"/>
        <v>0</v>
      </c>
    </row>
    <row r="195" spans="2:25" ht="15.6">
      <c r="B195" s="97" t="s">
        <v>1177</v>
      </c>
      <c r="C195" s="97" t="s">
        <v>1453</v>
      </c>
      <c r="D195" s="97">
        <v>3022947</v>
      </c>
      <c r="E195" s="77">
        <v>7680574700235</v>
      </c>
      <c r="F195" s="75" t="s">
        <v>1204</v>
      </c>
      <c r="G195" s="103"/>
      <c r="H195" s="102">
        <f t="shared" si="18"/>
        <v>0</v>
      </c>
      <c r="I195" s="101"/>
      <c r="J195"/>
      <c r="K195" s="113" t="s">
        <v>1501</v>
      </c>
      <c r="L195" s="127" t="str">
        <f t="shared" si="19"/>
        <v>B03XA02_nr</v>
      </c>
      <c r="M195" s="75">
        <v>500</v>
      </c>
      <c r="N195" s="75" t="s">
        <v>291</v>
      </c>
      <c r="O195" s="75">
        <v>1</v>
      </c>
      <c r="P195" s="75" t="s">
        <v>7</v>
      </c>
      <c r="Q195" s="75">
        <v>1</v>
      </c>
      <c r="R195" s="97" t="s">
        <v>24</v>
      </c>
      <c r="S195" s="75" t="str">
        <f t="shared" si="20"/>
        <v>MCG</v>
      </c>
      <c r="T195" s="75">
        <f t="shared" si="21"/>
        <v>0</v>
      </c>
      <c r="U195" s="75" t="str">
        <f t="shared" si="22"/>
        <v>mcg</v>
      </c>
      <c r="V195" s="7">
        <f t="shared" si="23"/>
        <v>1</v>
      </c>
      <c r="W195" s="75">
        <f t="shared" si="24"/>
        <v>0</v>
      </c>
      <c r="X195" s="75">
        <f t="shared" si="25"/>
        <v>1</v>
      </c>
      <c r="Y195" s="75">
        <f t="shared" si="26"/>
        <v>0</v>
      </c>
    </row>
    <row r="196" spans="2:25" ht="15.6">
      <c r="B196" s="97" t="s">
        <v>1177</v>
      </c>
      <c r="C196" s="97" t="s">
        <v>1453</v>
      </c>
      <c r="D196" s="97">
        <v>3022870</v>
      </c>
      <c r="E196" s="77"/>
      <c r="F196" s="75" t="s">
        <v>1205</v>
      </c>
      <c r="G196" s="103"/>
      <c r="H196" s="102">
        <f t="shared" si="18"/>
        <v>0</v>
      </c>
      <c r="I196" s="101"/>
      <c r="J196"/>
      <c r="K196" s="113" t="s">
        <v>1501</v>
      </c>
      <c r="L196" s="127" t="str">
        <f t="shared" si="19"/>
        <v>B03XA02_nr</v>
      </c>
      <c r="M196" s="75">
        <v>60</v>
      </c>
      <c r="N196" s="75" t="s">
        <v>291</v>
      </c>
      <c r="O196" s="75">
        <v>1</v>
      </c>
      <c r="P196" s="75" t="s">
        <v>7</v>
      </c>
      <c r="Q196" s="75">
        <v>1</v>
      </c>
      <c r="R196" s="97" t="s">
        <v>24</v>
      </c>
      <c r="S196" s="75" t="str">
        <f t="shared" si="20"/>
        <v>MCG</v>
      </c>
      <c r="T196" s="75">
        <f t="shared" si="21"/>
        <v>0</v>
      </c>
      <c r="U196" s="75" t="str">
        <f t="shared" si="22"/>
        <v>mcg</v>
      </c>
      <c r="V196" s="7">
        <f t="shared" si="23"/>
        <v>1</v>
      </c>
      <c r="W196" s="75">
        <f t="shared" si="24"/>
        <v>0</v>
      </c>
      <c r="X196" s="75">
        <f t="shared" si="25"/>
        <v>1</v>
      </c>
      <c r="Y196" s="75">
        <f t="shared" si="26"/>
        <v>0</v>
      </c>
    </row>
    <row r="197" spans="2:25" ht="15.6">
      <c r="B197" s="97" t="s">
        <v>1206</v>
      </c>
      <c r="C197" s="97" t="s">
        <v>1454</v>
      </c>
      <c r="D197" s="97">
        <v>3647506</v>
      </c>
      <c r="E197" s="77">
        <v>7680578600050</v>
      </c>
      <c r="F197" s="75" t="s">
        <v>1207</v>
      </c>
      <c r="G197" s="103"/>
      <c r="H197" s="102">
        <f t="shared" si="18"/>
        <v>0</v>
      </c>
      <c r="I197" s="101"/>
      <c r="J197"/>
      <c r="K197" s="113" t="s">
        <v>1501</v>
      </c>
      <c r="L197" s="127" t="str">
        <f t="shared" si="19"/>
        <v>B03XA03_nr</v>
      </c>
      <c r="M197" s="75">
        <v>100</v>
      </c>
      <c r="N197" s="75" t="s">
        <v>1208</v>
      </c>
      <c r="O197" s="75">
        <v>1</v>
      </c>
      <c r="P197" s="75" t="s">
        <v>7</v>
      </c>
      <c r="Q197" s="75">
        <v>1</v>
      </c>
      <c r="R197" s="97" t="s">
        <v>24</v>
      </c>
      <c r="S197" s="75" t="str">
        <f t="shared" si="20"/>
        <v>MCG</v>
      </c>
      <c r="T197" s="75" t="str">
        <f t="shared" si="21"/>
        <v>0.3ML</v>
      </c>
      <c r="U197" s="75" t="str">
        <f t="shared" si="22"/>
        <v>mcg</v>
      </c>
      <c r="V197" s="7" t="str">
        <f t="shared" si="23"/>
        <v>0.3ML</v>
      </c>
      <c r="W197" s="75">
        <f t="shared" si="24"/>
        <v>0</v>
      </c>
      <c r="X197" s="75">
        <f t="shared" si="25"/>
        <v>1</v>
      </c>
      <c r="Y197" s="75">
        <f t="shared" si="26"/>
        <v>0</v>
      </c>
    </row>
    <row r="198" spans="2:25" ht="15.6">
      <c r="B198" s="97" t="s">
        <v>1206</v>
      </c>
      <c r="C198" s="97" t="s">
        <v>1454</v>
      </c>
      <c r="D198" s="97">
        <v>3975802</v>
      </c>
      <c r="E198" s="77">
        <v>7680578600210</v>
      </c>
      <c r="F198" s="75" t="s">
        <v>1209</v>
      </c>
      <c r="G198" s="103"/>
      <c r="H198" s="102">
        <f t="shared" si="18"/>
        <v>0</v>
      </c>
      <c r="I198" s="101"/>
      <c r="J198"/>
      <c r="K198" s="113" t="s">
        <v>1501</v>
      </c>
      <c r="L198" s="127" t="str">
        <f t="shared" si="19"/>
        <v>B03XA03_nr</v>
      </c>
      <c r="M198" s="75">
        <v>120</v>
      </c>
      <c r="N198" s="75" t="s">
        <v>1208</v>
      </c>
      <c r="O198" s="75">
        <v>1</v>
      </c>
      <c r="P198" s="75" t="s">
        <v>7</v>
      </c>
      <c r="Q198" s="75">
        <v>1</v>
      </c>
      <c r="R198" s="97" t="s">
        <v>24</v>
      </c>
      <c r="S198" s="75" t="str">
        <f t="shared" si="20"/>
        <v>MCG</v>
      </c>
      <c r="T198" s="75" t="str">
        <f t="shared" si="21"/>
        <v>0.3ML</v>
      </c>
      <c r="U198" s="75" t="str">
        <f t="shared" si="22"/>
        <v>mcg</v>
      </c>
      <c r="V198" s="7" t="str">
        <f t="shared" si="23"/>
        <v>0.3ML</v>
      </c>
      <c r="W198" s="75">
        <f t="shared" si="24"/>
        <v>0</v>
      </c>
      <c r="X198" s="75">
        <f t="shared" si="25"/>
        <v>1</v>
      </c>
      <c r="Y198" s="75">
        <f t="shared" si="26"/>
        <v>0</v>
      </c>
    </row>
    <row r="199" spans="2:25" ht="15.6">
      <c r="B199" s="97" t="s">
        <v>1206</v>
      </c>
      <c r="C199" s="97" t="s">
        <v>1454</v>
      </c>
      <c r="D199" s="97">
        <v>3647512</v>
      </c>
      <c r="E199" s="77">
        <v>7680578600074</v>
      </c>
      <c r="F199" s="75" t="s">
        <v>1210</v>
      </c>
      <c r="G199" s="103"/>
      <c r="H199" s="102">
        <f t="shared" si="18"/>
        <v>0</v>
      </c>
      <c r="I199" s="101"/>
      <c r="J199"/>
      <c r="K199" s="113" t="s">
        <v>1501</v>
      </c>
      <c r="L199" s="127" t="str">
        <f t="shared" si="19"/>
        <v>B03XA03_nr</v>
      </c>
      <c r="M199" s="75">
        <v>150</v>
      </c>
      <c r="N199" s="75" t="s">
        <v>1208</v>
      </c>
      <c r="O199" s="75">
        <v>1</v>
      </c>
      <c r="P199" s="75" t="s">
        <v>7</v>
      </c>
      <c r="Q199" s="75">
        <v>1</v>
      </c>
      <c r="R199" s="97" t="s">
        <v>24</v>
      </c>
      <c r="S199" s="75" t="str">
        <f t="shared" si="20"/>
        <v>MCG</v>
      </c>
      <c r="T199" s="75" t="str">
        <f t="shared" si="21"/>
        <v>0.3ML</v>
      </c>
      <c r="U199" s="75" t="str">
        <f t="shared" si="22"/>
        <v>mcg</v>
      </c>
      <c r="V199" s="7" t="str">
        <f t="shared" si="23"/>
        <v>0.3ML</v>
      </c>
      <c r="W199" s="75">
        <f t="shared" si="24"/>
        <v>0</v>
      </c>
      <c r="X199" s="75">
        <f t="shared" si="25"/>
        <v>1</v>
      </c>
      <c r="Y199" s="75">
        <f t="shared" si="26"/>
        <v>0</v>
      </c>
    </row>
    <row r="200" spans="2:25" ht="15.6">
      <c r="B200" s="97" t="s">
        <v>1206</v>
      </c>
      <c r="C200" s="97" t="s">
        <v>1454</v>
      </c>
      <c r="D200" s="97">
        <v>3647529</v>
      </c>
      <c r="E200" s="77">
        <v>7680578600098</v>
      </c>
      <c r="F200" s="75" t="s">
        <v>1211</v>
      </c>
      <c r="G200" s="103"/>
      <c r="H200" s="102">
        <f t="shared" si="18"/>
        <v>0</v>
      </c>
      <c r="I200" s="101"/>
      <c r="J200"/>
      <c r="K200" s="113" t="s">
        <v>1501</v>
      </c>
      <c r="L200" s="127" t="str">
        <f t="shared" si="19"/>
        <v>B03XA03_nr</v>
      </c>
      <c r="M200" s="75">
        <v>200</v>
      </c>
      <c r="N200" s="75" t="s">
        <v>1208</v>
      </c>
      <c r="O200" s="75">
        <v>1</v>
      </c>
      <c r="P200" s="75" t="s">
        <v>7</v>
      </c>
      <c r="Q200" s="75">
        <v>1</v>
      </c>
      <c r="R200" s="97" t="s">
        <v>24</v>
      </c>
      <c r="S200" s="75" t="str">
        <f t="shared" si="20"/>
        <v>MCG</v>
      </c>
      <c r="T200" s="75" t="str">
        <f t="shared" si="21"/>
        <v>0.3ML</v>
      </c>
      <c r="U200" s="75" t="str">
        <f t="shared" si="22"/>
        <v>mcg</v>
      </c>
      <c r="V200" s="7" t="str">
        <f t="shared" si="23"/>
        <v>0.3ML</v>
      </c>
      <c r="W200" s="75">
        <f t="shared" si="24"/>
        <v>0</v>
      </c>
      <c r="X200" s="75">
        <f t="shared" si="25"/>
        <v>1</v>
      </c>
      <c r="Y200" s="75">
        <f t="shared" si="26"/>
        <v>0</v>
      </c>
    </row>
    <row r="201" spans="2:25" ht="15.6">
      <c r="B201" s="97" t="s">
        <v>1206</v>
      </c>
      <c r="C201" s="97" t="s">
        <v>1454</v>
      </c>
      <c r="D201" s="97">
        <v>3647535</v>
      </c>
      <c r="E201" s="76">
        <v>7680578600111</v>
      </c>
      <c r="F201" s="7" t="s">
        <v>1212</v>
      </c>
      <c r="G201" s="103"/>
      <c r="H201" s="102">
        <f t="shared" si="18"/>
        <v>0</v>
      </c>
      <c r="I201" s="101"/>
      <c r="J201"/>
      <c r="K201" s="113" t="s">
        <v>1501</v>
      </c>
      <c r="L201" s="127" t="str">
        <f t="shared" si="19"/>
        <v>B03XA03_nr</v>
      </c>
      <c r="M201" s="7">
        <v>250</v>
      </c>
      <c r="N201" s="7" t="s">
        <v>1208</v>
      </c>
      <c r="O201" s="7">
        <v>1</v>
      </c>
      <c r="P201" s="7" t="s">
        <v>7</v>
      </c>
      <c r="Q201" s="7">
        <v>1</v>
      </c>
      <c r="R201" s="97" t="s">
        <v>24</v>
      </c>
      <c r="S201" s="75" t="str">
        <f t="shared" si="20"/>
        <v>MCG</v>
      </c>
      <c r="T201" s="75" t="str">
        <f t="shared" si="21"/>
        <v>0.3ML</v>
      </c>
      <c r="U201" s="75" t="str">
        <f t="shared" si="22"/>
        <v>mcg</v>
      </c>
      <c r="V201" s="7" t="str">
        <f t="shared" si="23"/>
        <v>0.3ML</v>
      </c>
      <c r="W201" s="75">
        <f t="shared" si="24"/>
        <v>0</v>
      </c>
      <c r="X201" s="75">
        <f t="shared" si="25"/>
        <v>1</v>
      </c>
      <c r="Y201" s="75">
        <f t="shared" si="26"/>
        <v>0</v>
      </c>
    </row>
    <row r="202" spans="2:25" ht="15.6">
      <c r="B202" s="97" t="s">
        <v>1206</v>
      </c>
      <c r="C202" s="97" t="s">
        <v>1454</v>
      </c>
      <c r="D202" s="97">
        <v>3975736</v>
      </c>
      <c r="E202" s="77">
        <v>7680578600180</v>
      </c>
      <c r="F202" s="75" t="s">
        <v>1213</v>
      </c>
      <c r="G202" s="103"/>
      <c r="H202" s="102">
        <f t="shared" si="18"/>
        <v>0</v>
      </c>
      <c r="I202" s="101"/>
      <c r="J202"/>
      <c r="K202" s="113" t="s">
        <v>1501</v>
      </c>
      <c r="L202" s="127" t="str">
        <f t="shared" si="19"/>
        <v>B03XA03_nr</v>
      </c>
      <c r="M202" s="75">
        <v>30</v>
      </c>
      <c r="N202" s="75" t="s">
        <v>1208</v>
      </c>
      <c r="O202" s="75">
        <v>1</v>
      </c>
      <c r="P202" s="75" t="s">
        <v>7</v>
      </c>
      <c r="Q202" s="75">
        <v>1</v>
      </c>
      <c r="R202" s="97" t="s">
        <v>24</v>
      </c>
      <c r="S202" s="75" t="str">
        <f t="shared" si="20"/>
        <v>MCG</v>
      </c>
      <c r="T202" s="75" t="str">
        <f t="shared" si="21"/>
        <v>0.3ML</v>
      </c>
      <c r="U202" s="75" t="str">
        <f t="shared" si="22"/>
        <v>mcg</v>
      </c>
      <c r="V202" s="7" t="str">
        <f t="shared" si="23"/>
        <v>0.3ML</v>
      </c>
      <c r="W202" s="75">
        <f t="shared" si="24"/>
        <v>0</v>
      </c>
      <c r="X202" s="75">
        <f t="shared" si="25"/>
        <v>1</v>
      </c>
      <c r="Y202" s="75">
        <f t="shared" si="26"/>
        <v>0</v>
      </c>
    </row>
    <row r="203" spans="2:25" ht="15.6">
      <c r="B203" s="97" t="s">
        <v>1206</v>
      </c>
      <c r="C203" s="97" t="s">
        <v>1454</v>
      </c>
      <c r="D203" s="97">
        <v>3975831</v>
      </c>
      <c r="E203" s="77">
        <v>7680578600227</v>
      </c>
      <c r="F203" s="75" t="s">
        <v>1214</v>
      </c>
      <c r="G203" s="103"/>
      <c r="H203" s="102">
        <f t="shared" si="18"/>
        <v>0</v>
      </c>
      <c r="I203" s="101"/>
      <c r="J203"/>
      <c r="K203" s="113" t="s">
        <v>1501</v>
      </c>
      <c r="L203" s="127" t="str">
        <f t="shared" si="19"/>
        <v>B03XA03_nr</v>
      </c>
      <c r="M203" s="75">
        <v>360</v>
      </c>
      <c r="N203" s="75" t="s">
        <v>1215</v>
      </c>
      <c r="O203" s="75">
        <v>1</v>
      </c>
      <c r="P203" s="75" t="s">
        <v>7</v>
      </c>
      <c r="Q203" s="75">
        <v>1</v>
      </c>
      <c r="R203" s="97" t="s">
        <v>24</v>
      </c>
      <c r="S203" s="75" t="str">
        <f t="shared" si="20"/>
        <v>MCG</v>
      </c>
      <c r="T203" s="75" t="str">
        <f t="shared" si="21"/>
        <v>0.6ML</v>
      </c>
      <c r="U203" s="75" t="str">
        <f t="shared" si="22"/>
        <v>mcg</v>
      </c>
      <c r="V203" s="7" t="str">
        <f t="shared" si="23"/>
        <v>0.6ML</v>
      </c>
      <c r="W203" s="75">
        <f t="shared" si="24"/>
        <v>0</v>
      </c>
      <c r="X203" s="75">
        <f t="shared" si="25"/>
        <v>1</v>
      </c>
      <c r="Y203" s="75">
        <f t="shared" si="26"/>
        <v>0</v>
      </c>
    </row>
    <row r="204" spans="2:25" ht="15.6">
      <c r="B204" s="97" t="s">
        <v>1206</v>
      </c>
      <c r="C204" s="97" t="s">
        <v>1454</v>
      </c>
      <c r="D204" s="97">
        <v>3647481</v>
      </c>
      <c r="E204" s="77">
        <v>7680578600012</v>
      </c>
      <c r="F204" s="75" t="s">
        <v>1216</v>
      </c>
      <c r="G204" s="103"/>
      <c r="H204" s="102">
        <f t="shared" si="18"/>
        <v>0</v>
      </c>
      <c r="I204" s="101"/>
      <c r="J204"/>
      <c r="K204" s="113" t="s">
        <v>1501</v>
      </c>
      <c r="L204" s="127" t="str">
        <f t="shared" si="19"/>
        <v>B03XA03_nr</v>
      </c>
      <c r="M204" s="75">
        <v>50</v>
      </c>
      <c r="N204" s="75" t="s">
        <v>1208</v>
      </c>
      <c r="O204" s="75">
        <v>1</v>
      </c>
      <c r="P204" s="75" t="s">
        <v>7</v>
      </c>
      <c r="Q204" s="75">
        <v>1</v>
      </c>
      <c r="R204" s="97" t="s">
        <v>24</v>
      </c>
      <c r="S204" s="75" t="str">
        <f t="shared" si="20"/>
        <v>MCG</v>
      </c>
      <c r="T204" s="75" t="str">
        <f t="shared" si="21"/>
        <v>0.3ML</v>
      </c>
      <c r="U204" s="75" t="str">
        <f t="shared" si="22"/>
        <v>mcg</v>
      </c>
      <c r="V204" s="7" t="str">
        <f t="shared" si="23"/>
        <v>0.3ML</v>
      </c>
      <c r="W204" s="75">
        <f t="shared" si="24"/>
        <v>0</v>
      </c>
      <c r="X204" s="75">
        <f t="shared" si="25"/>
        <v>1</v>
      </c>
      <c r="Y204" s="75">
        <f t="shared" si="26"/>
        <v>0</v>
      </c>
    </row>
    <row r="205" spans="2:25" ht="15.6">
      <c r="B205" s="97" t="s">
        <v>1206</v>
      </c>
      <c r="C205" s="97" t="s">
        <v>1454</v>
      </c>
      <c r="D205" s="97">
        <v>3647498</v>
      </c>
      <c r="E205" s="77">
        <v>7680578600036</v>
      </c>
      <c r="F205" s="75" t="s">
        <v>1217</v>
      </c>
      <c r="G205" s="103"/>
      <c r="H205" s="102">
        <f t="shared" si="18"/>
        <v>0</v>
      </c>
      <c r="I205" s="101"/>
      <c r="J205"/>
      <c r="K205" s="113" t="s">
        <v>1501</v>
      </c>
      <c r="L205" s="127" t="str">
        <f t="shared" si="19"/>
        <v>B03XA03_nr</v>
      </c>
      <c r="M205" s="75">
        <v>75</v>
      </c>
      <c r="N205" s="75" t="s">
        <v>1208</v>
      </c>
      <c r="O205" s="75">
        <v>1</v>
      </c>
      <c r="P205" s="75" t="s">
        <v>7</v>
      </c>
      <c r="Q205" s="75">
        <v>1</v>
      </c>
      <c r="R205" s="97" t="s">
        <v>24</v>
      </c>
      <c r="S205" s="75" t="str">
        <f t="shared" si="20"/>
        <v>MCG</v>
      </c>
      <c r="T205" s="75" t="str">
        <f t="shared" si="21"/>
        <v>0.3ML</v>
      </c>
      <c r="U205" s="75" t="str">
        <f t="shared" si="22"/>
        <v>mcg</v>
      </c>
      <c r="V205" s="7" t="str">
        <f t="shared" si="23"/>
        <v>0.3ML</v>
      </c>
      <c r="W205" s="75">
        <f t="shared" si="24"/>
        <v>0</v>
      </c>
      <c r="X205" s="75">
        <f t="shared" si="25"/>
        <v>1</v>
      </c>
      <c r="Y205" s="75">
        <f t="shared" si="26"/>
        <v>0</v>
      </c>
    </row>
    <row r="206" spans="2:25" ht="15.6">
      <c r="B206" s="98" t="s">
        <v>52</v>
      </c>
      <c r="C206" s="97" t="s">
        <v>53</v>
      </c>
      <c r="D206" s="98">
        <v>6272308</v>
      </c>
      <c r="E206" s="77">
        <v>7680519500036</v>
      </c>
      <c r="F206" s="75" t="s">
        <v>294</v>
      </c>
      <c r="G206" s="103"/>
      <c r="H206" s="102">
        <f t="shared" si="18"/>
        <v>0</v>
      </c>
      <c r="I206" s="101"/>
      <c r="J206"/>
      <c r="K206" s="113" t="s">
        <v>1501</v>
      </c>
      <c r="L206" s="127" t="str">
        <f t="shared" si="19"/>
        <v>B06AC01_nr</v>
      </c>
      <c r="M206" s="75">
        <v>500</v>
      </c>
      <c r="N206" s="75" t="s">
        <v>295</v>
      </c>
      <c r="O206" s="75">
        <v>1</v>
      </c>
      <c r="P206" s="75" t="s">
        <v>7</v>
      </c>
      <c r="Q206" s="75">
        <v>1</v>
      </c>
      <c r="R206" s="97" t="s">
        <v>1443</v>
      </c>
      <c r="S206" s="75" t="str">
        <f t="shared" si="20"/>
        <v>IE</v>
      </c>
      <c r="T206" s="75" t="str">
        <f t="shared" si="21"/>
        <v>10ML</v>
      </c>
      <c r="U206" s="75" t="str">
        <f t="shared" si="22"/>
        <v>IU</v>
      </c>
      <c r="V206" s="7" t="str">
        <f t="shared" si="23"/>
        <v>10ML</v>
      </c>
      <c r="W206" s="75">
        <f t="shared" si="24"/>
        <v>0</v>
      </c>
      <c r="X206" s="75">
        <f t="shared" si="25"/>
        <v>1</v>
      </c>
      <c r="Y206" s="75">
        <f t="shared" si="26"/>
        <v>0</v>
      </c>
    </row>
    <row r="207" spans="2:25" ht="15.6">
      <c r="B207" s="97" t="s">
        <v>1218</v>
      </c>
      <c r="C207" s="97" t="s">
        <v>1455</v>
      </c>
      <c r="D207" s="97">
        <v>4323970</v>
      </c>
      <c r="E207" s="77"/>
      <c r="F207" s="75" t="s">
        <v>1219</v>
      </c>
      <c r="G207" s="103"/>
      <c r="H207" s="102">
        <f t="shared" si="18"/>
        <v>0</v>
      </c>
      <c r="I207" s="101"/>
      <c r="J207"/>
      <c r="K207" s="113" t="s">
        <v>1501</v>
      </c>
      <c r="L207" s="127" t="str">
        <f t="shared" si="19"/>
        <v>B06AC02_nr</v>
      </c>
      <c r="M207" s="75">
        <v>30</v>
      </c>
      <c r="N207" s="75" t="s">
        <v>1220</v>
      </c>
      <c r="O207" s="75">
        <v>3</v>
      </c>
      <c r="P207" s="75" t="s">
        <v>222</v>
      </c>
      <c r="Q207" s="75">
        <v>1</v>
      </c>
      <c r="R207" s="97" t="s">
        <v>17</v>
      </c>
      <c r="S207" s="75" t="str">
        <f t="shared" si="20"/>
        <v>MG</v>
      </c>
      <c r="T207" s="75" t="str">
        <f t="shared" si="21"/>
        <v>3ML</v>
      </c>
      <c r="U207" s="75" t="str">
        <f t="shared" si="22"/>
        <v>mg</v>
      </c>
      <c r="V207" s="7" t="str">
        <f t="shared" si="23"/>
        <v>3ML</v>
      </c>
      <c r="W207" s="75">
        <f t="shared" si="24"/>
        <v>0</v>
      </c>
      <c r="X207" s="75">
        <f t="shared" si="25"/>
        <v>0</v>
      </c>
      <c r="Y207" s="75">
        <f t="shared" si="26"/>
        <v>0</v>
      </c>
    </row>
    <row r="208" spans="2:25" ht="15.6">
      <c r="B208" s="97" t="s">
        <v>54</v>
      </c>
      <c r="C208" s="97" t="s">
        <v>55</v>
      </c>
      <c r="D208" s="97">
        <v>5834796</v>
      </c>
      <c r="E208" s="76">
        <v>7680624630017</v>
      </c>
      <c r="F208" s="7" t="s">
        <v>874</v>
      </c>
      <c r="G208" s="103"/>
      <c r="H208" s="102">
        <f t="shared" si="18"/>
        <v>0</v>
      </c>
      <c r="I208" s="101"/>
      <c r="J208"/>
      <c r="K208" s="113" t="s">
        <v>1501</v>
      </c>
      <c r="L208" s="127" t="str">
        <f t="shared" si="19"/>
        <v>C01CX08_nr</v>
      </c>
      <c r="M208" s="7">
        <v>12.5</v>
      </c>
      <c r="N208" s="7" t="s">
        <v>351</v>
      </c>
      <c r="O208" s="7">
        <v>5</v>
      </c>
      <c r="P208" s="7" t="s">
        <v>222</v>
      </c>
      <c r="Q208" s="7">
        <v>1</v>
      </c>
      <c r="R208" s="97" t="s">
        <v>17</v>
      </c>
      <c r="S208" s="75" t="str">
        <f t="shared" si="20"/>
        <v>MG</v>
      </c>
      <c r="T208" s="75" t="str">
        <f t="shared" si="21"/>
        <v>5ML</v>
      </c>
      <c r="U208" s="75" t="str">
        <f t="shared" si="22"/>
        <v>mg</v>
      </c>
      <c r="V208" s="7" t="str">
        <f t="shared" si="23"/>
        <v>5ML</v>
      </c>
      <c r="W208" s="75">
        <f t="shared" si="24"/>
        <v>0</v>
      </c>
      <c r="X208" s="75">
        <f t="shared" si="25"/>
        <v>0</v>
      </c>
      <c r="Y208" s="75">
        <f t="shared" si="26"/>
        <v>0</v>
      </c>
    </row>
    <row r="209" spans="2:25" ht="15.6">
      <c r="B209" s="97" t="s">
        <v>56</v>
      </c>
      <c r="C209" s="97" t="s">
        <v>57</v>
      </c>
      <c r="D209" s="97">
        <v>1151511</v>
      </c>
      <c r="E209" s="77">
        <v>7680453330195</v>
      </c>
      <c r="F209" s="75" t="s">
        <v>875</v>
      </c>
      <c r="G209" s="103"/>
      <c r="H209" s="102">
        <f t="shared" si="18"/>
        <v>0</v>
      </c>
      <c r="I209" s="101"/>
      <c r="J209"/>
      <c r="K209" s="113" t="s">
        <v>1501</v>
      </c>
      <c r="L209" s="127" t="str">
        <f t="shared" si="19"/>
        <v>C01EA01_nr</v>
      </c>
      <c r="M209" s="75">
        <v>500</v>
      </c>
      <c r="N209" s="75" t="s">
        <v>226</v>
      </c>
      <c r="O209" s="75">
        <v>1</v>
      </c>
      <c r="P209" s="75" t="s">
        <v>222</v>
      </c>
      <c r="Q209" s="75">
        <v>5</v>
      </c>
      <c r="R209" s="97" t="s">
        <v>24</v>
      </c>
      <c r="S209" s="75" t="str">
        <f t="shared" si="20"/>
        <v>MCG</v>
      </c>
      <c r="T209" s="75" t="str">
        <f t="shared" si="21"/>
        <v>ML</v>
      </c>
      <c r="U209" s="75" t="str">
        <f t="shared" si="22"/>
        <v>mcg</v>
      </c>
      <c r="V209" s="7" t="str">
        <f t="shared" si="23"/>
        <v>1ML</v>
      </c>
      <c r="W209" s="75">
        <f t="shared" si="24"/>
        <v>0</v>
      </c>
      <c r="X209" s="75">
        <f t="shared" si="25"/>
        <v>0</v>
      </c>
      <c r="Y209" s="75">
        <f t="shared" si="26"/>
        <v>0</v>
      </c>
    </row>
    <row r="210" spans="2:25" ht="15.6">
      <c r="B210" s="97" t="s">
        <v>58</v>
      </c>
      <c r="C210" s="97" t="s">
        <v>59</v>
      </c>
      <c r="D210" s="97">
        <v>4754233</v>
      </c>
      <c r="E210" s="77">
        <v>7680598850015</v>
      </c>
      <c r="F210" s="75" t="s">
        <v>876</v>
      </c>
      <c r="G210" s="103"/>
      <c r="H210" s="102">
        <f t="shared" si="18"/>
        <v>0</v>
      </c>
      <c r="I210" s="101"/>
      <c r="J210"/>
      <c r="K210" s="113" t="s">
        <v>1501</v>
      </c>
      <c r="L210" s="127" t="str">
        <f t="shared" si="19"/>
        <v>C02KX01_nr</v>
      </c>
      <c r="M210" s="75">
        <v>32</v>
      </c>
      <c r="N210" s="75" t="s">
        <v>223</v>
      </c>
      <c r="O210" s="75">
        <v>56</v>
      </c>
      <c r="P210" s="75" t="s">
        <v>7</v>
      </c>
      <c r="Q210" s="75">
        <v>1</v>
      </c>
      <c r="R210" s="97" t="s">
        <v>17</v>
      </c>
      <c r="S210" s="75" t="str">
        <f t="shared" si="20"/>
        <v>MG</v>
      </c>
      <c r="T210" s="75">
        <f t="shared" si="21"/>
        <v>0</v>
      </c>
      <c r="U210" s="75" t="str">
        <f t="shared" si="22"/>
        <v>mg</v>
      </c>
      <c r="V210" s="7">
        <f t="shared" si="23"/>
        <v>1</v>
      </c>
      <c r="W210" s="75">
        <f t="shared" si="24"/>
        <v>0</v>
      </c>
      <c r="X210" s="75">
        <f t="shared" si="25"/>
        <v>1</v>
      </c>
      <c r="Y210" s="75">
        <f t="shared" si="26"/>
        <v>0</v>
      </c>
    </row>
    <row r="211" spans="2:25" ht="15.6">
      <c r="B211" s="97" t="s">
        <v>58</v>
      </c>
      <c r="C211" s="97" t="s">
        <v>59</v>
      </c>
      <c r="D211" s="97">
        <v>2478160</v>
      </c>
      <c r="E211" s="77">
        <v>7680558410068</v>
      </c>
      <c r="F211" s="75" t="s">
        <v>297</v>
      </c>
      <c r="G211" s="103"/>
      <c r="H211" s="102">
        <f t="shared" si="18"/>
        <v>0</v>
      </c>
      <c r="I211" s="101"/>
      <c r="J211"/>
      <c r="K211" s="113" t="s">
        <v>1501</v>
      </c>
      <c r="L211" s="127" t="str">
        <f t="shared" si="19"/>
        <v>C02KX01_nr</v>
      </c>
      <c r="M211" s="75">
        <v>125</v>
      </c>
      <c r="N211" s="75" t="s">
        <v>223</v>
      </c>
      <c r="O211" s="75">
        <v>56</v>
      </c>
      <c r="P211" s="75" t="s">
        <v>7</v>
      </c>
      <c r="Q211" s="75">
        <v>1</v>
      </c>
      <c r="R211" s="97" t="s">
        <v>17</v>
      </c>
      <c r="S211" s="75" t="str">
        <f t="shared" si="20"/>
        <v>MG</v>
      </c>
      <c r="T211" s="75">
        <f t="shared" si="21"/>
        <v>0</v>
      </c>
      <c r="U211" s="75" t="str">
        <f t="shared" si="22"/>
        <v>mg</v>
      </c>
      <c r="V211" s="7">
        <f t="shared" si="23"/>
        <v>1</v>
      </c>
      <c r="W211" s="75">
        <f t="shared" si="24"/>
        <v>0</v>
      </c>
      <c r="X211" s="75">
        <f t="shared" si="25"/>
        <v>1</v>
      </c>
      <c r="Y211" s="75">
        <f t="shared" si="26"/>
        <v>0</v>
      </c>
    </row>
    <row r="212" spans="2:25" ht="15.6">
      <c r="B212" s="97" t="s">
        <v>58</v>
      </c>
      <c r="C212" s="97" t="s">
        <v>59</v>
      </c>
      <c r="D212" s="97">
        <v>2478154</v>
      </c>
      <c r="E212" s="76">
        <v>7680558410020</v>
      </c>
      <c r="F212" s="7" t="s">
        <v>296</v>
      </c>
      <c r="G212" s="103"/>
      <c r="H212" s="102">
        <f t="shared" ref="H212:H275" si="27">+IF(OR(X212=1,Y212=1),G212/Q212/O212/M212,G212/Q212/M212)</f>
        <v>0</v>
      </c>
      <c r="I212" s="101"/>
      <c r="J212"/>
      <c r="K212" s="113" t="s">
        <v>1501</v>
      </c>
      <c r="L212" s="127" t="str">
        <f t="shared" ref="L212:L275" si="28">+B212&amp;"_"&amp;K212</f>
        <v>C02KX01_nr</v>
      </c>
      <c r="M212" s="7">
        <v>62.5</v>
      </c>
      <c r="N212" s="7" t="s">
        <v>223</v>
      </c>
      <c r="O212" s="7">
        <v>56</v>
      </c>
      <c r="P212" s="7" t="s">
        <v>7</v>
      </c>
      <c r="Q212" s="7">
        <v>1</v>
      </c>
      <c r="R212" s="97" t="s">
        <v>17</v>
      </c>
      <c r="S212" s="75" t="str">
        <f t="shared" ref="S212:S275" si="29">IF(ISERR(SEARCH("/",$N212)-1),$N212,LEFT($N212,SEARCH("/",$N212)-1))</f>
        <v>MG</v>
      </c>
      <c r="T212" s="75">
        <f t="shared" ref="T212:T275" si="30">IF(ISERR(SEARCH("/",$N212)-1),0,RIGHT($N212,LEN($N212)-SEARCH("/",$N212)))</f>
        <v>0</v>
      </c>
      <c r="U212" s="75" t="str">
        <f t="shared" ref="U212:U275" si="31">+IF(OR(S212=R212,AND(S212="E",R212="U"),AND(S212="IE",R212="IU"),AND(S212="IE",R212="U"),AND(S212="E",R212="IU"),AND(S212="MIOE",R212="MIU")),R212,S212)</f>
        <v>mg</v>
      </c>
      <c r="V212" s="7">
        <f t="shared" ref="V212:V275" si="32">+IF(T212=0,1,IF(LEFT(T212,1)="M","1"&amp;T212,T212))</f>
        <v>1</v>
      </c>
      <c r="W212" s="75">
        <f t="shared" ref="W212:W275" si="33">+IF(U212=R212,0,1)</f>
        <v>0</v>
      </c>
      <c r="X212" s="75">
        <f t="shared" ref="X212:X275" si="34">+IF(P212="Stk",1,0)</f>
        <v>1</v>
      </c>
      <c r="Y212" s="75">
        <f t="shared" ref="Y212:Y275" si="35">+IF(OR(X212=1,V212=1),0,IF((O212&amp;P212)=V212,0,1))</f>
        <v>0</v>
      </c>
    </row>
    <row r="213" spans="2:25" ht="15.6">
      <c r="B213" s="97" t="s">
        <v>60</v>
      </c>
      <c r="C213" s="97" t="s">
        <v>61</v>
      </c>
      <c r="D213" s="97">
        <v>3945913</v>
      </c>
      <c r="E213" s="76">
        <v>7680586540027</v>
      </c>
      <c r="F213" s="7" t="s">
        <v>298</v>
      </c>
      <c r="G213" s="103"/>
      <c r="H213" s="102">
        <f t="shared" si="27"/>
        <v>0</v>
      </c>
      <c r="I213" s="101"/>
      <c r="J213"/>
      <c r="K213" s="113" t="s">
        <v>1501</v>
      </c>
      <c r="L213" s="127" t="str">
        <f t="shared" si="28"/>
        <v>C02KX02_nr</v>
      </c>
      <c r="M213" s="7">
        <v>10</v>
      </c>
      <c r="N213" s="7" t="s">
        <v>223</v>
      </c>
      <c r="O213" s="7">
        <v>30</v>
      </c>
      <c r="P213" s="7" t="s">
        <v>7</v>
      </c>
      <c r="Q213" s="7">
        <v>1</v>
      </c>
      <c r="R213" s="97" t="s">
        <v>17</v>
      </c>
      <c r="S213" s="75" t="str">
        <f t="shared" si="29"/>
        <v>MG</v>
      </c>
      <c r="T213" s="75">
        <f t="shared" si="30"/>
        <v>0</v>
      </c>
      <c r="U213" s="75" t="str">
        <f t="shared" si="31"/>
        <v>mg</v>
      </c>
      <c r="V213" s="7">
        <f t="shared" si="32"/>
        <v>1</v>
      </c>
      <c r="W213" s="75">
        <f t="shared" si="33"/>
        <v>0</v>
      </c>
      <c r="X213" s="75">
        <f t="shared" si="34"/>
        <v>1</v>
      </c>
      <c r="Y213" s="75">
        <f t="shared" si="35"/>
        <v>0</v>
      </c>
    </row>
    <row r="214" spans="2:25" ht="15.6">
      <c r="B214" s="97" t="s">
        <v>60</v>
      </c>
      <c r="C214" s="97" t="s">
        <v>61</v>
      </c>
      <c r="D214" s="97">
        <v>3947970</v>
      </c>
      <c r="E214" s="76">
        <v>7680586540010</v>
      </c>
      <c r="F214" s="7" t="s">
        <v>299</v>
      </c>
      <c r="G214" s="103"/>
      <c r="H214" s="102">
        <f t="shared" si="27"/>
        <v>0</v>
      </c>
      <c r="I214" s="101"/>
      <c r="J214"/>
      <c r="K214" s="113" t="s">
        <v>1501</v>
      </c>
      <c r="L214" s="127" t="str">
        <f t="shared" si="28"/>
        <v>C02KX02_nr</v>
      </c>
      <c r="M214" s="7">
        <v>5</v>
      </c>
      <c r="N214" s="7" t="s">
        <v>223</v>
      </c>
      <c r="O214" s="7">
        <v>30</v>
      </c>
      <c r="P214" s="7" t="s">
        <v>7</v>
      </c>
      <c r="Q214" s="7">
        <v>1</v>
      </c>
      <c r="R214" s="97" t="s">
        <v>17</v>
      </c>
      <c r="S214" s="75" t="str">
        <f t="shared" si="29"/>
        <v>MG</v>
      </c>
      <c r="T214" s="75">
        <f t="shared" si="30"/>
        <v>0</v>
      </c>
      <c r="U214" s="75" t="str">
        <f t="shared" si="31"/>
        <v>mg</v>
      </c>
      <c r="V214" s="7">
        <f t="shared" si="32"/>
        <v>1</v>
      </c>
      <c r="W214" s="75">
        <f t="shared" si="33"/>
        <v>0</v>
      </c>
      <c r="X214" s="75">
        <f t="shared" si="34"/>
        <v>1</v>
      </c>
      <c r="Y214" s="75">
        <f t="shared" si="35"/>
        <v>0</v>
      </c>
    </row>
    <row r="215" spans="2:25" ht="15.6">
      <c r="B215" s="97" t="s">
        <v>62</v>
      </c>
      <c r="C215" s="97" t="s">
        <v>63</v>
      </c>
      <c r="D215" s="97">
        <v>3449485</v>
      </c>
      <c r="E215" s="77">
        <v>7680575050025</v>
      </c>
      <c r="F215" s="75" t="s">
        <v>300</v>
      </c>
      <c r="G215" s="103"/>
      <c r="H215" s="102">
        <f t="shared" si="27"/>
        <v>0</v>
      </c>
      <c r="I215" s="101"/>
      <c r="J215"/>
      <c r="K215" s="113" t="s">
        <v>1501</v>
      </c>
      <c r="L215" s="127" t="str">
        <f t="shared" si="28"/>
        <v>G04BE03_nr</v>
      </c>
      <c r="M215" s="75">
        <v>20</v>
      </c>
      <c r="N215" s="75" t="s">
        <v>223</v>
      </c>
      <c r="O215" s="75">
        <v>90</v>
      </c>
      <c r="P215" s="75" t="s">
        <v>7</v>
      </c>
      <c r="Q215" s="75">
        <v>1</v>
      </c>
      <c r="R215" s="97" t="s">
        <v>17</v>
      </c>
      <c r="S215" s="75" t="str">
        <f t="shared" si="29"/>
        <v>MG</v>
      </c>
      <c r="T215" s="75">
        <f t="shared" si="30"/>
        <v>0</v>
      </c>
      <c r="U215" s="75" t="str">
        <f t="shared" si="31"/>
        <v>mg</v>
      </c>
      <c r="V215" s="7">
        <f t="shared" si="32"/>
        <v>1</v>
      </c>
      <c r="W215" s="75">
        <f t="shared" si="33"/>
        <v>0</v>
      </c>
      <c r="X215" s="75">
        <f t="shared" si="34"/>
        <v>1</v>
      </c>
      <c r="Y215" s="75">
        <f t="shared" si="35"/>
        <v>0</v>
      </c>
    </row>
    <row r="216" spans="2:25" ht="15.6">
      <c r="B216" s="97" t="s">
        <v>62</v>
      </c>
      <c r="C216" s="97" t="s">
        <v>63</v>
      </c>
      <c r="D216" s="97">
        <v>4819903</v>
      </c>
      <c r="E216" s="77">
        <v>7680604110010</v>
      </c>
      <c r="F216" s="75" t="s">
        <v>877</v>
      </c>
      <c r="G216" s="103"/>
      <c r="H216" s="102">
        <f t="shared" si="27"/>
        <v>0</v>
      </c>
      <c r="I216" s="101"/>
      <c r="J216"/>
      <c r="K216" s="113" t="s">
        <v>1501</v>
      </c>
      <c r="L216" s="127" t="str">
        <f t="shared" si="28"/>
        <v>G04BE03_nr</v>
      </c>
      <c r="M216" s="75">
        <v>10</v>
      </c>
      <c r="N216" s="75" t="s">
        <v>878</v>
      </c>
      <c r="O216" s="75">
        <v>1</v>
      </c>
      <c r="P216" s="75" t="s">
        <v>7</v>
      </c>
      <c r="Q216" s="75">
        <v>1</v>
      </c>
      <c r="R216" s="97" t="s">
        <v>17</v>
      </c>
      <c r="S216" s="75" t="str">
        <f t="shared" si="29"/>
        <v>MG</v>
      </c>
      <c r="T216" s="75" t="str">
        <f t="shared" si="30"/>
        <v>12.5ML</v>
      </c>
      <c r="U216" s="75" t="str">
        <f t="shared" si="31"/>
        <v>mg</v>
      </c>
      <c r="V216" s="7" t="str">
        <f t="shared" si="32"/>
        <v>12.5ML</v>
      </c>
      <c r="W216" s="75">
        <f t="shared" si="33"/>
        <v>0</v>
      </c>
      <c r="X216" s="75">
        <f t="shared" si="34"/>
        <v>1</v>
      </c>
      <c r="Y216" s="75">
        <f t="shared" si="35"/>
        <v>0</v>
      </c>
    </row>
    <row r="217" spans="2:25" ht="15.6">
      <c r="B217" s="97" t="s">
        <v>65</v>
      </c>
      <c r="C217" s="97" t="s">
        <v>66</v>
      </c>
      <c r="D217" s="97">
        <v>1304601</v>
      </c>
      <c r="E217" s="77">
        <v>7680444700129</v>
      </c>
      <c r="F217" s="75" t="s">
        <v>879</v>
      </c>
      <c r="G217" s="103"/>
      <c r="H217" s="102">
        <f t="shared" si="27"/>
        <v>0</v>
      </c>
      <c r="I217" s="101"/>
      <c r="J217"/>
      <c r="K217" s="113" t="s">
        <v>1501</v>
      </c>
      <c r="L217" s="127" t="str">
        <f t="shared" si="28"/>
        <v>H01BA04_nr</v>
      </c>
      <c r="M217" s="75">
        <v>1</v>
      </c>
      <c r="N217" s="75" t="s">
        <v>223</v>
      </c>
      <c r="O217" s="75">
        <v>5</v>
      </c>
      <c r="P217" s="75" t="s">
        <v>7</v>
      </c>
      <c r="Q217" s="75">
        <v>1</v>
      </c>
      <c r="R217" s="97" t="s">
        <v>17</v>
      </c>
      <c r="S217" s="75" t="str">
        <f t="shared" si="29"/>
        <v>MG</v>
      </c>
      <c r="T217" s="75">
        <f t="shared" si="30"/>
        <v>0</v>
      </c>
      <c r="U217" s="75" t="str">
        <f t="shared" si="31"/>
        <v>mg</v>
      </c>
      <c r="V217" s="7">
        <f t="shared" si="32"/>
        <v>1</v>
      </c>
      <c r="W217" s="75">
        <f t="shared" si="33"/>
        <v>0</v>
      </c>
      <c r="X217" s="75">
        <f t="shared" si="34"/>
        <v>1</v>
      </c>
      <c r="Y217" s="75">
        <f t="shared" si="35"/>
        <v>0</v>
      </c>
    </row>
    <row r="218" spans="2:25" ht="15.6">
      <c r="B218" s="97" t="s">
        <v>65</v>
      </c>
      <c r="C218" s="97" t="s">
        <v>66</v>
      </c>
      <c r="D218" s="97">
        <v>3309896</v>
      </c>
      <c r="E218" s="77">
        <v>7680572260021</v>
      </c>
      <c r="F218" s="75" t="s">
        <v>880</v>
      </c>
      <c r="G218" s="103"/>
      <c r="H218" s="102">
        <f t="shared" si="27"/>
        <v>0</v>
      </c>
      <c r="I218" s="101"/>
      <c r="J218"/>
      <c r="K218" s="113" t="s">
        <v>1501</v>
      </c>
      <c r="L218" s="127" t="str">
        <f t="shared" si="28"/>
        <v>H01BA04_nr</v>
      </c>
      <c r="M218" s="75">
        <v>1</v>
      </c>
      <c r="N218" s="75" t="s">
        <v>223</v>
      </c>
      <c r="O218" s="75">
        <v>5</v>
      </c>
      <c r="P218" s="75" t="s">
        <v>7</v>
      </c>
      <c r="Q218" s="75">
        <v>1</v>
      </c>
      <c r="R218" s="97" t="s">
        <v>17</v>
      </c>
      <c r="S218" s="75" t="str">
        <f t="shared" si="29"/>
        <v>MG</v>
      </c>
      <c r="T218" s="75">
        <f t="shared" si="30"/>
        <v>0</v>
      </c>
      <c r="U218" s="75" t="str">
        <f t="shared" si="31"/>
        <v>mg</v>
      </c>
      <c r="V218" s="7">
        <f t="shared" si="32"/>
        <v>1</v>
      </c>
      <c r="W218" s="75">
        <f t="shared" si="33"/>
        <v>0</v>
      </c>
      <c r="X218" s="75">
        <f t="shared" si="34"/>
        <v>1</v>
      </c>
      <c r="Y218" s="75">
        <f t="shared" si="35"/>
        <v>0</v>
      </c>
    </row>
    <row r="219" spans="2:25" ht="15.6">
      <c r="B219" s="98" t="s">
        <v>1221</v>
      </c>
      <c r="C219" s="97" t="s">
        <v>1456</v>
      </c>
      <c r="D219" s="98">
        <v>6169266</v>
      </c>
      <c r="E219" s="77">
        <v>7680531610010</v>
      </c>
      <c r="F219" s="75" t="s">
        <v>1222</v>
      </c>
      <c r="G219" s="103"/>
      <c r="H219" s="102">
        <f t="shared" si="27"/>
        <v>0</v>
      </c>
      <c r="I219" s="101"/>
      <c r="J219"/>
      <c r="K219" s="113" t="s">
        <v>1501</v>
      </c>
      <c r="L219" s="127" t="str">
        <f t="shared" si="28"/>
        <v>H01CB02_nr</v>
      </c>
      <c r="M219" s="75">
        <v>10</v>
      </c>
      <c r="N219" s="75" t="s">
        <v>223</v>
      </c>
      <c r="O219" s="75">
        <v>1</v>
      </c>
      <c r="P219" s="75" t="s">
        <v>7</v>
      </c>
      <c r="Q219" s="75">
        <v>1</v>
      </c>
      <c r="R219" s="97" t="s">
        <v>17</v>
      </c>
      <c r="S219" s="75" t="str">
        <f t="shared" si="29"/>
        <v>MG</v>
      </c>
      <c r="T219" s="75">
        <f t="shared" si="30"/>
        <v>0</v>
      </c>
      <c r="U219" s="75" t="str">
        <f t="shared" si="31"/>
        <v>mg</v>
      </c>
      <c r="V219" s="7">
        <f t="shared" si="32"/>
        <v>1</v>
      </c>
      <c r="W219" s="75">
        <f t="shared" si="33"/>
        <v>0</v>
      </c>
      <c r="X219" s="75">
        <f t="shared" si="34"/>
        <v>1</v>
      </c>
      <c r="Y219" s="75">
        <f t="shared" si="35"/>
        <v>0</v>
      </c>
    </row>
    <row r="220" spans="2:25" ht="15.6">
      <c r="B220" s="98" t="s">
        <v>1221</v>
      </c>
      <c r="C220" s="97" t="s">
        <v>1456</v>
      </c>
      <c r="D220" s="98">
        <v>6169272</v>
      </c>
      <c r="E220" s="77">
        <v>7680531610027</v>
      </c>
      <c r="F220" s="75" t="s">
        <v>1223</v>
      </c>
      <c r="G220" s="103"/>
      <c r="H220" s="102">
        <f t="shared" si="27"/>
        <v>0</v>
      </c>
      <c r="I220" s="101"/>
      <c r="J220"/>
      <c r="K220" s="113" t="s">
        <v>1501</v>
      </c>
      <c r="L220" s="127" t="str">
        <f t="shared" si="28"/>
        <v>H01CB02_nr</v>
      </c>
      <c r="M220" s="75">
        <v>20</v>
      </c>
      <c r="N220" s="75" t="s">
        <v>223</v>
      </c>
      <c r="O220" s="75">
        <v>1</v>
      </c>
      <c r="P220" s="75" t="s">
        <v>7</v>
      </c>
      <c r="Q220" s="75">
        <v>1</v>
      </c>
      <c r="R220" s="97" t="s">
        <v>17</v>
      </c>
      <c r="S220" s="75" t="str">
        <f t="shared" si="29"/>
        <v>MG</v>
      </c>
      <c r="T220" s="75">
        <f t="shared" si="30"/>
        <v>0</v>
      </c>
      <c r="U220" s="75" t="str">
        <f t="shared" si="31"/>
        <v>mg</v>
      </c>
      <c r="V220" s="7">
        <f t="shared" si="32"/>
        <v>1</v>
      </c>
      <c r="W220" s="75">
        <f t="shared" si="33"/>
        <v>0</v>
      </c>
      <c r="X220" s="75">
        <f t="shared" si="34"/>
        <v>1</v>
      </c>
      <c r="Y220" s="75">
        <f t="shared" si="35"/>
        <v>0</v>
      </c>
    </row>
    <row r="221" spans="2:25" ht="15.6">
      <c r="B221" s="98" t="s">
        <v>1221</v>
      </c>
      <c r="C221" s="97" t="s">
        <v>1456</v>
      </c>
      <c r="D221" s="98">
        <v>6169289</v>
      </c>
      <c r="E221" s="77">
        <v>7680531610034</v>
      </c>
      <c r="F221" s="75" t="s">
        <v>1224</v>
      </c>
      <c r="G221" s="103"/>
      <c r="H221" s="102">
        <f t="shared" si="27"/>
        <v>0</v>
      </c>
      <c r="I221" s="101"/>
      <c r="J221"/>
      <c r="K221" s="113" t="s">
        <v>1501</v>
      </c>
      <c r="L221" s="127" t="str">
        <f t="shared" si="28"/>
        <v>H01CB02_nr</v>
      </c>
      <c r="M221" s="75">
        <v>30</v>
      </c>
      <c r="N221" s="75" t="s">
        <v>223</v>
      </c>
      <c r="O221" s="75">
        <v>1</v>
      </c>
      <c r="P221" s="75" t="s">
        <v>7</v>
      </c>
      <c r="Q221" s="75">
        <v>1</v>
      </c>
      <c r="R221" s="97" t="s">
        <v>17</v>
      </c>
      <c r="S221" s="75" t="str">
        <f t="shared" si="29"/>
        <v>MG</v>
      </c>
      <c r="T221" s="75">
        <f t="shared" si="30"/>
        <v>0</v>
      </c>
      <c r="U221" s="75" t="str">
        <f t="shared" si="31"/>
        <v>mg</v>
      </c>
      <c r="V221" s="7">
        <f t="shared" si="32"/>
        <v>1</v>
      </c>
      <c r="W221" s="75">
        <f t="shared" si="33"/>
        <v>0</v>
      </c>
      <c r="X221" s="75">
        <f t="shared" si="34"/>
        <v>1</v>
      </c>
      <c r="Y221" s="75">
        <f t="shared" si="35"/>
        <v>0</v>
      </c>
    </row>
    <row r="222" spans="2:25" ht="15.6">
      <c r="B222" s="97" t="s">
        <v>67</v>
      </c>
      <c r="C222" s="97" t="s">
        <v>68</v>
      </c>
      <c r="D222" s="97">
        <v>2465312</v>
      </c>
      <c r="E222" s="77">
        <v>7680555580054</v>
      </c>
      <c r="F222" s="75" t="s">
        <v>301</v>
      </c>
      <c r="G222" s="103"/>
      <c r="H222" s="102">
        <f t="shared" si="27"/>
        <v>0</v>
      </c>
      <c r="I222" s="101"/>
      <c r="J222"/>
      <c r="K222" s="113" t="s">
        <v>1501</v>
      </c>
      <c r="L222" s="127" t="str">
        <f t="shared" si="28"/>
        <v>J01XX08_nr</v>
      </c>
      <c r="M222" s="75">
        <v>600</v>
      </c>
      <c r="N222" s="75" t="s">
        <v>223</v>
      </c>
      <c r="O222" s="75">
        <v>10</v>
      </c>
      <c r="P222" s="75" t="s">
        <v>7</v>
      </c>
      <c r="Q222" s="75">
        <v>1</v>
      </c>
      <c r="R222" s="97" t="s">
        <v>17</v>
      </c>
      <c r="S222" s="75" t="str">
        <f t="shared" si="29"/>
        <v>MG</v>
      </c>
      <c r="T222" s="75">
        <f t="shared" si="30"/>
        <v>0</v>
      </c>
      <c r="U222" s="75" t="str">
        <f t="shared" si="31"/>
        <v>mg</v>
      </c>
      <c r="V222" s="7">
        <f t="shared" si="32"/>
        <v>1</v>
      </c>
      <c r="W222" s="75">
        <f t="shared" si="33"/>
        <v>0</v>
      </c>
      <c r="X222" s="75">
        <f t="shared" si="34"/>
        <v>1</v>
      </c>
      <c r="Y222" s="75">
        <f t="shared" si="35"/>
        <v>0</v>
      </c>
    </row>
    <row r="223" spans="2:25" ht="15.6">
      <c r="B223" s="97" t="s">
        <v>67</v>
      </c>
      <c r="C223" s="97" t="s">
        <v>68</v>
      </c>
      <c r="D223" s="97">
        <v>4859127</v>
      </c>
      <c r="E223" s="77">
        <v>7680555600066</v>
      </c>
      <c r="F223" s="75" t="s">
        <v>1225</v>
      </c>
      <c r="G223" s="103"/>
      <c r="H223" s="102">
        <f t="shared" si="27"/>
        <v>0</v>
      </c>
      <c r="I223" s="101"/>
      <c r="J223"/>
      <c r="K223" s="113" t="s">
        <v>1501</v>
      </c>
      <c r="L223" s="127" t="str">
        <f t="shared" si="28"/>
        <v>J01XX08_nr</v>
      </c>
      <c r="M223" s="75">
        <v>2</v>
      </c>
      <c r="N223" s="75" t="s">
        <v>303</v>
      </c>
      <c r="O223" s="75">
        <v>300</v>
      </c>
      <c r="P223" s="75" t="s">
        <v>222</v>
      </c>
      <c r="Q223" s="75">
        <v>10</v>
      </c>
      <c r="R223" s="97" t="s">
        <v>17</v>
      </c>
      <c r="S223" s="75" t="str">
        <f t="shared" si="29"/>
        <v>MG</v>
      </c>
      <c r="T223" s="75" t="str">
        <f t="shared" si="30"/>
        <v>ML</v>
      </c>
      <c r="U223" s="75" t="str">
        <f t="shared" si="31"/>
        <v>mg</v>
      </c>
      <c r="V223" s="7" t="str">
        <f t="shared" si="32"/>
        <v>1ML</v>
      </c>
      <c r="W223" s="75">
        <f t="shared" si="33"/>
        <v>0</v>
      </c>
      <c r="X223" s="75">
        <f t="shared" si="34"/>
        <v>0</v>
      </c>
      <c r="Y223" s="75">
        <f t="shared" si="35"/>
        <v>1</v>
      </c>
    </row>
    <row r="224" spans="2:25" ht="15.6">
      <c r="B224" s="97" t="s">
        <v>67</v>
      </c>
      <c r="C224" s="97" t="s">
        <v>68</v>
      </c>
      <c r="D224" s="97">
        <v>2465358</v>
      </c>
      <c r="E224" s="77">
        <v>7680555590022</v>
      </c>
      <c r="F224" s="75" t="s">
        <v>302</v>
      </c>
      <c r="G224" s="103"/>
      <c r="H224" s="102">
        <f t="shared" si="27"/>
        <v>0</v>
      </c>
      <c r="I224" s="101"/>
      <c r="J224"/>
      <c r="K224" s="113" t="s">
        <v>1501</v>
      </c>
      <c r="L224" s="127" t="str">
        <f t="shared" si="28"/>
        <v>J01XX08_nr</v>
      </c>
      <c r="M224" s="75">
        <v>20</v>
      </c>
      <c r="N224" s="75" t="s">
        <v>303</v>
      </c>
      <c r="O224" s="75">
        <v>150</v>
      </c>
      <c r="P224" s="75" t="s">
        <v>222</v>
      </c>
      <c r="Q224" s="75">
        <v>1</v>
      </c>
      <c r="R224" s="97" t="s">
        <v>17</v>
      </c>
      <c r="S224" s="75" t="str">
        <f t="shared" si="29"/>
        <v>MG</v>
      </c>
      <c r="T224" s="75" t="str">
        <f t="shared" si="30"/>
        <v>ML</v>
      </c>
      <c r="U224" s="75" t="str">
        <f t="shared" si="31"/>
        <v>mg</v>
      </c>
      <c r="V224" s="7" t="str">
        <f t="shared" si="32"/>
        <v>1ML</v>
      </c>
      <c r="W224" s="75">
        <f t="shared" si="33"/>
        <v>0</v>
      </c>
      <c r="X224" s="75">
        <f t="shared" si="34"/>
        <v>0</v>
      </c>
      <c r="Y224" s="75">
        <f t="shared" si="35"/>
        <v>1</v>
      </c>
    </row>
    <row r="225" spans="2:25" ht="15.6">
      <c r="B225" s="97" t="s">
        <v>1226</v>
      </c>
      <c r="C225" s="97" t="s">
        <v>1458</v>
      </c>
      <c r="D225" s="97">
        <v>3472780</v>
      </c>
      <c r="E225" s="77">
        <v>7680578700019</v>
      </c>
      <c r="F225" s="75" t="s">
        <v>1227</v>
      </c>
      <c r="G225" s="103"/>
      <c r="H225" s="102">
        <f t="shared" si="27"/>
        <v>0</v>
      </c>
      <c r="I225" s="101"/>
      <c r="J225"/>
      <c r="K225" s="113" t="s">
        <v>1501</v>
      </c>
      <c r="L225" s="127" t="str">
        <f t="shared" si="28"/>
        <v>J01XX09_nr</v>
      </c>
      <c r="M225" s="75">
        <v>350</v>
      </c>
      <c r="N225" s="75" t="s">
        <v>223</v>
      </c>
      <c r="O225" s="75">
        <v>1</v>
      </c>
      <c r="P225" s="75" t="s">
        <v>7</v>
      </c>
      <c r="Q225" s="75">
        <v>1</v>
      </c>
      <c r="R225" s="97" t="s">
        <v>17</v>
      </c>
      <c r="S225" s="75" t="str">
        <f t="shared" si="29"/>
        <v>MG</v>
      </c>
      <c r="T225" s="75">
        <f t="shared" si="30"/>
        <v>0</v>
      </c>
      <c r="U225" s="75" t="str">
        <f t="shared" si="31"/>
        <v>mg</v>
      </c>
      <c r="V225" s="7">
        <f t="shared" si="32"/>
        <v>1</v>
      </c>
      <c r="W225" s="75">
        <f t="shared" si="33"/>
        <v>0</v>
      </c>
      <c r="X225" s="75">
        <f t="shared" si="34"/>
        <v>1</v>
      </c>
      <c r="Y225" s="75">
        <f t="shared" si="35"/>
        <v>0</v>
      </c>
    </row>
    <row r="226" spans="2:25" ht="15.6">
      <c r="B226" s="97" t="s">
        <v>1226</v>
      </c>
      <c r="C226" s="97" t="s">
        <v>1458</v>
      </c>
      <c r="D226" s="97">
        <v>3472805</v>
      </c>
      <c r="E226" s="77">
        <v>7680578700033</v>
      </c>
      <c r="F226" s="75" t="s">
        <v>1228</v>
      </c>
      <c r="G226" s="103"/>
      <c r="H226" s="102">
        <f t="shared" si="27"/>
        <v>0</v>
      </c>
      <c r="I226" s="101"/>
      <c r="J226"/>
      <c r="K226" s="113" t="s">
        <v>1501</v>
      </c>
      <c r="L226" s="127" t="str">
        <f t="shared" si="28"/>
        <v>J01XX09_nr</v>
      </c>
      <c r="M226" s="75">
        <v>500</v>
      </c>
      <c r="N226" s="75" t="s">
        <v>223</v>
      </c>
      <c r="O226" s="75">
        <v>1</v>
      </c>
      <c r="P226" s="75" t="s">
        <v>7</v>
      </c>
      <c r="Q226" s="75">
        <v>1</v>
      </c>
      <c r="R226" s="97" t="s">
        <v>17</v>
      </c>
      <c r="S226" s="75" t="str">
        <f t="shared" si="29"/>
        <v>MG</v>
      </c>
      <c r="T226" s="75">
        <f t="shared" si="30"/>
        <v>0</v>
      </c>
      <c r="U226" s="75" t="str">
        <f t="shared" si="31"/>
        <v>mg</v>
      </c>
      <c r="V226" s="7">
        <f t="shared" si="32"/>
        <v>1</v>
      </c>
      <c r="W226" s="75">
        <f t="shared" si="33"/>
        <v>0</v>
      </c>
      <c r="X226" s="75">
        <f t="shared" si="34"/>
        <v>1</v>
      </c>
      <c r="Y226" s="75">
        <f t="shared" si="35"/>
        <v>0</v>
      </c>
    </row>
    <row r="227" spans="2:25" ht="15.6">
      <c r="B227" s="97" t="s">
        <v>69</v>
      </c>
      <c r="C227" s="97" t="s">
        <v>70</v>
      </c>
      <c r="D227" s="97">
        <v>2647272</v>
      </c>
      <c r="E227" s="77">
        <v>7680533420273</v>
      </c>
      <c r="F227" s="75" t="s">
        <v>304</v>
      </c>
      <c r="G227" s="103"/>
      <c r="H227" s="102">
        <f t="shared" si="27"/>
        <v>0</v>
      </c>
      <c r="I227" s="101"/>
      <c r="J227"/>
      <c r="K227" s="113" t="s">
        <v>1501</v>
      </c>
      <c r="L227" s="127" t="str">
        <f t="shared" si="28"/>
        <v>J02AA01_nr</v>
      </c>
      <c r="M227" s="75">
        <v>50</v>
      </c>
      <c r="N227" s="75" t="s">
        <v>223</v>
      </c>
      <c r="O227" s="75">
        <v>1</v>
      </c>
      <c r="P227" s="75" t="s">
        <v>7</v>
      </c>
      <c r="Q227" s="75">
        <v>1</v>
      </c>
      <c r="R227" s="97" t="s">
        <v>17</v>
      </c>
      <c r="S227" s="75" t="str">
        <f t="shared" si="29"/>
        <v>MG</v>
      </c>
      <c r="T227" s="75">
        <f t="shared" si="30"/>
        <v>0</v>
      </c>
      <c r="U227" s="75" t="str">
        <f t="shared" si="31"/>
        <v>mg</v>
      </c>
      <c r="V227" s="7">
        <f t="shared" si="32"/>
        <v>1</v>
      </c>
      <c r="W227" s="75">
        <f t="shared" si="33"/>
        <v>0</v>
      </c>
      <c r="X227" s="75">
        <f t="shared" si="34"/>
        <v>1</v>
      </c>
      <c r="Y227" s="75">
        <f t="shared" si="35"/>
        <v>0</v>
      </c>
    </row>
    <row r="228" spans="2:25" ht="15.6">
      <c r="B228" s="97" t="s">
        <v>69</v>
      </c>
      <c r="C228" s="97" t="s">
        <v>70</v>
      </c>
      <c r="D228" s="97">
        <v>1983080</v>
      </c>
      <c r="E228" s="77">
        <v>7680533420198</v>
      </c>
      <c r="F228" s="75" t="s">
        <v>881</v>
      </c>
      <c r="G228" s="103"/>
      <c r="H228" s="102">
        <f t="shared" si="27"/>
        <v>0</v>
      </c>
      <c r="I228" s="101"/>
      <c r="J228"/>
      <c r="K228" s="113" t="s">
        <v>1501</v>
      </c>
      <c r="L228" s="127" t="str">
        <f t="shared" si="28"/>
        <v>J02AA01_nr</v>
      </c>
      <c r="M228" s="75">
        <v>50</v>
      </c>
      <c r="N228" s="75" t="s">
        <v>223</v>
      </c>
      <c r="O228" s="75">
        <v>10</v>
      </c>
      <c r="P228" s="75" t="s">
        <v>7</v>
      </c>
      <c r="Q228" s="75">
        <v>1</v>
      </c>
      <c r="R228" s="97" t="s">
        <v>17</v>
      </c>
      <c r="S228" s="75" t="str">
        <f t="shared" si="29"/>
        <v>MG</v>
      </c>
      <c r="T228" s="75">
        <f t="shared" si="30"/>
        <v>0</v>
      </c>
      <c r="U228" s="75" t="str">
        <f t="shared" si="31"/>
        <v>mg</v>
      </c>
      <c r="V228" s="7">
        <f t="shared" si="32"/>
        <v>1</v>
      </c>
      <c r="W228" s="75">
        <f t="shared" si="33"/>
        <v>0</v>
      </c>
      <c r="X228" s="75">
        <f t="shared" si="34"/>
        <v>1</v>
      </c>
      <c r="Y228" s="75">
        <f t="shared" si="35"/>
        <v>0</v>
      </c>
    </row>
    <row r="229" spans="2:25" ht="15.6">
      <c r="B229" s="97" t="s">
        <v>71</v>
      </c>
      <c r="C229" s="97" t="s">
        <v>72</v>
      </c>
      <c r="D229" s="97">
        <v>2594363</v>
      </c>
      <c r="E229" s="77">
        <v>7680559460055</v>
      </c>
      <c r="F229" s="75" t="s">
        <v>306</v>
      </c>
      <c r="G229" s="103"/>
      <c r="H229" s="102">
        <f t="shared" si="27"/>
        <v>0</v>
      </c>
      <c r="I229" s="101"/>
      <c r="J229"/>
      <c r="K229" s="113" t="s">
        <v>1504</v>
      </c>
      <c r="L229" s="127" t="str">
        <f t="shared" si="28"/>
        <v>J02AC03_O</v>
      </c>
      <c r="M229" s="75">
        <v>200</v>
      </c>
      <c r="N229" s="75" t="s">
        <v>223</v>
      </c>
      <c r="O229" s="75">
        <v>28</v>
      </c>
      <c r="P229" s="75" t="s">
        <v>7</v>
      </c>
      <c r="Q229" s="75">
        <v>1</v>
      </c>
      <c r="R229" s="97" t="s">
        <v>17</v>
      </c>
      <c r="S229" s="75" t="str">
        <f t="shared" si="29"/>
        <v>MG</v>
      </c>
      <c r="T229" s="75">
        <f t="shared" si="30"/>
        <v>0</v>
      </c>
      <c r="U229" s="75" t="str">
        <f t="shared" si="31"/>
        <v>mg</v>
      </c>
      <c r="V229" s="7">
        <f t="shared" si="32"/>
        <v>1</v>
      </c>
      <c r="W229" s="75">
        <f t="shared" si="33"/>
        <v>0</v>
      </c>
      <c r="X229" s="75">
        <f t="shared" si="34"/>
        <v>1</v>
      </c>
      <c r="Y229" s="75">
        <f t="shared" si="35"/>
        <v>0</v>
      </c>
    </row>
    <row r="230" spans="2:25" ht="15.6">
      <c r="B230" s="97" t="s">
        <v>71</v>
      </c>
      <c r="C230" s="97" t="s">
        <v>72</v>
      </c>
      <c r="D230" s="97">
        <v>2594340</v>
      </c>
      <c r="E230" s="77">
        <v>7680559460017</v>
      </c>
      <c r="F230" s="75" t="s">
        <v>305</v>
      </c>
      <c r="G230" s="103"/>
      <c r="H230" s="102">
        <f t="shared" si="27"/>
        <v>0</v>
      </c>
      <c r="I230" s="101"/>
      <c r="J230"/>
      <c r="K230" s="113" t="s">
        <v>1504</v>
      </c>
      <c r="L230" s="127" t="str">
        <f t="shared" si="28"/>
        <v>J02AC03_O</v>
      </c>
      <c r="M230" s="75">
        <v>50</v>
      </c>
      <c r="N230" s="75" t="s">
        <v>223</v>
      </c>
      <c r="O230" s="75">
        <v>56</v>
      </c>
      <c r="P230" s="75" t="s">
        <v>7</v>
      </c>
      <c r="Q230" s="75">
        <v>1</v>
      </c>
      <c r="R230" s="97" t="s">
        <v>17</v>
      </c>
      <c r="S230" s="75" t="str">
        <f t="shared" si="29"/>
        <v>MG</v>
      </c>
      <c r="T230" s="75">
        <f t="shared" si="30"/>
        <v>0</v>
      </c>
      <c r="U230" s="75" t="str">
        <f t="shared" si="31"/>
        <v>mg</v>
      </c>
      <c r="V230" s="7">
        <f t="shared" si="32"/>
        <v>1</v>
      </c>
      <c r="W230" s="75">
        <f t="shared" si="33"/>
        <v>0</v>
      </c>
      <c r="X230" s="75">
        <f t="shared" si="34"/>
        <v>1</v>
      </c>
      <c r="Y230" s="75">
        <f t="shared" si="35"/>
        <v>0</v>
      </c>
    </row>
    <row r="231" spans="2:25" ht="15.6">
      <c r="B231" s="97" t="s">
        <v>71</v>
      </c>
      <c r="C231" s="97" t="s">
        <v>72</v>
      </c>
      <c r="D231" s="97">
        <v>2916074</v>
      </c>
      <c r="E231" s="77">
        <v>7680568190028</v>
      </c>
      <c r="F231" s="75" t="s">
        <v>307</v>
      </c>
      <c r="G231" s="103"/>
      <c r="H231" s="102">
        <f t="shared" si="27"/>
        <v>0</v>
      </c>
      <c r="I231" s="101"/>
      <c r="J231"/>
      <c r="K231" s="113" t="s">
        <v>1504</v>
      </c>
      <c r="L231" s="127" t="str">
        <f t="shared" si="28"/>
        <v>J02AC03_O</v>
      </c>
      <c r="M231" s="75">
        <v>40</v>
      </c>
      <c r="N231" s="75" t="s">
        <v>303</v>
      </c>
      <c r="O231" s="75">
        <v>70</v>
      </c>
      <c r="P231" s="75" t="s">
        <v>222</v>
      </c>
      <c r="Q231" s="75">
        <v>1</v>
      </c>
      <c r="R231" s="97" t="s">
        <v>17</v>
      </c>
      <c r="S231" s="75" t="str">
        <f t="shared" si="29"/>
        <v>MG</v>
      </c>
      <c r="T231" s="75" t="str">
        <f t="shared" si="30"/>
        <v>ML</v>
      </c>
      <c r="U231" s="75" t="str">
        <f t="shared" si="31"/>
        <v>mg</v>
      </c>
      <c r="V231" s="7" t="str">
        <f t="shared" si="32"/>
        <v>1ML</v>
      </c>
      <c r="W231" s="75">
        <f t="shared" si="33"/>
        <v>0</v>
      </c>
      <c r="X231" s="75">
        <f t="shared" si="34"/>
        <v>0</v>
      </c>
      <c r="Y231" s="75">
        <f t="shared" si="35"/>
        <v>1</v>
      </c>
    </row>
    <row r="232" spans="2:25" ht="15.6">
      <c r="B232" s="97" t="s">
        <v>71</v>
      </c>
      <c r="C232" s="97" t="s">
        <v>72</v>
      </c>
      <c r="D232" s="97">
        <v>2594392</v>
      </c>
      <c r="E232" s="77">
        <v>7680559450025</v>
      </c>
      <c r="F232" s="75" t="s">
        <v>882</v>
      </c>
      <c r="G232" s="103"/>
      <c r="H232" s="102">
        <f t="shared" si="27"/>
        <v>0</v>
      </c>
      <c r="I232" s="101"/>
      <c r="J232"/>
      <c r="K232" s="113" t="s">
        <v>1505</v>
      </c>
      <c r="L232" s="127" t="str">
        <f t="shared" si="28"/>
        <v>J02AC03_IV</v>
      </c>
      <c r="M232" s="75">
        <v>200</v>
      </c>
      <c r="N232" s="75" t="s">
        <v>223</v>
      </c>
      <c r="O232" s="75">
        <v>1</v>
      </c>
      <c r="P232" s="75" t="s">
        <v>7</v>
      </c>
      <c r="Q232" s="75">
        <v>1</v>
      </c>
      <c r="R232" s="97" t="s">
        <v>17</v>
      </c>
      <c r="S232" s="75" t="str">
        <f t="shared" si="29"/>
        <v>MG</v>
      </c>
      <c r="T232" s="75">
        <f t="shared" si="30"/>
        <v>0</v>
      </c>
      <c r="U232" s="75" t="str">
        <f t="shared" si="31"/>
        <v>mg</v>
      </c>
      <c r="V232" s="7">
        <f t="shared" si="32"/>
        <v>1</v>
      </c>
      <c r="W232" s="75">
        <f t="shared" si="33"/>
        <v>0</v>
      </c>
      <c r="X232" s="75">
        <f t="shared" si="34"/>
        <v>1</v>
      </c>
      <c r="Y232" s="75">
        <f t="shared" si="35"/>
        <v>0</v>
      </c>
    </row>
    <row r="233" spans="2:25" ht="15.6">
      <c r="B233" s="97" t="s">
        <v>73</v>
      </c>
      <c r="C233" s="97" t="s">
        <v>74</v>
      </c>
      <c r="D233" s="97">
        <v>3458314</v>
      </c>
      <c r="E233" s="77">
        <v>7680578430015</v>
      </c>
      <c r="F233" s="75" t="s">
        <v>308</v>
      </c>
      <c r="G233" s="103"/>
      <c r="H233" s="102">
        <f t="shared" si="27"/>
        <v>0</v>
      </c>
      <c r="I233" s="101"/>
      <c r="J233"/>
      <c r="K233" s="113" t="s">
        <v>1501</v>
      </c>
      <c r="L233" s="127" t="str">
        <f t="shared" si="28"/>
        <v>J02AC04_nr</v>
      </c>
      <c r="M233" s="75">
        <v>40</v>
      </c>
      <c r="N233" s="75" t="s">
        <v>303</v>
      </c>
      <c r="O233" s="75">
        <v>105</v>
      </c>
      <c r="P233" s="75" t="s">
        <v>222</v>
      </c>
      <c r="Q233" s="75">
        <v>1</v>
      </c>
      <c r="R233" s="97" t="s">
        <v>17</v>
      </c>
      <c r="S233" s="75" t="str">
        <f t="shared" si="29"/>
        <v>MG</v>
      </c>
      <c r="T233" s="75" t="str">
        <f t="shared" si="30"/>
        <v>ML</v>
      </c>
      <c r="U233" s="75" t="str">
        <f t="shared" si="31"/>
        <v>mg</v>
      </c>
      <c r="V233" s="7" t="str">
        <f t="shared" si="32"/>
        <v>1ML</v>
      </c>
      <c r="W233" s="75">
        <f t="shared" si="33"/>
        <v>0</v>
      </c>
      <c r="X233" s="75">
        <f t="shared" si="34"/>
        <v>0</v>
      </c>
      <c r="Y233" s="75">
        <f t="shared" si="35"/>
        <v>1</v>
      </c>
    </row>
    <row r="234" spans="2:25" ht="15.6">
      <c r="B234" s="98" t="s">
        <v>73</v>
      </c>
      <c r="C234" s="97" t="s">
        <v>74</v>
      </c>
      <c r="D234" s="98">
        <v>6303658</v>
      </c>
      <c r="E234" s="77">
        <v>7680632400015</v>
      </c>
      <c r="F234" s="75" t="s">
        <v>883</v>
      </c>
      <c r="G234" s="103"/>
      <c r="H234" s="102">
        <f t="shared" si="27"/>
        <v>0</v>
      </c>
      <c r="I234" s="101"/>
      <c r="J234"/>
      <c r="K234" s="113" t="s">
        <v>1501</v>
      </c>
      <c r="L234" s="127" t="str">
        <f t="shared" si="28"/>
        <v>J02AC04_nr</v>
      </c>
      <c r="M234" s="75">
        <v>100</v>
      </c>
      <c r="N234" s="75" t="s">
        <v>223</v>
      </c>
      <c r="O234" s="75">
        <v>24</v>
      </c>
      <c r="P234" s="75" t="s">
        <v>7</v>
      </c>
      <c r="Q234" s="75">
        <v>1</v>
      </c>
      <c r="R234" s="97" t="s">
        <v>17</v>
      </c>
      <c r="S234" s="75" t="str">
        <f t="shared" si="29"/>
        <v>MG</v>
      </c>
      <c r="T234" s="75">
        <f t="shared" si="30"/>
        <v>0</v>
      </c>
      <c r="U234" s="75" t="str">
        <f t="shared" si="31"/>
        <v>mg</v>
      </c>
      <c r="V234" s="7">
        <f t="shared" si="32"/>
        <v>1</v>
      </c>
      <c r="W234" s="75">
        <f t="shared" si="33"/>
        <v>0</v>
      </c>
      <c r="X234" s="75">
        <f t="shared" si="34"/>
        <v>1</v>
      </c>
      <c r="Y234" s="75">
        <f t="shared" si="35"/>
        <v>0</v>
      </c>
    </row>
    <row r="235" spans="2:25" ht="15.6">
      <c r="B235" s="98" t="s">
        <v>73</v>
      </c>
      <c r="C235" s="97" t="s">
        <v>74</v>
      </c>
      <c r="D235" s="98">
        <v>6303664</v>
      </c>
      <c r="E235" s="77">
        <v>7680632400022</v>
      </c>
      <c r="F235" s="75" t="s">
        <v>1229</v>
      </c>
      <c r="G235" s="103"/>
      <c r="H235" s="102">
        <f t="shared" si="27"/>
        <v>0</v>
      </c>
      <c r="I235" s="101"/>
      <c r="J235"/>
      <c r="K235" s="113" t="s">
        <v>1501</v>
      </c>
      <c r="L235" s="127" t="str">
        <f t="shared" si="28"/>
        <v>J02AC04_nr</v>
      </c>
      <c r="M235" s="75">
        <v>100</v>
      </c>
      <c r="N235" s="75" t="s">
        <v>223</v>
      </c>
      <c r="O235" s="75">
        <v>96</v>
      </c>
      <c r="P235" s="75" t="s">
        <v>7</v>
      </c>
      <c r="Q235" s="75">
        <v>1</v>
      </c>
      <c r="R235" s="97" t="s">
        <v>17</v>
      </c>
      <c r="S235" s="75" t="str">
        <f t="shared" si="29"/>
        <v>MG</v>
      </c>
      <c r="T235" s="75">
        <f t="shared" si="30"/>
        <v>0</v>
      </c>
      <c r="U235" s="75" t="str">
        <f t="shared" si="31"/>
        <v>mg</v>
      </c>
      <c r="V235" s="7">
        <f t="shared" si="32"/>
        <v>1</v>
      </c>
      <c r="W235" s="75">
        <f t="shared" si="33"/>
        <v>0</v>
      </c>
      <c r="X235" s="75">
        <f t="shared" si="34"/>
        <v>1</v>
      </c>
      <c r="Y235" s="75">
        <f t="shared" si="35"/>
        <v>0</v>
      </c>
    </row>
    <row r="236" spans="2:25" ht="15.6">
      <c r="B236" s="97" t="s">
        <v>75</v>
      </c>
      <c r="C236" s="97" t="s">
        <v>76</v>
      </c>
      <c r="D236" s="97">
        <v>2535001</v>
      </c>
      <c r="E236" s="77">
        <v>7680555840011</v>
      </c>
      <c r="F236" s="75" t="s">
        <v>309</v>
      </c>
      <c r="G236" s="103"/>
      <c r="H236" s="102">
        <f t="shared" si="27"/>
        <v>0</v>
      </c>
      <c r="I236" s="101"/>
      <c r="J236"/>
      <c r="K236" s="113" t="s">
        <v>1501</v>
      </c>
      <c r="L236" s="127" t="str">
        <f t="shared" si="28"/>
        <v>J02AX04_nr</v>
      </c>
      <c r="M236" s="75">
        <v>50</v>
      </c>
      <c r="N236" s="75" t="s">
        <v>223</v>
      </c>
      <c r="O236" s="75">
        <v>1</v>
      </c>
      <c r="P236" s="75" t="s">
        <v>7</v>
      </c>
      <c r="Q236" s="75">
        <v>1</v>
      </c>
      <c r="R236" s="97" t="s">
        <v>17</v>
      </c>
      <c r="S236" s="75" t="str">
        <f t="shared" si="29"/>
        <v>MG</v>
      </c>
      <c r="T236" s="75">
        <f t="shared" si="30"/>
        <v>0</v>
      </c>
      <c r="U236" s="75" t="str">
        <f t="shared" si="31"/>
        <v>mg</v>
      </c>
      <c r="V236" s="7">
        <f t="shared" si="32"/>
        <v>1</v>
      </c>
      <c r="W236" s="75">
        <f t="shared" si="33"/>
        <v>0</v>
      </c>
      <c r="X236" s="75">
        <f t="shared" si="34"/>
        <v>1</v>
      </c>
      <c r="Y236" s="75">
        <f t="shared" si="35"/>
        <v>0</v>
      </c>
    </row>
    <row r="237" spans="2:25" ht="15.6">
      <c r="B237" s="97" t="s">
        <v>75</v>
      </c>
      <c r="C237" s="97" t="s">
        <v>76</v>
      </c>
      <c r="D237" s="97">
        <v>2535018</v>
      </c>
      <c r="E237" s="77">
        <v>7680555840059</v>
      </c>
      <c r="F237" s="75" t="s">
        <v>310</v>
      </c>
      <c r="G237" s="103"/>
      <c r="H237" s="102">
        <f t="shared" si="27"/>
        <v>0</v>
      </c>
      <c r="I237" s="101"/>
      <c r="J237"/>
      <c r="K237" s="113" t="s">
        <v>1501</v>
      </c>
      <c r="L237" s="127" t="str">
        <f t="shared" si="28"/>
        <v>J02AX04_nr</v>
      </c>
      <c r="M237" s="75">
        <v>70</v>
      </c>
      <c r="N237" s="75" t="s">
        <v>223</v>
      </c>
      <c r="O237" s="75">
        <v>1</v>
      </c>
      <c r="P237" s="75" t="s">
        <v>7</v>
      </c>
      <c r="Q237" s="75">
        <v>1</v>
      </c>
      <c r="R237" s="97" t="s">
        <v>17</v>
      </c>
      <c r="S237" s="75" t="str">
        <f t="shared" si="29"/>
        <v>MG</v>
      </c>
      <c r="T237" s="75">
        <f t="shared" si="30"/>
        <v>0</v>
      </c>
      <c r="U237" s="75" t="str">
        <f t="shared" si="31"/>
        <v>mg</v>
      </c>
      <c r="V237" s="7">
        <f t="shared" si="32"/>
        <v>1</v>
      </c>
      <c r="W237" s="75">
        <f t="shared" si="33"/>
        <v>0</v>
      </c>
      <c r="X237" s="75">
        <f t="shared" si="34"/>
        <v>1</v>
      </c>
      <c r="Y237" s="75">
        <f t="shared" si="35"/>
        <v>0</v>
      </c>
    </row>
    <row r="238" spans="2:25" ht="15.6">
      <c r="B238" s="97" t="s">
        <v>77</v>
      </c>
      <c r="C238" s="97" t="s">
        <v>78</v>
      </c>
      <c r="D238" s="97">
        <v>5348328</v>
      </c>
      <c r="E238" s="77">
        <v>7680607240028</v>
      </c>
      <c r="F238" s="75" t="s">
        <v>885</v>
      </c>
      <c r="G238" s="103"/>
      <c r="H238" s="102">
        <f t="shared" si="27"/>
        <v>0</v>
      </c>
      <c r="I238" s="101"/>
      <c r="J238"/>
      <c r="K238" s="113" t="s">
        <v>1501</v>
      </c>
      <c r="L238" s="127" t="str">
        <f t="shared" si="28"/>
        <v>J02AX05_nr</v>
      </c>
      <c r="M238" s="75">
        <v>100</v>
      </c>
      <c r="N238" s="75" t="s">
        <v>223</v>
      </c>
      <c r="O238" s="75">
        <v>1</v>
      </c>
      <c r="P238" s="75" t="s">
        <v>7</v>
      </c>
      <c r="Q238" s="75">
        <v>1</v>
      </c>
      <c r="R238" s="97" t="s">
        <v>17</v>
      </c>
      <c r="S238" s="75" t="str">
        <f t="shared" si="29"/>
        <v>MG</v>
      </c>
      <c r="T238" s="75">
        <f t="shared" si="30"/>
        <v>0</v>
      </c>
      <c r="U238" s="75" t="str">
        <f t="shared" si="31"/>
        <v>mg</v>
      </c>
      <c r="V238" s="7">
        <f t="shared" si="32"/>
        <v>1</v>
      </c>
      <c r="W238" s="75">
        <f t="shared" si="33"/>
        <v>0</v>
      </c>
      <c r="X238" s="75">
        <f t="shared" si="34"/>
        <v>1</v>
      </c>
      <c r="Y238" s="75">
        <f t="shared" si="35"/>
        <v>0</v>
      </c>
    </row>
    <row r="239" spans="2:25" ht="15.6">
      <c r="B239" s="97" t="s">
        <v>77</v>
      </c>
      <c r="C239" s="97" t="s">
        <v>78</v>
      </c>
      <c r="D239" s="97">
        <v>5348311</v>
      </c>
      <c r="E239" s="77">
        <v>7680607240011</v>
      </c>
      <c r="F239" s="75" t="s">
        <v>884</v>
      </c>
      <c r="G239" s="103"/>
      <c r="H239" s="102">
        <f t="shared" si="27"/>
        <v>0</v>
      </c>
      <c r="I239" s="101"/>
      <c r="J239"/>
      <c r="K239" s="113" t="s">
        <v>1501</v>
      </c>
      <c r="L239" s="127" t="str">
        <f t="shared" si="28"/>
        <v>J02AX05_nr</v>
      </c>
      <c r="M239" s="75">
        <v>50</v>
      </c>
      <c r="N239" s="75" t="s">
        <v>223</v>
      </c>
      <c r="O239" s="75">
        <v>1</v>
      </c>
      <c r="P239" s="75" t="s">
        <v>7</v>
      </c>
      <c r="Q239" s="75">
        <v>1</v>
      </c>
      <c r="R239" s="97" t="s">
        <v>17</v>
      </c>
      <c r="S239" s="75" t="str">
        <f t="shared" si="29"/>
        <v>MG</v>
      </c>
      <c r="T239" s="75">
        <f t="shared" si="30"/>
        <v>0</v>
      </c>
      <c r="U239" s="75" t="str">
        <f t="shared" si="31"/>
        <v>mg</v>
      </c>
      <c r="V239" s="7">
        <f t="shared" si="32"/>
        <v>1</v>
      </c>
      <c r="W239" s="75">
        <f t="shared" si="33"/>
        <v>0</v>
      </c>
      <c r="X239" s="75">
        <f t="shared" si="34"/>
        <v>1</v>
      </c>
      <c r="Y239" s="75">
        <f t="shared" si="35"/>
        <v>0</v>
      </c>
    </row>
    <row r="240" spans="2:25" ht="15.6">
      <c r="B240" s="97" t="s">
        <v>79</v>
      </c>
      <c r="C240" s="97" t="s">
        <v>80</v>
      </c>
      <c r="D240" s="97">
        <v>4805858</v>
      </c>
      <c r="E240" s="77">
        <v>7680583250035</v>
      </c>
      <c r="F240" s="75" t="s">
        <v>311</v>
      </c>
      <c r="G240" s="103"/>
      <c r="H240" s="102">
        <f t="shared" si="27"/>
        <v>0</v>
      </c>
      <c r="I240" s="101"/>
      <c r="J240"/>
      <c r="K240" s="113" t="s">
        <v>1501</v>
      </c>
      <c r="L240" s="127" t="str">
        <f t="shared" si="28"/>
        <v>J02AX06_nr</v>
      </c>
      <c r="M240" s="75">
        <v>100</v>
      </c>
      <c r="N240" s="75" t="s">
        <v>223</v>
      </c>
      <c r="O240" s="75">
        <v>1</v>
      </c>
      <c r="P240" s="75" t="s">
        <v>7</v>
      </c>
      <c r="Q240" s="75">
        <v>1</v>
      </c>
      <c r="R240" s="97" t="s">
        <v>17</v>
      </c>
      <c r="S240" s="75" t="str">
        <f t="shared" si="29"/>
        <v>MG</v>
      </c>
      <c r="T240" s="75">
        <f t="shared" si="30"/>
        <v>0</v>
      </c>
      <c r="U240" s="75" t="str">
        <f t="shared" si="31"/>
        <v>mg</v>
      </c>
      <c r="V240" s="7">
        <f t="shared" si="32"/>
        <v>1</v>
      </c>
      <c r="W240" s="75">
        <f t="shared" si="33"/>
        <v>0</v>
      </c>
      <c r="X240" s="75">
        <f t="shared" si="34"/>
        <v>1</v>
      </c>
      <c r="Y240" s="75">
        <f t="shared" si="35"/>
        <v>0</v>
      </c>
    </row>
    <row r="241" spans="2:25" ht="15.6">
      <c r="B241" s="97" t="s">
        <v>1230</v>
      </c>
      <c r="C241" s="97" t="s">
        <v>1462</v>
      </c>
      <c r="D241" s="97">
        <v>2474021</v>
      </c>
      <c r="E241" s="77">
        <v>7680559050027</v>
      </c>
      <c r="F241" s="75" t="s">
        <v>1231</v>
      </c>
      <c r="G241" s="103"/>
      <c r="H241" s="102">
        <f t="shared" si="27"/>
        <v>0</v>
      </c>
      <c r="I241" s="101"/>
      <c r="J241"/>
      <c r="K241" s="113" t="s">
        <v>1501</v>
      </c>
      <c r="L241" s="127" t="str">
        <f t="shared" si="28"/>
        <v>J05AB14_nr</v>
      </c>
      <c r="M241" s="75">
        <v>450</v>
      </c>
      <c r="N241" s="75" t="s">
        <v>223</v>
      </c>
      <c r="O241" s="75">
        <v>60</v>
      </c>
      <c r="P241" s="75" t="s">
        <v>7</v>
      </c>
      <c r="Q241" s="75">
        <v>1</v>
      </c>
      <c r="R241" s="97" t="s">
        <v>17</v>
      </c>
      <c r="S241" s="75" t="str">
        <f t="shared" si="29"/>
        <v>MG</v>
      </c>
      <c r="T241" s="75">
        <f t="shared" si="30"/>
        <v>0</v>
      </c>
      <c r="U241" s="75" t="str">
        <f t="shared" si="31"/>
        <v>mg</v>
      </c>
      <c r="V241" s="7">
        <f t="shared" si="32"/>
        <v>1</v>
      </c>
      <c r="W241" s="75">
        <f t="shared" si="33"/>
        <v>0</v>
      </c>
      <c r="X241" s="75">
        <f t="shared" si="34"/>
        <v>1</v>
      </c>
      <c r="Y241" s="75">
        <f t="shared" si="35"/>
        <v>0</v>
      </c>
    </row>
    <row r="242" spans="2:25" ht="15.6">
      <c r="B242" s="97" t="s">
        <v>1230</v>
      </c>
      <c r="C242" s="97" t="s">
        <v>1462</v>
      </c>
      <c r="D242" s="97">
        <v>4429131</v>
      </c>
      <c r="E242" s="77"/>
      <c r="F242" s="75" t="s">
        <v>1232</v>
      </c>
      <c r="G242" s="103"/>
      <c r="H242" s="102">
        <f t="shared" si="27"/>
        <v>0</v>
      </c>
      <c r="I242" s="101"/>
      <c r="J242"/>
      <c r="K242" s="113" t="s">
        <v>1501</v>
      </c>
      <c r="L242" s="127" t="str">
        <f t="shared" si="28"/>
        <v>J05AB14_nr</v>
      </c>
      <c r="M242" s="75">
        <v>18</v>
      </c>
      <c r="N242" s="75" t="s">
        <v>223</v>
      </c>
      <c r="O242" s="75">
        <v>100</v>
      </c>
      <c r="P242" s="75" t="s">
        <v>7</v>
      </c>
      <c r="Q242" s="75">
        <v>1</v>
      </c>
      <c r="R242" s="97" t="s">
        <v>17</v>
      </c>
      <c r="S242" s="75" t="str">
        <f t="shared" si="29"/>
        <v>MG</v>
      </c>
      <c r="T242" s="75">
        <f t="shared" si="30"/>
        <v>0</v>
      </c>
      <c r="U242" s="75" t="str">
        <f t="shared" si="31"/>
        <v>mg</v>
      </c>
      <c r="V242" s="7">
        <f t="shared" si="32"/>
        <v>1</v>
      </c>
      <c r="W242" s="75">
        <f t="shared" si="33"/>
        <v>0</v>
      </c>
      <c r="X242" s="75">
        <f t="shared" si="34"/>
        <v>1</v>
      </c>
      <c r="Y242" s="75">
        <f t="shared" si="35"/>
        <v>0</v>
      </c>
    </row>
    <row r="243" spans="2:25" ht="15.6">
      <c r="B243" s="97" t="s">
        <v>1230</v>
      </c>
      <c r="C243" s="97" t="s">
        <v>1462</v>
      </c>
      <c r="D243" s="97">
        <v>4429148</v>
      </c>
      <c r="E243" s="77"/>
      <c r="F243" s="75" t="s">
        <v>1233</v>
      </c>
      <c r="G243" s="103"/>
      <c r="H243" s="102">
        <f t="shared" si="27"/>
        <v>0</v>
      </c>
      <c r="I243" s="101"/>
      <c r="J243"/>
      <c r="K243" s="113" t="s">
        <v>1501</v>
      </c>
      <c r="L243" s="127" t="str">
        <f t="shared" si="28"/>
        <v>J05AB14_nr</v>
      </c>
      <c r="M243" s="75">
        <v>25</v>
      </c>
      <c r="N243" s="75" t="s">
        <v>223</v>
      </c>
      <c r="O243" s="75">
        <v>100</v>
      </c>
      <c r="P243" s="75" t="s">
        <v>7</v>
      </c>
      <c r="Q243" s="75">
        <v>1</v>
      </c>
      <c r="R243" s="97" t="s">
        <v>17</v>
      </c>
      <c r="S243" s="75" t="str">
        <f t="shared" si="29"/>
        <v>MG</v>
      </c>
      <c r="T243" s="75">
        <f t="shared" si="30"/>
        <v>0</v>
      </c>
      <c r="U243" s="75" t="str">
        <f t="shared" si="31"/>
        <v>mg</v>
      </c>
      <c r="V243" s="7">
        <f t="shared" si="32"/>
        <v>1</v>
      </c>
      <c r="W243" s="75">
        <f t="shared" si="33"/>
        <v>0</v>
      </c>
      <c r="X243" s="75">
        <f t="shared" si="34"/>
        <v>1</v>
      </c>
      <c r="Y243" s="75">
        <f t="shared" si="35"/>
        <v>0</v>
      </c>
    </row>
    <row r="244" spans="2:25" ht="15.6">
      <c r="B244" s="98" t="s">
        <v>1230</v>
      </c>
      <c r="C244" s="97" t="s">
        <v>1462</v>
      </c>
      <c r="D244" s="98">
        <v>6185420</v>
      </c>
      <c r="E244" s="77">
        <v>7680650320012</v>
      </c>
      <c r="F244" s="75" t="s">
        <v>1234</v>
      </c>
      <c r="G244" s="103"/>
      <c r="H244" s="102">
        <f t="shared" si="27"/>
        <v>0</v>
      </c>
      <c r="I244" s="101"/>
      <c r="J244"/>
      <c r="K244" s="113" t="s">
        <v>1501</v>
      </c>
      <c r="L244" s="127" t="str">
        <f t="shared" si="28"/>
        <v>J05AB14_nr</v>
      </c>
      <c r="M244" s="75">
        <v>450</v>
      </c>
      <c r="N244" s="75" t="s">
        <v>223</v>
      </c>
      <c r="O244" s="75">
        <v>60</v>
      </c>
      <c r="P244" s="75" t="s">
        <v>7</v>
      </c>
      <c r="Q244" s="75">
        <v>1</v>
      </c>
      <c r="R244" s="97" t="s">
        <v>17</v>
      </c>
      <c r="S244" s="75" t="str">
        <f t="shared" si="29"/>
        <v>MG</v>
      </c>
      <c r="T244" s="75">
        <f t="shared" si="30"/>
        <v>0</v>
      </c>
      <c r="U244" s="75" t="str">
        <f t="shared" si="31"/>
        <v>mg</v>
      </c>
      <c r="V244" s="7">
        <f t="shared" si="32"/>
        <v>1</v>
      </c>
      <c r="W244" s="75">
        <f t="shared" si="33"/>
        <v>0</v>
      </c>
      <c r="X244" s="75">
        <f t="shared" si="34"/>
        <v>1</v>
      </c>
      <c r="Y244" s="75">
        <f t="shared" si="35"/>
        <v>0</v>
      </c>
    </row>
    <row r="245" spans="2:25" ht="15.6">
      <c r="B245" s="98" t="s">
        <v>1230</v>
      </c>
      <c r="C245" s="97" t="s">
        <v>1462</v>
      </c>
      <c r="D245" s="98">
        <v>6346113</v>
      </c>
      <c r="E245" s="77">
        <v>7680652210014</v>
      </c>
      <c r="F245" s="75" t="s">
        <v>1235</v>
      </c>
      <c r="G245" s="103"/>
      <c r="H245" s="102">
        <f t="shared" si="27"/>
        <v>0</v>
      </c>
      <c r="I245" s="101"/>
      <c r="J245"/>
      <c r="K245" s="113" t="s">
        <v>1501</v>
      </c>
      <c r="L245" s="127" t="str">
        <f t="shared" si="28"/>
        <v>J05AB14_nr</v>
      </c>
      <c r="M245" s="75">
        <v>450</v>
      </c>
      <c r="N245" s="75" t="s">
        <v>223</v>
      </c>
      <c r="O245" s="75">
        <v>60</v>
      </c>
      <c r="P245" s="75" t="s">
        <v>7</v>
      </c>
      <c r="Q245" s="75">
        <v>1</v>
      </c>
      <c r="R245" s="97" t="s">
        <v>17</v>
      </c>
      <c r="S245" s="75" t="str">
        <f t="shared" si="29"/>
        <v>MG</v>
      </c>
      <c r="T245" s="75">
        <f t="shared" si="30"/>
        <v>0</v>
      </c>
      <c r="U245" s="75" t="str">
        <f t="shared" si="31"/>
        <v>mg</v>
      </c>
      <c r="V245" s="7">
        <f t="shared" si="32"/>
        <v>1</v>
      </c>
      <c r="W245" s="75">
        <f t="shared" si="33"/>
        <v>0</v>
      </c>
      <c r="X245" s="75">
        <f t="shared" si="34"/>
        <v>1</v>
      </c>
      <c r="Y245" s="75">
        <f t="shared" si="35"/>
        <v>0</v>
      </c>
    </row>
    <row r="246" spans="2:25" ht="15.6">
      <c r="B246" s="97" t="s">
        <v>81</v>
      </c>
      <c r="C246" s="97" t="s">
        <v>82</v>
      </c>
      <c r="D246" s="97">
        <v>3793171</v>
      </c>
      <c r="E246" s="77">
        <v>7680523570131</v>
      </c>
      <c r="F246" s="75" t="s">
        <v>1236</v>
      </c>
      <c r="G246" s="103"/>
      <c r="H246" s="102">
        <f t="shared" si="27"/>
        <v>0</v>
      </c>
      <c r="I246" s="101"/>
      <c r="J246"/>
      <c r="K246" s="113" t="s">
        <v>1501</v>
      </c>
      <c r="L246" s="127" t="str">
        <f t="shared" si="28"/>
        <v>J05AD01_nr</v>
      </c>
      <c r="M246" s="75">
        <v>6000</v>
      </c>
      <c r="N246" s="75" t="s">
        <v>236</v>
      </c>
      <c r="O246" s="75">
        <v>250</v>
      </c>
      <c r="P246" s="75" t="s">
        <v>222</v>
      </c>
      <c r="Q246" s="75">
        <v>1</v>
      </c>
      <c r="R246" s="97" t="s">
        <v>17</v>
      </c>
      <c r="S246" s="75" t="str">
        <f t="shared" si="29"/>
        <v>MG</v>
      </c>
      <c r="T246" s="75" t="str">
        <f t="shared" si="30"/>
        <v>250ML</v>
      </c>
      <c r="U246" s="75" t="str">
        <f t="shared" si="31"/>
        <v>mg</v>
      </c>
      <c r="V246" s="7" t="str">
        <f t="shared" si="32"/>
        <v>250ML</v>
      </c>
      <c r="W246" s="75">
        <f t="shared" si="33"/>
        <v>0</v>
      </c>
      <c r="X246" s="75">
        <f t="shared" si="34"/>
        <v>0</v>
      </c>
      <c r="Y246" s="75">
        <f t="shared" si="35"/>
        <v>0</v>
      </c>
    </row>
    <row r="247" spans="2:25" ht="15.6">
      <c r="B247" s="97" t="s">
        <v>83</v>
      </c>
      <c r="C247" s="97" t="s">
        <v>84</v>
      </c>
      <c r="D247" s="97">
        <v>5013616</v>
      </c>
      <c r="E247" s="77">
        <v>7680620820016</v>
      </c>
      <c r="F247" s="75" t="s">
        <v>312</v>
      </c>
      <c r="G247" s="103"/>
      <c r="H247" s="102">
        <f t="shared" si="27"/>
        <v>0</v>
      </c>
      <c r="I247" s="101"/>
      <c r="J247"/>
      <c r="K247" s="113" t="s">
        <v>1501</v>
      </c>
      <c r="L247" s="127" t="str">
        <f t="shared" si="28"/>
        <v>J05AE11_nr</v>
      </c>
      <c r="M247" s="75">
        <v>375</v>
      </c>
      <c r="N247" s="75" t="s">
        <v>223</v>
      </c>
      <c r="O247" s="75">
        <v>42</v>
      </c>
      <c r="P247" s="75" t="s">
        <v>7</v>
      </c>
      <c r="Q247" s="75">
        <v>4</v>
      </c>
      <c r="R247" s="97" t="s">
        <v>17</v>
      </c>
      <c r="S247" s="75" t="str">
        <f t="shared" si="29"/>
        <v>MG</v>
      </c>
      <c r="T247" s="75">
        <f t="shared" si="30"/>
        <v>0</v>
      </c>
      <c r="U247" s="75" t="str">
        <f t="shared" si="31"/>
        <v>mg</v>
      </c>
      <c r="V247" s="7">
        <f t="shared" si="32"/>
        <v>1</v>
      </c>
      <c r="W247" s="75">
        <f t="shared" si="33"/>
        <v>0</v>
      </c>
      <c r="X247" s="75">
        <f t="shared" si="34"/>
        <v>1</v>
      </c>
      <c r="Y247" s="75">
        <f t="shared" si="35"/>
        <v>0</v>
      </c>
    </row>
    <row r="248" spans="2:25" ht="15.6">
      <c r="B248" s="97" t="s">
        <v>83</v>
      </c>
      <c r="C248" s="97" t="s">
        <v>84</v>
      </c>
      <c r="D248" s="97">
        <v>5319344</v>
      </c>
      <c r="E248" s="77">
        <v>7680620820030</v>
      </c>
      <c r="F248" s="75" t="s">
        <v>1237</v>
      </c>
      <c r="G248" s="103"/>
      <c r="H248" s="102">
        <f t="shared" si="27"/>
        <v>0</v>
      </c>
      <c r="I248" s="101"/>
      <c r="J248"/>
      <c r="K248" s="113" t="s">
        <v>1501</v>
      </c>
      <c r="L248" s="127" t="str">
        <f t="shared" si="28"/>
        <v>J05AE11_nr</v>
      </c>
      <c r="M248" s="75">
        <v>375</v>
      </c>
      <c r="N248" s="75" t="s">
        <v>223</v>
      </c>
      <c r="O248" s="75">
        <v>42</v>
      </c>
      <c r="P248" s="75" t="s">
        <v>7</v>
      </c>
      <c r="Q248" s="75">
        <v>1</v>
      </c>
      <c r="R248" s="97" t="s">
        <v>17</v>
      </c>
      <c r="S248" s="75" t="str">
        <f t="shared" si="29"/>
        <v>MG</v>
      </c>
      <c r="T248" s="75">
        <f t="shared" si="30"/>
        <v>0</v>
      </c>
      <c r="U248" s="75" t="str">
        <f t="shared" si="31"/>
        <v>mg</v>
      </c>
      <c r="V248" s="7">
        <f t="shared" si="32"/>
        <v>1</v>
      </c>
      <c r="W248" s="75">
        <f t="shared" si="33"/>
        <v>0</v>
      </c>
      <c r="X248" s="75">
        <f t="shared" si="34"/>
        <v>1</v>
      </c>
      <c r="Y248" s="75">
        <f t="shared" si="35"/>
        <v>0</v>
      </c>
    </row>
    <row r="249" spans="2:25" ht="15.6">
      <c r="B249" s="97" t="s">
        <v>85</v>
      </c>
      <c r="C249" s="97" t="s">
        <v>86</v>
      </c>
      <c r="D249" s="97">
        <v>5066819</v>
      </c>
      <c r="E249" s="77">
        <v>7680621050016</v>
      </c>
      <c r="F249" s="75" t="s">
        <v>886</v>
      </c>
      <c r="G249" s="103"/>
      <c r="H249" s="102">
        <f t="shared" si="27"/>
        <v>0</v>
      </c>
      <c r="I249" s="101"/>
      <c r="J249"/>
      <c r="K249" s="113" t="s">
        <v>1501</v>
      </c>
      <c r="L249" s="127" t="str">
        <f t="shared" si="28"/>
        <v>J05AE12_nr</v>
      </c>
      <c r="M249" s="164">
        <v>0.2</v>
      </c>
      <c r="N249" s="164" t="s">
        <v>37</v>
      </c>
      <c r="O249" s="75">
        <v>336</v>
      </c>
      <c r="P249" s="75" t="s">
        <v>7</v>
      </c>
      <c r="Q249" s="75">
        <v>1</v>
      </c>
      <c r="R249" s="97" t="s">
        <v>37</v>
      </c>
      <c r="S249" s="75" t="str">
        <f t="shared" si="29"/>
        <v>g</v>
      </c>
      <c r="T249" s="75">
        <f t="shared" si="30"/>
        <v>0</v>
      </c>
      <c r="U249" s="75" t="str">
        <f t="shared" si="31"/>
        <v>g</v>
      </c>
      <c r="V249" s="7">
        <f t="shared" si="32"/>
        <v>1</v>
      </c>
      <c r="W249" s="75">
        <f t="shared" si="33"/>
        <v>0</v>
      </c>
      <c r="X249" s="75">
        <f t="shared" si="34"/>
        <v>1</v>
      </c>
      <c r="Y249" s="75">
        <f t="shared" si="35"/>
        <v>0</v>
      </c>
    </row>
    <row r="250" spans="2:25" ht="15.6">
      <c r="B250" s="97" t="s">
        <v>87</v>
      </c>
      <c r="C250" s="97" t="s">
        <v>88</v>
      </c>
      <c r="D250" s="97">
        <v>4172703</v>
      </c>
      <c r="E250" s="77">
        <v>7680581570012</v>
      </c>
      <c r="F250" s="75" t="s">
        <v>327</v>
      </c>
      <c r="G250" s="103"/>
      <c r="H250" s="102">
        <f t="shared" si="27"/>
        <v>0</v>
      </c>
      <c r="I250" s="101"/>
      <c r="J250"/>
      <c r="K250" s="113" t="s">
        <v>1501</v>
      </c>
      <c r="L250" s="127" t="str">
        <f t="shared" si="28"/>
        <v>J06BA02_nr</v>
      </c>
      <c r="M250" s="75">
        <v>1</v>
      </c>
      <c r="N250" s="75" t="s">
        <v>320</v>
      </c>
      <c r="O250" s="75">
        <v>20</v>
      </c>
      <c r="P250" s="75" t="s">
        <v>222</v>
      </c>
      <c r="Q250" s="75">
        <v>1</v>
      </c>
      <c r="R250" s="97" t="s">
        <v>37</v>
      </c>
      <c r="S250" s="75" t="str">
        <f t="shared" si="29"/>
        <v>g</v>
      </c>
      <c r="T250" s="75" t="str">
        <f t="shared" si="30"/>
        <v>20ML</v>
      </c>
      <c r="U250" s="75" t="str">
        <f t="shared" si="31"/>
        <v>g</v>
      </c>
      <c r="V250" s="7" t="str">
        <f t="shared" si="32"/>
        <v>20ML</v>
      </c>
      <c r="W250" s="75">
        <f t="shared" si="33"/>
        <v>0</v>
      </c>
      <c r="X250" s="75">
        <f t="shared" si="34"/>
        <v>0</v>
      </c>
      <c r="Y250" s="75">
        <f t="shared" si="35"/>
        <v>0</v>
      </c>
    </row>
    <row r="251" spans="2:25" ht="15.6">
      <c r="B251" s="97" t="s">
        <v>87</v>
      </c>
      <c r="C251" s="97" t="s">
        <v>88</v>
      </c>
      <c r="D251" s="97">
        <v>4172749</v>
      </c>
      <c r="E251" s="77">
        <v>7680581570043</v>
      </c>
      <c r="F251" s="75" t="s">
        <v>330</v>
      </c>
      <c r="G251" s="103"/>
      <c r="H251" s="102">
        <f t="shared" si="27"/>
        <v>0</v>
      </c>
      <c r="I251" s="101"/>
      <c r="J251"/>
      <c r="K251" s="113" t="s">
        <v>1501</v>
      </c>
      <c r="L251" s="127" t="str">
        <f t="shared" si="28"/>
        <v>J06BA02_nr</v>
      </c>
      <c r="M251" s="75">
        <v>10</v>
      </c>
      <c r="N251" s="75" t="s">
        <v>318</v>
      </c>
      <c r="O251" s="75">
        <v>200</v>
      </c>
      <c r="P251" s="75" t="s">
        <v>222</v>
      </c>
      <c r="Q251" s="75">
        <v>1</v>
      </c>
      <c r="R251" s="97" t="s">
        <v>37</v>
      </c>
      <c r="S251" s="75" t="str">
        <f t="shared" si="29"/>
        <v>G</v>
      </c>
      <c r="T251" s="75" t="str">
        <f t="shared" si="30"/>
        <v>200ML</v>
      </c>
      <c r="U251" s="75" t="str">
        <f t="shared" si="31"/>
        <v>g</v>
      </c>
      <c r="V251" s="7" t="str">
        <f t="shared" si="32"/>
        <v>200ML</v>
      </c>
      <c r="W251" s="75">
        <f t="shared" si="33"/>
        <v>0</v>
      </c>
      <c r="X251" s="75">
        <f t="shared" si="34"/>
        <v>0</v>
      </c>
      <c r="Y251" s="75">
        <f t="shared" si="35"/>
        <v>0</v>
      </c>
    </row>
    <row r="252" spans="2:25" ht="15.6">
      <c r="B252" s="97" t="s">
        <v>87</v>
      </c>
      <c r="C252" s="97" t="s">
        <v>88</v>
      </c>
      <c r="D252" s="97">
        <v>4172726</v>
      </c>
      <c r="E252" s="77">
        <v>7680581570029</v>
      </c>
      <c r="F252" s="75" t="s">
        <v>328</v>
      </c>
      <c r="G252" s="103"/>
      <c r="H252" s="102">
        <f t="shared" si="27"/>
        <v>0</v>
      </c>
      <c r="I252" s="101"/>
      <c r="J252"/>
      <c r="K252" s="113" t="s">
        <v>1501</v>
      </c>
      <c r="L252" s="127" t="str">
        <f t="shared" si="28"/>
        <v>J06BA02_nr</v>
      </c>
      <c r="M252" s="75">
        <v>2.5</v>
      </c>
      <c r="N252" s="75" t="s">
        <v>314</v>
      </c>
      <c r="O252" s="75">
        <v>50</v>
      </c>
      <c r="P252" s="75" t="s">
        <v>222</v>
      </c>
      <c r="Q252" s="75">
        <v>1</v>
      </c>
      <c r="R252" s="97" t="s">
        <v>37</v>
      </c>
      <c r="S252" s="75" t="str">
        <f t="shared" si="29"/>
        <v>G</v>
      </c>
      <c r="T252" s="75" t="str">
        <f t="shared" si="30"/>
        <v>50ML</v>
      </c>
      <c r="U252" s="75" t="str">
        <f t="shared" si="31"/>
        <v>g</v>
      </c>
      <c r="V252" s="7" t="str">
        <f t="shared" si="32"/>
        <v>50ML</v>
      </c>
      <c r="W252" s="75">
        <f t="shared" si="33"/>
        <v>0</v>
      </c>
      <c r="X252" s="75">
        <f t="shared" si="34"/>
        <v>0</v>
      </c>
      <c r="Y252" s="75">
        <f t="shared" si="35"/>
        <v>0</v>
      </c>
    </row>
    <row r="253" spans="2:25" ht="15.6">
      <c r="B253" s="97" t="s">
        <v>87</v>
      </c>
      <c r="C253" s="97" t="s">
        <v>88</v>
      </c>
      <c r="D253" s="97">
        <v>4172732</v>
      </c>
      <c r="E253" s="77">
        <v>7680581570036</v>
      </c>
      <c r="F253" s="75" t="s">
        <v>329</v>
      </c>
      <c r="G253" s="103"/>
      <c r="H253" s="102">
        <f t="shared" si="27"/>
        <v>0</v>
      </c>
      <c r="I253" s="101"/>
      <c r="J253"/>
      <c r="K253" s="113" t="s">
        <v>1501</v>
      </c>
      <c r="L253" s="127" t="str">
        <f t="shared" si="28"/>
        <v>J06BA02_nr</v>
      </c>
      <c r="M253" s="75">
        <v>5</v>
      </c>
      <c r="N253" s="75" t="s">
        <v>316</v>
      </c>
      <c r="O253" s="75">
        <v>100</v>
      </c>
      <c r="P253" s="75" t="s">
        <v>222</v>
      </c>
      <c r="Q253" s="75">
        <v>1</v>
      </c>
      <c r="R253" s="97" t="s">
        <v>37</v>
      </c>
      <c r="S253" s="75" t="str">
        <f t="shared" si="29"/>
        <v>G</v>
      </c>
      <c r="T253" s="75" t="str">
        <f t="shared" si="30"/>
        <v>100ML</v>
      </c>
      <c r="U253" s="75" t="str">
        <f t="shared" si="31"/>
        <v>g</v>
      </c>
      <c r="V253" s="7" t="str">
        <f t="shared" si="32"/>
        <v>100ML</v>
      </c>
      <c r="W253" s="75">
        <f t="shared" si="33"/>
        <v>0</v>
      </c>
      <c r="X253" s="75">
        <f t="shared" si="34"/>
        <v>0</v>
      </c>
      <c r="Y253" s="75">
        <f t="shared" si="35"/>
        <v>0</v>
      </c>
    </row>
    <row r="254" spans="2:25" ht="15.6">
      <c r="B254" s="97" t="s">
        <v>87</v>
      </c>
      <c r="C254" s="97" t="s">
        <v>88</v>
      </c>
      <c r="D254" s="97">
        <v>5777851</v>
      </c>
      <c r="E254" s="77">
        <v>7680629130017</v>
      </c>
      <c r="F254" s="75" t="s">
        <v>897</v>
      </c>
      <c r="G254" s="103"/>
      <c r="H254" s="102">
        <f t="shared" si="27"/>
        <v>0</v>
      </c>
      <c r="I254" s="101"/>
      <c r="J254"/>
      <c r="K254" s="113" t="s">
        <v>1501</v>
      </c>
      <c r="L254" s="127" t="str">
        <f t="shared" si="28"/>
        <v>J06BA02_nr</v>
      </c>
      <c r="M254" s="75">
        <v>1</v>
      </c>
      <c r="N254" s="75" t="s">
        <v>321</v>
      </c>
      <c r="O254" s="75">
        <v>10</v>
      </c>
      <c r="P254" s="75" t="s">
        <v>222</v>
      </c>
      <c r="Q254" s="75">
        <v>1</v>
      </c>
      <c r="R254" s="97" t="s">
        <v>37</v>
      </c>
      <c r="S254" s="75" t="str">
        <f t="shared" si="29"/>
        <v>G</v>
      </c>
      <c r="T254" s="75" t="str">
        <f t="shared" si="30"/>
        <v>10ML</v>
      </c>
      <c r="U254" s="75" t="str">
        <f t="shared" si="31"/>
        <v>g</v>
      </c>
      <c r="V254" s="7" t="str">
        <f t="shared" si="32"/>
        <v>10ML</v>
      </c>
      <c r="W254" s="75">
        <f t="shared" si="33"/>
        <v>0</v>
      </c>
      <c r="X254" s="75">
        <f t="shared" si="34"/>
        <v>0</v>
      </c>
      <c r="Y254" s="75">
        <f t="shared" si="35"/>
        <v>0</v>
      </c>
    </row>
    <row r="255" spans="2:25" ht="15.6">
      <c r="B255" s="97" t="s">
        <v>87</v>
      </c>
      <c r="C255" s="97" t="s">
        <v>88</v>
      </c>
      <c r="D255" s="97">
        <v>5777874</v>
      </c>
      <c r="E255" s="77">
        <v>7680629130031</v>
      </c>
      <c r="F255" s="75" t="s">
        <v>899</v>
      </c>
      <c r="G255" s="103"/>
      <c r="H255" s="102">
        <f t="shared" si="27"/>
        <v>0</v>
      </c>
      <c r="I255" s="101"/>
      <c r="J255"/>
      <c r="K255" s="113" t="s">
        <v>1501</v>
      </c>
      <c r="L255" s="127" t="str">
        <f t="shared" si="28"/>
        <v>J06BA02_nr</v>
      </c>
      <c r="M255" s="75">
        <v>10</v>
      </c>
      <c r="N255" s="75" t="s">
        <v>316</v>
      </c>
      <c r="O255" s="75">
        <v>100</v>
      </c>
      <c r="P255" s="75" t="s">
        <v>222</v>
      </c>
      <c r="Q255" s="75">
        <v>1</v>
      </c>
      <c r="R255" s="97" t="s">
        <v>37</v>
      </c>
      <c r="S255" s="75" t="str">
        <f t="shared" si="29"/>
        <v>G</v>
      </c>
      <c r="T255" s="75" t="str">
        <f t="shared" si="30"/>
        <v>100ML</v>
      </c>
      <c r="U255" s="75" t="str">
        <f t="shared" si="31"/>
        <v>g</v>
      </c>
      <c r="V255" s="7" t="str">
        <f t="shared" si="32"/>
        <v>100ML</v>
      </c>
      <c r="W255" s="75">
        <f t="shared" si="33"/>
        <v>0</v>
      </c>
      <c r="X255" s="75">
        <f t="shared" si="34"/>
        <v>0</v>
      </c>
      <c r="Y255" s="75">
        <f t="shared" si="35"/>
        <v>0</v>
      </c>
    </row>
    <row r="256" spans="2:25" ht="15.6">
      <c r="B256" s="97" t="s">
        <v>87</v>
      </c>
      <c r="C256" s="97" t="s">
        <v>88</v>
      </c>
      <c r="D256" s="97">
        <v>5777880</v>
      </c>
      <c r="E256" s="77">
        <v>7680629130048</v>
      </c>
      <c r="F256" s="75" t="s">
        <v>900</v>
      </c>
      <c r="G256" s="103"/>
      <c r="H256" s="102">
        <f t="shared" si="27"/>
        <v>0</v>
      </c>
      <c r="I256" s="101"/>
      <c r="J256"/>
      <c r="K256" s="113" t="s">
        <v>1501</v>
      </c>
      <c r="L256" s="127" t="str">
        <f t="shared" si="28"/>
        <v>J06BA02_nr</v>
      </c>
      <c r="M256" s="75">
        <v>20</v>
      </c>
      <c r="N256" s="75" t="s">
        <v>318</v>
      </c>
      <c r="O256" s="75">
        <v>200</v>
      </c>
      <c r="P256" s="75" t="s">
        <v>222</v>
      </c>
      <c r="Q256" s="75">
        <v>1</v>
      </c>
      <c r="R256" s="97" t="s">
        <v>37</v>
      </c>
      <c r="S256" s="75" t="str">
        <f t="shared" si="29"/>
        <v>G</v>
      </c>
      <c r="T256" s="75" t="str">
        <f t="shared" si="30"/>
        <v>200ML</v>
      </c>
      <c r="U256" s="75" t="str">
        <f t="shared" si="31"/>
        <v>g</v>
      </c>
      <c r="V256" s="7" t="str">
        <f t="shared" si="32"/>
        <v>200ML</v>
      </c>
      <c r="W256" s="75">
        <f t="shared" si="33"/>
        <v>0</v>
      </c>
      <c r="X256" s="75">
        <f t="shared" si="34"/>
        <v>0</v>
      </c>
      <c r="Y256" s="75">
        <f t="shared" si="35"/>
        <v>0</v>
      </c>
    </row>
    <row r="257" spans="2:25" ht="15.6">
      <c r="B257" s="97" t="s">
        <v>87</v>
      </c>
      <c r="C257" s="97" t="s">
        <v>88</v>
      </c>
      <c r="D257" s="97">
        <v>5777868</v>
      </c>
      <c r="E257" s="76">
        <v>7680629130024</v>
      </c>
      <c r="F257" s="7" t="s">
        <v>898</v>
      </c>
      <c r="G257" s="103"/>
      <c r="H257" s="102">
        <f t="shared" si="27"/>
        <v>0</v>
      </c>
      <c r="I257" s="101"/>
      <c r="J257"/>
      <c r="K257" s="113" t="s">
        <v>1501</v>
      </c>
      <c r="L257" s="127" t="str">
        <f t="shared" si="28"/>
        <v>J06BA02_nr</v>
      </c>
      <c r="M257" s="7">
        <v>5</v>
      </c>
      <c r="N257" s="7" t="s">
        <v>314</v>
      </c>
      <c r="O257" s="7">
        <v>50</v>
      </c>
      <c r="P257" s="7" t="s">
        <v>222</v>
      </c>
      <c r="Q257" s="7">
        <v>1</v>
      </c>
      <c r="R257" s="97" t="s">
        <v>37</v>
      </c>
      <c r="S257" s="75" t="str">
        <f t="shared" si="29"/>
        <v>G</v>
      </c>
      <c r="T257" s="75" t="str">
        <f t="shared" si="30"/>
        <v>50ML</v>
      </c>
      <c r="U257" s="75" t="str">
        <f t="shared" si="31"/>
        <v>g</v>
      </c>
      <c r="V257" s="7" t="str">
        <f t="shared" si="32"/>
        <v>50ML</v>
      </c>
      <c r="W257" s="75">
        <f t="shared" si="33"/>
        <v>0</v>
      </c>
      <c r="X257" s="75">
        <f t="shared" si="34"/>
        <v>0</v>
      </c>
      <c r="Y257" s="75">
        <f t="shared" si="35"/>
        <v>0</v>
      </c>
    </row>
    <row r="258" spans="2:25" ht="15.6">
      <c r="B258" s="97" t="s">
        <v>87</v>
      </c>
      <c r="C258" s="97" t="s">
        <v>88</v>
      </c>
      <c r="D258" s="97">
        <v>5796050</v>
      </c>
      <c r="E258" s="76">
        <v>7680576760053</v>
      </c>
      <c r="F258" s="7" t="s">
        <v>901</v>
      </c>
      <c r="G258" s="103"/>
      <c r="H258" s="102">
        <f t="shared" si="27"/>
        <v>0</v>
      </c>
      <c r="I258" s="101"/>
      <c r="J258"/>
      <c r="K258" s="113" t="s">
        <v>1501</v>
      </c>
      <c r="L258" s="127" t="str">
        <f t="shared" si="28"/>
        <v>J06BA02_nr</v>
      </c>
      <c r="M258" s="7">
        <v>1</v>
      </c>
      <c r="N258" s="7" t="s">
        <v>320</v>
      </c>
      <c r="O258" s="7">
        <v>20</v>
      </c>
      <c r="P258" s="7" t="s">
        <v>222</v>
      </c>
      <c r="Q258" s="7">
        <v>1</v>
      </c>
      <c r="R258" s="97" t="s">
        <v>37</v>
      </c>
      <c r="S258" s="75" t="str">
        <f t="shared" si="29"/>
        <v>g</v>
      </c>
      <c r="T258" s="75" t="str">
        <f t="shared" si="30"/>
        <v>20ML</v>
      </c>
      <c r="U258" s="75" t="str">
        <f t="shared" si="31"/>
        <v>g</v>
      </c>
      <c r="V258" s="7" t="str">
        <f t="shared" si="32"/>
        <v>20ML</v>
      </c>
      <c r="W258" s="75">
        <f t="shared" si="33"/>
        <v>0</v>
      </c>
      <c r="X258" s="75">
        <f t="shared" si="34"/>
        <v>0</v>
      </c>
      <c r="Y258" s="75">
        <f t="shared" si="35"/>
        <v>0</v>
      </c>
    </row>
    <row r="259" spans="2:25" ht="15.6">
      <c r="B259" s="97" t="s">
        <v>87</v>
      </c>
      <c r="C259" s="97" t="s">
        <v>88</v>
      </c>
      <c r="D259" s="97">
        <v>5796096</v>
      </c>
      <c r="E259" s="77">
        <v>7680576760084</v>
      </c>
      <c r="F259" s="75" t="s">
        <v>904</v>
      </c>
      <c r="G259" s="103"/>
      <c r="H259" s="102">
        <f t="shared" si="27"/>
        <v>0</v>
      </c>
      <c r="I259" s="101"/>
      <c r="J259"/>
      <c r="K259" s="113" t="s">
        <v>1501</v>
      </c>
      <c r="L259" s="127" t="str">
        <f t="shared" si="28"/>
        <v>J06BA02_nr</v>
      </c>
      <c r="M259" s="75">
        <v>10</v>
      </c>
      <c r="N259" s="75" t="s">
        <v>318</v>
      </c>
      <c r="O259" s="75">
        <v>200</v>
      </c>
      <c r="P259" s="75" t="s">
        <v>222</v>
      </c>
      <c r="Q259" s="75">
        <v>1</v>
      </c>
      <c r="R259" s="97" t="s">
        <v>37</v>
      </c>
      <c r="S259" s="75" t="str">
        <f t="shared" si="29"/>
        <v>G</v>
      </c>
      <c r="T259" s="75" t="str">
        <f t="shared" si="30"/>
        <v>200ML</v>
      </c>
      <c r="U259" s="75" t="str">
        <f t="shared" si="31"/>
        <v>g</v>
      </c>
      <c r="V259" s="7" t="str">
        <f t="shared" si="32"/>
        <v>200ML</v>
      </c>
      <c r="W259" s="75">
        <f t="shared" si="33"/>
        <v>0</v>
      </c>
      <c r="X259" s="75">
        <f t="shared" si="34"/>
        <v>0</v>
      </c>
      <c r="Y259" s="75">
        <f t="shared" si="35"/>
        <v>0</v>
      </c>
    </row>
    <row r="260" spans="2:25" ht="15.6">
      <c r="B260" s="97" t="s">
        <v>87</v>
      </c>
      <c r="C260" s="97" t="s">
        <v>88</v>
      </c>
      <c r="D260" s="97">
        <v>5796067</v>
      </c>
      <c r="E260" s="76">
        <v>7680576760060</v>
      </c>
      <c r="F260" s="7" t="s">
        <v>902</v>
      </c>
      <c r="G260" s="103"/>
      <c r="H260" s="102">
        <f t="shared" si="27"/>
        <v>0</v>
      </c>
      <c r="I260" s="101"/>
      <c r="J260"/>
      <c r="K260" s="113" t="s">
        <v>1501</v>
      </c>
      <c r="L260" s="127" t="str">
        <f t="shared" si="28"/>
        <v>J06BA02_nr</v>
      </c>
      <c r="M260" s="7">
        <v>2.5</v>
      </c>
      <c r="N260" s="7" t="s">
        <v>314</v>
      </c>
      <c r="O260" s="7">
        <v>50</v>
      </c>
      <c r="P260" s="7" t="s">
        <v>222</v>
      </c>
      <c r="Q260" s="7">
        <v>1</v>
      </c>
      <c r="R260" s="97" t="s">
        <v>37</v>
      </c>
      <c r="S260" s="75" t="str">
        <f t="shared" si="29"/>
        <v>G</v>
      </c>
      <c r="T260" s="75" t="str">
        <f t="shared" si="30"/>
        <v>50ML</v>
      </c>
      <c r="U260" s="75" t="str">
        <f t="shared" si="31"/>
        <v>g</v>
      </c>
      <c r="V260" s="7" t="str">
        <f t="shared" si="32"/>
        <v>50ML</v>
      </c>
      <c r="W260" s="75">
        <f t="shared" si="33"/>
        <v>0</v>
      </c>
      <c r="X260" s="75">
        <f t="shared" si="34"/>
        <v>0</v>
      </c>
      <c r="Y260" s="75">
        <f t="shared" si="35"/>
        <v>0</v>
      </c>
    </row>
    <row r="261" spans="2:25" ht="15.6">
      <c r="B261" s="97" t="s">
        <v>87</v>
      </c>
      <c r="C261" s="97" t="s">
        <v>88</v>
      </c>
      <c r="D261" s="97">
        <v>5796073</v>
      </c>
      <c r="E261" s="76">
        <v>7680576760077</v>
      </c>
      <c r="F261" s="7" t="s">
        <v>903</v>
      </c>
      <c r="G261" s="103"/>
      <c r="H261" s="102">
        <f t="shared" si="27"/>
        <v>0</v>
      </c>
      <c r="I261" s="101"/>
      <c r="J261"/>
      <c r="K261" s="113" t="s">
        <v>1501</v>
      </c>
      <c r="L261" s="127" t="str">
        <f t="shared" si="28"/>
        <v>J06BA02_nr</v>
      </c>
      <c r="M261" s="7">
        <v>5</v>
      </c>
      <c r="N261" s="7" t="s">
        <v>316</v>
      </c>
      <c r="O261" s="7">
        <v>100</v>
      </c>
      <c r="P261" s="7" t="s">
        <v>222</v>
      </c>
      <c r="Q261" s="7">
        <v>1</v>
      </c>
      <c r="R261" s="97" t="s">
        <v>37</v>
      </c>
      <c r="S261" s="75" t="str">
        <f t="shared" si="29"/>
        <v>G</v>
      </c>
      <c r="T261" s="75" t="str">
        <f t="shared" si="30"/>
        <v>100ML</v>
      </c>
      <c r="U261" s="75" t="str">
        <f t="shared" si="31"/>
        <v>g</v>
      </c>
      <c r="V261" s="7" t="str">
        <f t="shared" si="32"/>
        <v>100ML</v>
      </c>
      <c r="W261" s="75">
        <f t="shared" si="33"/>
        <v>0</v>
      </c>
      <c r="X261" s="75">
        <f t="shared" si="34"/>
        <v>0</v>
      </c>
      <c r="Y261" s="75">
        <f t="shared" si="35"/>
        <v>0</v>
      </c>
    </row>
    <row r="262" spans="2:25" ht="15.6">
      <c r="B262" s="97" t="s">
        <v>87</v>
      </c>
      <c r="C262" s="97" t="s">
        <v>88</v>
      </c>
      <c r="D262" s="97">
        <v>3592047</v>
      </c>
      <c r="E262" s="77">
        <v>7680576760015</v>
      </c>
      <c r="F262" s="75" t="s">
        <v>888</v>
      </c>
      <c r="G262" s="103"/>
      <c r="H262" s="102">
        <f t="shared" si="27"/>
        <v>0</v>
      </c>
      <c r="I262" s="101"/>
      <c r="J262"/>
      <c r="K262" s="113" t="s">
        <v>1501</v>
      </c>
      <c r="L262" s="127" t="str">
        <f t="shared" si="28"/>
        <v>J06BA02_nr</v>
      </c>
      <c r="M262" s="75">
        <v>1</v>
      </c>
      <c r="N262" s="75" t="s">
        <v>320</v>
      </c>
      <c r="O262" s="75">
        <v>20</v>
      </c>
      <c r="P262" s="75" t="s">
        <v>222</v>
      </c>
      <c r="Q262" s="75">
        <v>1</v>
      </c>
      <c r="R262" s="97" t="s">
        <v>37</v>
      </c>
      <c r="S262" s="75" t="str">
        <f t="shared" si="29"/>
        <v>g</v>
      </c>
      <c r="T262" s="75" t="str">
        <f t="shared" si="30"/>
        <v>20ML</v>
      </c>
      <c r="U262" s="75" t="str">
        <f t="shared" si="31"/>
        <v>g</v>
      </c>
      <c r="V262" s="7" t="str">
        <f t="shared" si="32"/>
        <v>20ML</v>
      </c>
      <c r="W262" s="75">
        <f t="shared" si="33"/>
        <v>0</v>
      </c>
      <c r="X262" s="75">
        <f t="shared" si="34"/>
        <v>0</v>
      </c>
      <c r="Y262" s="75">
        <f t="shared" si="35"/>
        <v>0</v>
      </c>
    </row>
    <row r="263" spans="2:25" ht="15.6">
      <c r="B263" s="97" t="s">
        <v>87</v>
      </c>
      <c r="C263" s="97" t="s">
        <v>88</v>
      </c>
      <c r="D263" s="97">
        <v>3592082</v>
      </c>
      <c r="E263" s="76">
        <v>7680576760046</v>
      </c>
      <c r="F263" s="7" t="s">
        <v>891</v>
      </c>
      <c r="G263" s="103"/>
      <c r="H263" s="102">
        <f t="shared" si="27"/>
        <v>0</v>
      </c>
      <c r="I263" s="101"/>
      <c r="J263"/>
      <c r="K263" s="113" t="s">
        <v>1501</v>
      </c>
      <c r="L263" s="127" t="str">
        <f t="shared" si="28"/>
        <v>J06BA02_nr</v>
      </c>
      <c r="M263" s="7">
        <v>10</v>
      </c>
      <c r="N263" s="7" t="s">
        <v>318</v>
      </c>
      <c r="O263" s="7">
        <v>200</v>
      </c>
      <c r="P263" s="7" t="s">
        <v>222</v>
      </c>
      <c r="Q263" s="7">
        <v>1</v>
      </c>
      <c r="R263" s="97" t="s">
        <v>37</v>
      </c>
      <c r="S263" s="75" t="str">
        <f t="shared" si="29"/>
        <v>G</v>
      </c>
      <c r="T263" s="75" t="str">
        <f t="shared" si="30"/>
        <v>200ML</v>
      </c>
      <c r="U263" s="75" t="str">
        <f t="shared" si="31"/>
        <v>g</v>
      </c>
      <c r="V263" s="7" t="str">
        <f t="shared" si="32"/>
        <v>200ML</v>
      </c>
      <c r="W263" s="75">
        <f t="shared" si="33"/>
        <v>0</v>
      </c>
      <c r="X263" s="75">
        <f t="shared" si="34"/>
        <v>0</v>
      </c>
      <c r="Y263" s="75">
        <f t="shared" si="35"/>
        <v>0</v>
      </c>
    </row>
    <row r="264" spans="2:25" ht="15.6">
      <c r="B264" s="97" t="s">
        <v>87</v>
      </c>
      <c r="C264" s="97" t="s">
        <v>88</v>
      </c>
      <c r="D264" s="97">
        <v>3592053</v>
      </c>
      <c r="E264" s="77">
        <v>7680576760022</v>
      </c>
      <c r="F264" s="75" t="s">
        <v>889</v>
      </c>
      <c r="G264" s="103"/>
      <c r="H264" s="102">
        <f t="shared" si="27"/>
        <v>0</v>
      </c>
      <c r="I264" s="101"/>
      <c r="J264"/>
      <c r="K264" s="113" t="s">
        <v>1501</v>
      </c>
      <c r="L264" s="127" t="str">
        <f t="shared" si="28"/>
        <v>J06BA02_nr</v>
      </c>
      <c r="M264" s="75">
        <v>2.5</v>
      </c>
      <c r="N264" s="75" t="s">
        <v>314</v>
      </c>
      <c r="O264" s="75">
        <v>50</v>
      </c>
      <c r="P264" s="75" t="s">
        <v>222</v>
      </c>
      <c r="Q264" s="75">
        <v>1</v>
      </c>
      <c r="R264" s="97" t="s">
        <v>37</v>
      </c>
      <c r="S264" s="75" t="str">
        <f t="shared" si="29"/>
        <v>G</v>
      </c>
      <c r="T264" s="75" t="str">
        <f t="shared" si="30"/>
        <v>50ML</v>
      </c>
      <c r="U264" s="75" t="str">
        <f t="shared" si="31"/>
        <v>g</v>
      </c>
      <c r="V264" s="7" t="str">
        <f t="shared" si="32"/>
        <v>50ML</v>
      </c>
      <c r="W264" s="75">
        <f t="shared" si="33"/>
        <v>0</v>
      </c>
      <c r="X264" s="75">
        <f t="shared" si="34"/>
        <v>0</v>
      </c>
      <c r="Y264" s="75">
        <f t="shared" si="35"/>
        <v>0</v>
      </c>
    </row>
    <row r="265" spans="2:25" ht="15.6">
      <c r="B265" s="97" t="s">
        <v>87</v>
      </c>
      <c r="C265" s="97" t="s">
        <v>88</v>
      </c>
      <c r="D265" s="97">
        <v>3592076</v>
      </c>
      <c r="E265" s="77">
        <v>7680576760039</v>
      </c>
      <c r="F265" s="75" t="s">
        <v>890</v>
      </c>
      <c r="G265" s="103"/>
      <c r="H265" s="102">
        <f t="shared" si="27"/>
        <v>0</v>
      </c>
      <c r="I265" s="101"/>
      <c r="J265"/>
      <c r="K265" s="113" t="s">
        <v>1501</v>
      </c>
      <c r="L265" s="127" t="str">
        <f t="shared" si="28"/>
        <v>J06BA02_nr</v>
      </c>
      <c r="M265" s="75">
        <v>5</v>
      </c>
      <c r="N265" s="75" t="s">
        <v>316</v>
      </c>
      <c r="O265" s="75">
        <v>100</v>
      </c>
      <c r="P265" s="75" t="s">
        <v>222</v>
      </c>
      <c r="Q265" s="75">
        <v>1</v>
      </c>
      <c r="R265" s="97" t="s">
        <v>37</v>
      </c>
      <c r="S265" s="75" t="str">
        <f t="shared" si="29"/>
        <v>G</v>
      </c>
      <c r="T265" s="75" t="str">
        <f t="shared" si="30"/>
        <v>100ML</v>
      </c>
      <c r="U265" s="75" t="str">
        <f t="shared" si="31"/>
        <v>g</v>
      </c>
      <c r="V265" s="7" t="str">
        <f t="shared" si="32"/>
        <v>100ML</v>
      </c>
      <c r="W265" s="75">
        <f t="shared" si="33"/>
        <v>0</v>
      </c>
      <c r="X265" s="75">
        <f t="shared" si="34"/>
        <v>0</v>
      </c>
      <c r="Y265" s="75">
        <f t="shared" si="35"/>
        <v>0</v>
      </c>
    </row>
    <row r="266" spans="2:25" ht="15.6">
      <c r="B266" s="97" t="s">
        <v>87</v>
      </c>
      <c r="C266" s="97" t="s">
        <v>88</v>
      </c>
      <c r="D266" s="97">
        <v>3145584</v>
      </c>
      <c r="E266" s="77">
        <v>7680574690017</v>
      </c>
      <c r="F266" s="75" t="s">
        <v>895</v>
      </c>
      <c r="G266" s="103"/>
      <c r="H266" s="102">
        <f t="shared" si="27"/>
        <v>0</v>
      </c>
      <c r="I266" s="101"/>
      <c r="J266"/>
      <c r="K266" s="113" t="s">
        <v>1501</v>
      </c>
      <c r="L266" s="127" t="str">
        <f t="shared" si="28"/>
        <v>J06BA02_nr</v>
      </c>
      <c r="M266" s="75">
        <v>1</v>
      </c>
      <c r="N266" s="75" t="s">
        <v>321</v>
      </c>
      <c r="O266" s="75">
        <v>10</v>
      </c>
      <c r="P266" s="75" t="s">
        <v>222</v>
      </c>
      <c r="Q266" s="75">
        <v>1</v>
      </c>
      <c r="R266" s="97" t="s">
        <v>37</v>
      </c>
      <c r="S266" s="75" t="str">
        <f t="shared" si="29"/>
        <v>G</v>
      </c>
      <c r="T266" s="75" t="str">
        <f t="shared" si="30"/>
        <v>10ML</v>
      </c>
      <c r="U266" s="75" t="str">
        <f t="shared" si="31"/>
        <v>g</v>
      </c>
      <c r="V266" s="7" t="str">
        <f t="shared" si="32"/>
        <v>10ML</v>
      </c>
      <c r="W266" s="75">
        <f t="shared" si="33"/>
        <v>0</v>
      </c>
      <c r="X266" s="75">
        <f t="shared" si="34"/>
        <v>0</v>
      </c>
      <c r="Y266" s="75">
        <f t="shared" si="35"/>
        <v>0</v>
      </c>
    </row>
    <row r="267" spans="2:25" ht="15.6">
      <c r="B267" s="97" t="s">
        <v>87</v>
      </c>
      <c r="C267" s="97" t="s">
        <v>88</v>
      </c>
      <c r="D267" s="97">
        <v>3145615</v>
      </c>
      <c r="E267" s="76">
        <v>7680574690048</v>
      </c>
      <c r="F267" s="7" t="s">
        <v>893</v>
      </c>
      <c r="G267" s="103"/>
      <c r="H267" s="102">
        <f t="shared" si="27"/>
        <v>0</v>
      </c>
      <c r="I267" s="101"/>
      <c r="J267"/>
      <c r="K267" s="113" t="s">
        <v>1501</v>
      </c>
      <c r="L267" s="127" t="str">
        <f t="shared" si="28"/>
        <v>J06BA02_nr</v>
      </c>
      <c r="M267" s="7">
        <v>10</v>
      </c>
      <c r="N267" s="7" t="s">
        <v>316</v>
      </c>
      <c r="O267" s="7">
        <v>100</v>
      </c>
      <c r="P267" s="7" t="s">
        <v>222</v>
      </c>
      <c r="Q267" s="7">
        <v>1</v>
      </c>
      <c r="R267" s="97" t="s">
        <v>37</v>
      </c>
      <c r="S267" s="75" t="str">
        <f t="shared" si="29"/>
        <v>G</v>
      </c>
      <c r="T267" s="75" t="str">
        <f t="shared" si="30"/>
        <v>100ML</v>
      </c>
      <c r="U267" s="75" t="str">
        <f t="shared" si="31"/>
        <v>g</v>
      </c>
      <c r="V267" s="7" t="str">
        <f t="shared" si="32"/>
        <v>100ML</v>
      </c>
      <c r="W267" s="75">
        <f t="shared" si="33"/>
        <v>0</v>
      </c>
      <c r="X267" s="75">
        <f t="shared" si="34"/>
        <v>0</v>
      </c>
      <c r="Y267" s="75">
        <f t="shared" si="35"/>
        <v>0</v>
      </c>
    </row>
    <row r="268" spans="2:25" ht="15.6">
      <c r="B268" s="97" t="s">
        <v>87</v>
      </c>
      <c r="C268" s="97" t="s">
        <v>88</v>
      </c>
      <c r="D268" s="97">
        <v>3145590</v>
      </c>
      <c r="E268" s="77">
        <v>7680574690024</v>
      </c>
      <c r="F268" s="75" t="s">
        <v>887</v>
      </c>
      <c r="G268" s="103"/>
      <c r="H268" s="102">
        <f t="shared" si="27"/>
        <v>0</v>
      </c>
      <c r="I268" s="101"/>
      <c r="J268"/>
      <c r="K268" s="113" t="s">
        <v>1501</v>
      </c>
      <c r="L268" s="127" t="str">
        <f t="shared" si="28"/>
        <v>J06BA02_nr</v>
      </c>
      <c r="M268" s="75">
        <v>2.5</v>
      </c>
      <c r="N268" s="75" t="s">
        <v>322</v>
      </c>
      <c r="O268" s="75">
        <v>25</v>
      </c>
      <c r="P268" s="75" t="s">
        <v>222</v>
      </c>
      <c r="Q268" s="75">
        <v>1</v>
      </c>
      <c r="R268" s="97" t="s">
        <v>37</v>
      </c>
      <c r="S268" s="75" t="str">
        <f t="shared" si="29"/>
        <v>G</v>
      </c>
      <c r="T268" s="75" t="str">
        <f t="shared" si="30"/>
        <v>25ML</v>
      </c>
      <c r="U268" s="75" t="str">
        <f t="shared" si="31"/>
        <v>g</v>
      </c>
      <c r="V268" s="7" t="str">
        <f t="shared" si="32"/>
        <v>25ML</v>
      </c>
      <c r="W268" s="75">
        <f t="shared" si="33"/>
        <v>0</v>
      </c>
      <c r="X268" s="75">
        <f t="shared" si="34"/>
        <v>0</v>
      </c>
      <c r="Y268" s="75">
        <f t="shared" si="35"/>
        <v>0</v>
      </c>
    </row>
    <row r="269" spans="2:25" ht="15.6">
      <c r="B269" s="97" t="s">
        <v>87</v>
      </c>
      <c r="C269" s="97" t="s">
        <v>88</v>
      </c>
      <c r="D269" s="97">
        <v>3145621</v>
      </c>
      <c r="E269" s="76">
        <v>7680574690055</v>
      </c>
      <c r="F269" s="7" t="s">
        <v>894</v>
      </c>
      <c r="G269" s="103"/>
      <c r="H269" s="102">
        <f t="shared" si="27"/>
        <v>0</v>
      </c>
      <c r="I269" s="101"/>
      <c r="J269"/>
      <c r="K269" s="113" t="s">
        <v>1501</v>
      </c>
      <c r="L269" s="127" t="str">
        <f t="shared" si="28"/>
        <v>J06BA02_nr</v>
      </c>
      <c r="M269" s="7">
        <v>20</v>
      </c>
      <c r="N269" s="7" t="s">
        <v>318</v>
      </c>
      <c r="O269" s="7">
        <v>200</v>
      </c>
      <c r="P269" s="7" t="s">
        <v>222</v>
      </c>
      <c r="Q269" s="7">
        <v>1</v>
      </c>
      <c r="R269" s="97" t="s">
        <v>37</v>
      </c>
      <c r="S269" s="75" t="str">
        <f t="shared" si="29"/>
        <v>G</v>
      </c>
      <c r="T269" s="75" t="str">
        <f t="shared" si="30"/>
        <v>200ML</v>
      </c>
      <c r="U269" s="75" t="str">
        <f t="shared" si="31"/>
        <v>g</v>
      </c>
      <c r="V269" s="7" t="str">
        <f t="shared" si="32"/>
        <v>200ML</v>
      </c>
      <c r="W269" s="75">
        <f t="shared" si="33"/>
        <v>0</v>
      </c>
      <c r="X269" s="75">
        <f t="shared" si="34"/>
        <v>0</v>
      </c>
      <c r="Y269" s="75">
        <f t="shared" si="35"/>
        <v>0</v>
      </c>
    </row>
    <row r="270" spans="2:25" ht="15.6">
      <c r="B270" s="97" t="s">
        <v>87</v>
      </c>
      <c r="C270" s="97" t="s">
        <v>88</v>
      </c>
      <c r="D270" s="97">
        <v>4731858</v>
      </c>
      <c r="E270" s="77">
        <v>7680574690062</v>
      </c>
      <c r="F270" s="75" t="s">
        <v>896</v>
      </c>
      <c r="G270" s="103"/>
      <c r="H270" s="102">
        <f t="shared" si="27"/>
        <v>0</v>
      </c>
      <c r="I270" s="101"/>
      <c r="J270"/>
      <c r="K270" s="113" t="s">
        <v>1501</v>
      </c>
      <c r="L270" s="127" t="str">
        <f t="shared" si="28"/>
        <v>J06BA02_nr</v>
      </c>
      <c r="M270" s="75">
        <v>30</v>
      </c>
      <c r="N270" s="75" t="s">
        <v>335</v>
      </c>
      <c r="O270" s="75">
        <v>300</v>
      </c>
      <c r="P270" s="75" t="s">
        <v>222</v>
      </c>
      <c r="Q270" s="75">
        <v>1</v>
      </c>
      <c r="R270" s="97" t="s">
        <v>37</v>
      </c>
      <c r="S270" s="75" t="str">
        <f t="shared" si="29"/>
        <v>G</v>
      </c>
      <c r="T270" s="75" t="str">
        <f t="shared" si="30"/>
        <v>300ML</v>
      </c>
      <c r="U270" s="75" t="str">
        <f t="shared" si="31"/>
        <v>g</v>
      </c>
      <c r="V270" s="7" t="str">
        <f t="shared" si="32"/>
        <v>300ML</v>
      </c>
      <c r="W270" s="75">
        <f t="shared" si="33"/>
        <v>0</v>
      </c>
      <c r="X270" s="75">
        <f t="shared" si="34"/>
        <v>0</v>
      </c>
      <c r="Y270" s="75">
        <f t="shared" si="35"/>
        <v>0</v>
      </c>
    </row>
    <row r="271" spans="2:25" ht="15.6">
      <c r="B271" s="97" t="s">
        <v>87</v>
      </c>
      <c r="C271" s="97" t="s">
        <v>88</v>
      </c>
      <c r="D271" s="97">
        <v>3145609</v>
      </c>
      <c r="E271" s="77">
        <v>7680574690031</v>
      </c>
      <c r="F271" s="75" t="s">
        <v>892</v>
      </c>
      <c r="G271" s="103"/>
      <c r="H271" s="102">
        <f t="shared" si="27"/>
        <v>0</v>
      </c>
      <c r="I271" s="101"/>
      <c r="J271"/>
      <c r="K271" s="113" t="s">
        <v>1501</v>
      </c>
      <c r="L271" s="127" t="str">
        <f t="shared" si="28"/>
        <v>J06BA02_nr</v>
      </c>
      <c r="M271" s="75">
        <v>5</v>
      </c>
      <c r="N271" s="75" t="s">
        <v>314</v>
      </c>
      <c r="O271" s="75">
        <v>50</v>
      </c>
      <c r="P271" s="75" t="s">
        <v>222</v>
      </c>
      <c r="Q271" s="75">
        <v>1</v>
      </c>
      <c r="R271" s="97" t="s">
        <v>37</v>
      </c>
      <c r="S271" s="75" t="str">
        <f t="shared" si="29"/>
        <v>G</v>
      </c>
      <c r="T271" s="75" t="str">
        <f t="shared" si="30"/>
        <v>50ML</v>
      </c>
      <c r="U271" s="75" t="str">
        <f t="shared" si="31"/>
        <v>g</v>
      </c>
      <c r="V271" s="7" t="str">
        <f t="shared" si="32"/>
        <v>50ML</v>
      </c>
      <c r="W271" s="75">
        <f t="shared" si="33"/>
        <v>0</v>
      </c>
      <c r="X271" s="75">
        <f t="shared" si="34"/>
        <v>0</v>
      </c>
      <c r="Y271" s="75">
        <f t="shared" si="35"/>
        <v>0</v>
      </c>
    </row>
    <row r="272" spans="2:25" ht="15.6">
      <c r="B272" s="97" t="s">
        <v>87</v>
      </c>
      <c r="C272" s="97" t="s">
        <v>88</v>
      </c>
      <c r="D272" s="97">
        <v>4648465</v>
      </c>
      <c r="E272" s="77">
        <v>7680603230030</v>
      </c>
      <c r="F272" s="75" t="s">
        <v>333</v>
      </c>
      <c r="G272" s="103"/>
      <c r="H272" s="102">
        <f t="shared" si="27"/>
        <v>0</v>
      </c>
      <c r="I272" s="101"/>
      <c r="J272"/>
      <c r="K272" s="113" t="s">
        <v>1501</v>
      </c>
      <c r="L272" s="127" t="str">
        <f t="shared" si="28"/>
        <v>J06BA02_nr</v>
      </c>
      <c r="M272" s="75">
        <v>10</v>
      </c>
      <c r="N272" s="75" t="s">
        <v>316</v>
      </c>
      <c r="O272" s="75">
        <v>1</v>
      </c>
      <c r="P272" s="75" t="s">
        <v>7</v>
      </c>
      <c r="Q272" s="75">
        <v>1</v>
      </c>
      <c r="R272" s="97" t="s">
        <v>37</v>
      </c>
      <c r="S272" s="75" t="str">
        <f t="shared" si="29"/>
        <v>G</v>
      </c>
      <c r="T272" s="75" t="str">
        <f t="shared" si="30"/>
        <v>100ML</v>
      </c>
      <c r="U272" s="75" t="str">
        <f t="shared" si="31"/>
        <v>g</v>
      </c>
      <c r="V272" s="7" t="str">
        <f t="shared" si="32"/>
        <v>100ML</v>
      </c>
      <c r="W272" s="75">
        <f t="shared" si="33"/>
        <v>0</v>
      </c>
      <c r="X272" s="75">
        <f t="shared" si="34"/>
        <v>1</v>
      </c>
      <c r="Y272" s="75">
        <f t="shared" si="35"/>
        <v>0</v>
      </c>
    </row>
    <row r="273" spans="2:25" ht="15.6">
      <c r="B273" s="97" t="s">
        <v>87</v>
      </c>
      <c r="C273" s="97" t="s">
        <v>88</v>
      </c>
      <c r="D273" s="97">
        <v>4648442</v>
      </c>
      <c r="E273" s="76">
        <v>7680603230016</v>
      </c>
      <c r="F273" s="7" t="s">
        <v>331</v>
      </c>
      <c r="G273" s="103"/>
      <c r="H273" s="102">
        <f t="shared" si="27"/>
        <v>0</v>
      </c>
      <c r="I273" s="101"/>
      <c r="J273"/>
      <c r="K273" s="113" t="s">
        <v>1501</v>
      </c>
      <c r="L273" s="127" t="str">
        <f t="shared" si="28"/>
        <v>J06BA02_nr</v>
      </c>
      <c r="M273" s="7">
        <v>2</v>
      </c>
      <c r="N273" s="7" t="s">
        <v>320</v>
      </c>
      <c r="O273" s="7">
        <v>1</v>
      </c>
      <c r="P273" s="7" t="s">
        <v>7</v>
      </c>
      <c r="Q273" s="7">
        <v>1</v>
      </c>
      <c r="R273" s="97" t="s">
        <v>37</v>
      </c>
      <c r="S273" s="75" t="str">
        <f t="shared" si="29"/>
        <v>g</v>
      </c>
      <c r="T273" s="75" t="str">
        <f t="shared" si="30"/>
        <v>20ML</v>
      </c>
      <c r="U273" s="75" t="str">
        <f t="shared" si="31"/>
        <v>g</v>
      </c>
      <c r="V273" s="7" t="str">
        <f t="shared" si="32"/>
        <v>20ML</v>
      </c>
      <c r="W273" s="75">
        <f t="shared" si="33"/>
        <v>0</v>
      </c>
      <c r="X273" s="75">
        <f t="shared" si="34"/>
        <v>1</v>
      </c>
      <c r="Y273" s="75">
        <f t="shared" si="35"/>
        <v>0</v>
      </c>
    </row>
    <row r="274" spans="2:25" ht="15.6">
      <c r="B274" s="97" t="s">
        <v>87</v>
      </c>
      <c r="C274" s="97" t="s">
        <v>88</v>
      </c>
      <c r="D274" s="97">
        <v>4648471</v>
      </c>
      <c r="E274" s="76">
        <v>7680603230047</v>
      </c>
      <c r="F274" s="7" t="s">
        <v>334</v>
      </c>
      <c r="G274" s="103"/>
      <c r="H274" s="102">
        <f t="shared" si="27"/>
        <v>0</v>
      </c>
      <c r="I274" s="101"/>
      <c r="J274"/>
      <c r="K274" s="113" t="s">
        <v>1501</v>
      </c>
      <c r="L274" s="127" t="str">
        <f t="shared" si="28"/>
        <v>J06BA02_nr</v>
      </c>
      <c r="M274" s="7">
        <v>20</v>
      </c>
      <c r="N274" s="7" t="s">
        <v>318</v>
      </c>
      <c r="O274" s="7">
        <v>1</v>
      </c>
      <c r="P274" s="7" t="s">
        <v>7</v>
      </c>
      <c r="Q274" s="7">
        <v>1</v>
      </c>
      <c r="R274" s="97" t="s">
        <v>37</v>
      </c>
      <c r="S274" s="75" t="str">
        <f t="shared" si="29"/>
        <v>G</v>
      </c>
      <c r="T274" s="75" t="str">
        <f t="shared" si="30"/>
        <v>200ML</v>
      </c>
      <c r="U274" s="75" t="str">
        <f t="shared" si="31"/>
        <v>g</v>
      </c>
      <c r="V274" s="7" t="str">
        <f t="shared" si="32"/>
        <v>200ML</v>
      </c>
      <c r="W274" s="75">
        <f t="shared" si="33"/>
        <v>0</v>
      </c>
      <c r="X274" s="75">
        <f t="shared" si="34"/>
        <v>1</v>
      </c>
      <c r="Y274" s="75">
        <f t="shared" si="35"/>
        <v>0</v>
      </c>
    </row>
    <row r="275" spans="2:25" ht="15.6">
      <c r="B275" s="97" t="s">
        <v>87</v>
      </c>
      <c r="C275" s="97" t="s">
        <v>88</v>
      </c>
      <c r="D275" s="97">
        <v>4648459</v>
      </c>
      <c r="E275" s="76">
        <v>7680603230023</v>
      </c>
      <c r="F275" s="7" t="s">
        <v>332</v>
      </c>
      <c r="G275" s="103"/>
      <c r="H275" s="102">
        <f t="shared" si="27"/>
        <v>0</v>
      </c>
      <c r="I275" s="101"/>
      <c r="J275"/>
      <c r="K275" s="113" t="s">
        <v>1501</v>
      </c>
      <c r="L275" s="127" t="str">
        <f t="shared" si="28"/>
        <v>J06BA02_nr</v>
      </c>
      <c r="M275" s="7">
        <v>5</v>
      </c>
      <c r="N275" s="7" t="s">
        <v>314</v>
      </c>
      <c r="O275" s="7">
        <v>1</v>
      </c>
      <c r="P275" s="7" t="s">
        <v>7</v>
      </c>
      <c r="Q275" s="7">
        <v>1</v>
      </c>
      <c r="R275" s="97" t="s">
        <v>37</v>
      </c>
      <c r="S275" s="75" t="str">
        <f t="shared" si="29"/>
        <v>G</v>
      </c>
      <c r="T275" s="75" t="str">
        <f t="shared" si="30"/>
        <v>50ML</v>
      </c>
      <c r="U275" s="75" t="str">
        <f t="shared" si="31"/>
        <v>g</v>
      </c>
      <c r="V275" s="7" t="str">
        <f t="shared" si="32"/>
        <v>50ML</v>
      </c>
      <c r="W275" s="75">
        <f t="shared" si="33"/>
        <v>0</v>
      </c>
      <c r="X275" s="75">
        <f t="shared" si="34"/>
        <v>1</v>
      </c>
      <c r="Y275" s="75">
        <f t="shared" si="35"/>
        <v>0</v>
      </c>
    </row>
    <row r="276" spans="2:25" ht="15.6">
      <c r="B276" s="97" t="s">
        <v>87</v>
      </c>
      <c r="C276" s="97" t="s">
        <v>88</v>
      </c>
      <c r="D276" s="97">
        <v>1919900</v>
      </c>
      <c r="E276" s="77">
        <v>7680005840073</v>
      </c>
      <c r="F276" s="75" t="s">
        <v>319</v>
      </c>
      <c r="G276" s="103"/>
      <c r="H276" s="102">
        <f t="shared" ref="H276:H339" si="36">+IF(OR(X276=1,Y276=1),G276/Q276/O276/M276,G276/Q276/M276)</f>
        <v>0</v>
      </c>
      <c r="I276" s="101"/>
      <c r="J276"/>
      <c r="K276" s="113" t="s">
        <v>1501</v>
      </c>
      <c r="L276" s="127" t="str">
        <f t="shared" ref="L276:L339" si="37">+B276&amp;"_"&amp;K276</f>
        <v>J06BA02_nr</v>
      </c>
      <c r="M276" s="75">
        <v>1</v>
      </c>
      <c r="N276" s="75" t="s">
        <v>320</v>
      </c>
      <c r="O276" s="75">
        <v>20</v>
      </c>
      <c r="P276" s="75" t="s">
        <v>222</v>
      </c>
      <c r="Q276" s="75">
        <v>1</v>
      </c>
      <c r="R276" s="97" t="s">
        <v>37</v>
      </c>
      <c r="S276" s="75" t="str">
        <f t="shared" ref="S276:S339" si="38">IF(ISERR(SEARCH("/",$N276)-1),$N276,LEFT($N276,SEARCH("/",$N276)-1))</f>
        <v>g</v>
      </c>
      <c r="T276" s="75" t="str">
        <f t="shared" ref="T276:T339" si="39">IF(ISERR(SEARCH("/",$N276)-1),0,RIGHT($N276,LEN($N276)-SEARCH("/",$N276)))</f>
        <v>20ML</v>
      </c>
      <c r="U276" s="75" t="str">
        <f t="shared" ref="U276:U339" si="40">+IF(OR(S276=R276,AND(S276="E",R276="U"),AND(S276="IE",R276="IU"),AND(S276="IE",R276="U"),AND(S276="E",R276="IU"),AND(S276="MIOE",R276="MIU")),R276,S276)</f>
        <v>g</v>
      </c>
      <c r="V276" s="7" t="str">
        <f t="shared" ref="V276:V339" si="41">+IF(T276=0,1,IF(LEFT(T276,1)="M","1"&amp;T276,T276))</f>
        <v>20ML</v>
      </c>
      <c r="W276" s="75">
        <f t="shared" ref="W276:W339" si="42">+IF(U276=R276,0,1)</f>
        <v>0</v>
      </c>
      <c r="X276" s="75">
        <f t="shared" ref="X276:X339" si="43">+IF(P276="Stk",1,0)</f>
        <v>0</v>
      </c>
      <c r="Y276" s="75">
        <f t="shared" ref="Y276:Y339" si="44">+IF(OR(X276=1,V276=1),0,IF((O276&amp;P276)=V276,0,1))</f>
        <v>0</v>
      </c>
    </row>
    <row r="277" spans="2:25" ht="15.6">
      <c r="B277" s="97" t="s">
        <v>87</v>
      </c>
      <c r="C277" s="97" t="s">
        <v>88</v>
      </c>
      <c r="D277" s="97">
        <v>1720535</v>
      </c>
      <c r="E277" s="77">
        <v>7680005840110</v>
      </c>
      <c r="F277" s="75" t="s">
        <v>317</v>
      </c>
      <c r="G277" s="103"/>
      <c r="H277" s="102">
        <f t="shared" si="36"/>
        <v>0</v>
      </c>
      <c r="I277" s="101"/>
      <c r="J277"/>
      <c r="K277" s="113" t="s">
        <v>1501</v>
      </c>
      <c r="L277" s="127" t="str">
        <f t="shared" si="37"/>
        <v>J06BA02_nr</v>
      </c>
      <c r="M277" s="75">
        <v>10</v>
      </c>
      <c r="N277" s="75" t="s">
        <v>318</v>
      </c>
      <c r="O277" s="75">
        <v>200</v>
      </c>
      <c r="P277" s="75" t="s">
        <v>222</v>
      </c>
      <c r="Q277" s="75">
        <v>1</v>
      </c>
      <c r="R277" s="97" t="s">
        <v>37</v>
      </c>
      <c r="S277" s="75" t="str">
        <f t="shared" si="38"/>
        <v>G</v>
      </c>
      <c r="T277" s="75" t="str">
        <f t="shared" si="39"/>
        <v>200ML</v>
      </c>
      <c r="U277" s="75" t="str">
        <f t="shared" si="40"/>
        <v>g</v>
      </c>
      <c r="V277" s="7" t="str">
        <f t="shared" si="41"/>
        <v>200ML</v>
      </c>
      <c r="W277" s="75">
        <f t="shared" si="42"/>
        <v>0</v>
      </c>
      <c r="X277" s="75">
        <f t="shared" si="43"/>
        <v>0</v>
      </c>
      <c r="Y277" s="75">
        <f t="shared" si="44"/>
        <v>0</v>
      </c>
    </row>
    <row r="278" spans="2:25" ht="15.6">
      <c r="B278" s="97" t="s">
        <v>87</v>
      </c>
      <c r="C278" s="97" t="s">
        <v>88</v>
      </c>
      <c r="D278" s="97">
        <v>1720512</v>
      </c>
      <c r="E278" s="76">
        <v>7680005840080</v>
      </c>
      <c r="F278" s="7" t="s">
        <v>313</v>
      </c>
      <c r="G278" s="103"/>
      <c r="H278" s="102">
        <f t="shared" si="36"/>
        <v>0</v>
      </c>
      <c r="I278" s="101"/>
      <c r="J278"/>
      <c r="K278" s="113" t="s">
        <v>1501</v>
      </c>
      <c r="L278" s="127" t="str">
        <f t="shared" si="37"/>
        <v>J06BA02_nr</v>
      </c>
      <c r="M278" s="7">
        <v>2.5</v>
      </c>
      <c r="N278" s="7" t="s">
        <v>314</v>
      </c>
      <c r="O278" s="7">
        <v>50</v>
      </c>
      <c r="P278" s="7" t="s">
        <v>222</v>
      </c>
      <c r="Q278" s="7">
        <v>1</v>
      </c>
      <c r="R278" s="97" t="s">
        <v>37</v>
      </c>
      <c r="S278" s="75" t="str">
        <f t="shared" si="38"/>
        <v>G</v>
      </c>
      <c r="T278" s="75" t="str">
        <f t="shared" si="39"/>
        <v>50ML</v>
      </c>
      <c r="U278" s="75" t="str">
        <f t="shared" si="40"/>
        <v>g</v>
      </c>
      <c r="V278" s="7" t="str">
        <f t="shared" si="41"/>
        <v>50ML</v>
      </c>
      <c r="W278" s="75">
        <f t="shared" si="42"/>
        <v>0</v>
      </c>
      <c r="X278" s="75">
        <f t="shared" si="43"/>
        <v>0</v>
      </c>
      <c r="Y278" s="75">
        <f t="shared" si="44"/>
        <v>0</v>
      </c>
    </row>
    <row r="279" spans="2:25" ht="15.6">
      <c r="B279" s="97" t="s">
        <v>87</v>
      </c>
      <c r="C279" s="97" t="s">
        <v>88</v>
      </c>
      <c r="D279" s="97">
        <v>1720529</v>
      </c>
      <c r="E279" s="76">
        <v>7680005840097</v>
      </c>
      <c r="F279" s="7" t="s">
        <v>315</v>
      </c>
      <c r="G279" s="103"/>
      <c r="H279" s="102">
        <f t="shared" si="36"/>
        <v>0</v>
      </c>
      <c r="I279" s="101"/>
      <c r="J279"/>
      <c r="K279" s="113" t="s">
        <v>1501</v>
      </c>
      <c r="L279" s="127" t="str">
        <f t="shared" si="37"/>
        <v>J06BA02_nr</v>
      </c>
      <c r="M279" s="7">
        <v>5</v>
      </c>
      <c r="N279" s="7" t="s">
        <v>316</v>
      </c>
      <c r="O279" s="7">
        <v>100</v>
      </c>
      <c r="P279" s="7" t="s">
        <v>222</v>
      </c>
      <c r="Q279" s="7">
        <v>1</v>
      </c>
      <c r="R279" s="97" t="s">
        <v>37</v>
      </c>
      <c r="S279" s="75" t="str">
        <f t="shared" si="38"/>
        <v>G</v>
      </c>
      <c r="T279" s="75" t="str">
        <f t="shared" si="39"/>
        <v>100ML</v>
      </c>
      <c r="U279" s="75" t="str">
        <f t="shared" si="40"/>
        <v>g</v>
      </c>
      <c r="V279" s="7" t="str">
        <f t="shared" si="41"/>
        <v>100ML</v>
      </c>
      <c r="W279" s="75">
        <f t="shared" si="42"/>
        <v>0</v>
      </c>
      <c r="X279" s="75">
        <f t="shared" si="43"/>
        <v>0</v>
      </c>
      <c r="Y279" s="75">
        <f t="shared" si="44"/>
        <v>0</v>
      </c>
    </row>
    <row r="280" spans="2:25" ht="15.6">
      <c r="B280" s="97" t="s">
        <v>87</v>
      </c>
      <c r="C280" s="97" t="s">
        <v>88</v>
      </c>
      <c r="D280" s="97">
        <v>3894251</v>
      </c>
      <c r="E280" s="76">
        <v>7680583140039</v>
      </c>
      <c r="F280" s="7" t="s">
        <v>324</v>
      </c>
      <c r="G280" s="103"/>
      <c r="H280" s="102">
        <f t="shared" si="36"/>
        <v>0</v>
      </c>
      <c r="I280" s="101"/>
      <c r="J280"/>
      <c r="K280" s="113" t="s">
        <v>1501</v>
      </c>
      <c r="L280" s="127" t="str">
        <f t="shared" si="37"/>
        <v>J06BA02_nr</v>
      </c>
      <c r="M280" s="7">
        <v>10</v>
      </c>
      <c r="N280" s="7" t="s">
        <v>316</v>
      </c>
      <c r="O280" s="7">
        <v>100</v>
      </c>
      <c r="P280" s="7" t="s">
        <v>222</v>
      </c>
      <c r="Q280" s="7">
        <v>1</v>
      </c>
      <c r="R280" s="97" t="s">
        <v>37</v>
      </c>
      <c r="S280" s="75" t="str">
        <f t="shared" si="38"/>
        <v>G</v>
      </c>
      <c r="T280" s="75" t="str">
        <f t="shared" si="39"/>
        <v>100ML</v>
      </c>
      <c r="U280" s="75" t="str">
        <f t="shared" si="40"/>
        <v>g</v>
      </c>
      <c r="V280" s="7" t="str">
        <f t="shared" si="41"/>
        <v>100ML</v>
      </c>
      <c r="W280" s="75">
        <f t="shared" si="42"/>
        <v>0</v>
      </c>
      <c r="X280" s="75">
        <f t="shared" si="43"/>
        <v>0</v>
      </c>
      <c r="Y280" s="75">
        <f t="shared" si="44"/>
        <v>0</v>
      </c>
    </row>
    <row r="281" spans="2:25" ht="15.6">
      <c r="B281" s="97" t="s">
        <v>87</v>
      </c>
      <c r="C281" s="97" t="s">
        <v>88</v>
      </c>
      <c r="D281" s="97">
        <v>3894268</v>
      </c>
      <c r="E281" s="77">
        <v>7680583140015</v>
      </c>
      <c r="F281" s="75" t="s">
        <v>325</v>
      </c>
      <c r="G281" s="103"/>
      <c r="H281" s="102">
        <f t="shared" si="36"/>
        <v>0</v>
      </c>
      <c r="I281" s="101"/>
      <c r="J281"/>
      <c r="K281" s="113" t="s">
        <v>1501</v>
      </c>
      <c r="L281" s="127" t="str">
        <f t="shared" si="37"/>
        <v>J06BA02_nr</v>
      </c>
      <c r="M281" s="75">
        <v>2.5</v>
      </c>
      <c r="N281" s="75" t="s">
        <v>322</v>
      </c>
      <c r="O281" s="75">
        <v>25</v>
      </c>
      <c r="P281" s="75" t="s">
        <v>222</v>
      </c>
      <c r="Q281" s="75">
        <v>1</v>
      </c>
      <c r="R281" s="97" t="s">
        <v>37</v>
      </c>
      <c r="S281" s="75" t="str">
        <f t="shared" si="38"/>
        <v>G</v>
      </c>
      <c r="T281" s="75" t="str">
        <f t="shared" si="39"/>
        <v>25ML</v>
      </c>
      <c r="U281" s="75" t="str">
        <f t="shared" si="40"/>
        <v>g</v>
      </c>
      <c r="V281" s="7" t="str">
        <f t="shared" si="41"/>
        <v>25ML</v>
      </c>
      <c r="W281" s="75">
        <f t="shared" si="42"/>
        <v>0</v>
      </c>
      <c r="X281" s="75">
        <f t="shared" si="43"/>
        <v>0</v>
      </c>
      <c r="Y281" s="75">
        <f t="shared" si="44"/>
        <v>0</v>
      </c>
    </row>
    <row r="282" spans="2:25" ht="15.6">
      <c r="B282" s="97" t="s">
        <v>87</v>
      </c>
      <c r="C282" s="97" t="s">
        <v>88</v>
      </c>
      <c r="D282" s="97">
        <v>3894274</v>
      </c>
      <c r="E282" s="77">
        <v>7680583140046</v>
      </c>
      <c r="F282" s="75" t="s">
        <v>326</v>
      </c>
      <c r="G282" s="103"/>
      <c r="H282" s="102">
        <f t="shared" si="36"/>
        <v>0</v>
      </c>
      <c r="I282" s="101"/>
      <c r="J282"/>
      <c r="K282" s="113" t="s">
        <v>1501</v>
      </c>
      <c r="L282" s="127" t="str">
        <f t="shared" si="37"/>
        <v>J06BA02_nr</v>
      </c>
      <c r="M282" s="75">
        <v>20</v>
      </c>
      <c r="N282" s="75" t="s">
        <v>318</v>
      </c>
      <c r="O282" s="75">
        <v>200</v>
      </c>
      <c r="P282" s="75" t="s">
        <v>222</v>
      </c>
      <c r="Q282" s="75">
        <v>1</v>
      </c>
      <c r="R282" s="97" t="s">
        <v>37</v>
      </c>
      <c r="S282" s="75" t="str">
        <f t="shared" si="38"/>
        <v>G</v>
      </c>
      <c r="T282" s="75" t="str">
        <f t="shared" si="39"/>
        <v>200ML</v>
      </c>
      <c r="U282" s="75" t="str">
        <f t="shared" si="40"/>
        <v>g</v>
      </c>
      <c r="V282" s="7" t="str">
        <f t="shared" si="41"/>
        <v>200ML</v>
      </c>
      <c r="W282" s="75">
        <f t="shared" si="42"/>
        <v>0</v>
      </c>
      <c r="X282" s="75">
        <f t="shared" si="43"/>
        <v>0</v>
      </c>
      <c r="Y282" s="75">
        <f t="shared" si="44"/>
        <v>0</v>
      </c>
    </row>
    <row r="283" spans="2:25" ht="15.6">
      <c r="B283" s="97" t="s">
        <v>87</v>
      </c>
      <c r="C283" s="97" t="s">
        <v>88</v>
      </c>
      <c r="D283" s="97">
        <v>5841974</v>
      </c>
      <c r="E283" s="77">
        <v>7680583140053</v>
      </c>
      <c r="F283" s="75" t="s">
        <v>336</v>
      </c>
      <c r="G283" s="103"/>
      <c r="H283" s="102">
        <f t="shared" si="36"/>
        <v>0</v>
      </c>
      <c r="I283" s="101"/>
      <c r="J283"/>
      <c r="K283" s="113" t="s">
        <v>1501</v>
      </c>
      <c r="L283" s="127" t="str">
        <f t="shared" si="37"/>
        <v>J06BA02_nr</v>
      </c>
      <c r="M283" s="75">
        <v>40</v>
      </c>
      <c r="N283" s="75" t="s">
        <v>337</v>
      </c>
      <c r="O283" s="75">
        <v>400</v>
      </c>
      <c r="P283" s="75" t="s">
        <v>222</v>
      </c>
      <c r="Q283" s="75">
        <v>1</v>
      </c>
      <c r="R283" s="97" t="s">
        <v>37</v>
      </c>
      <c r="S283" s="75" t="str">
        <f t="shared" si="38"/>
        <v>G</v>
      </c>
      <c r="T283" s="75" t="str">
        <f t="shared" si="39"/>
        <v>400ML</v>
      </c>
      <c r="U283" s="75" t="str">
        <f t="shared" si="40"/>
        <v>g</v>
      </c>
      <c r="V283" s="7" t="str">
        <f t="shared" si="41"/>
        <v>400ML</v>
      </c>
      <c r="W283" s="75">
        <f t="shared" si="42"/>
        <v>0</v>
      </c>
      <c r="X283" s="75">
        <f t="shared" si="43"/>
        <v>0</v>
      </c>
      <c r="Y283" s="75">
        <f t="shared" si="44"/>
        <v>0</v>
      </c>
    </row>
    <row r="284" spans="2:25" ht="15.6">
      <c r="B284" s="97" t="s">
        <v>87</v>
      </c>
      <c r="C284" s="97" t="s">
        <v>88</v>
      </c>
      <c r="D284" s="97">
        <v>3894245</v>
      </c>
      <c r="E284" s="77">
        <v>7680583140022</v>
      </c>
      <c r="F284" s="75" t="s">
        <v>323</v>
      </c>
      <c r="G284" s="103"/>
      <c r="H284" s="102">
        <f t="shared" si="36"/>
        <v>0</v>
      </c>
      <c r="I284" s="101"/>
      <c r="J284"/>
      <c r="K284" s="113" t="s">
        <v>1501</v>
      </c>
      <c r="L284" s="127" t="str">
        <f t="shared" si="37"/>
        <v>J06BA02_nr</v>
      </c>
      <c r="M284" s="75">
        <v>5</v>
      </c>
      <c r="N284" s="75" t="s">
        <v>314</v>
      </c>
      <c r="O284" s="75">
        <v>50</v>
      </c>
      <c r="P284" s="75" t="s">
        <v>222</v>
      </c>
      <c r="Q284" s="75">
        <v>1</v>
      </c>
      <c r="R284" s="97" t="s">
        <v>37</v>
      </c>
      <c r="S284" s="75" t="str">
        <f t="shared" si="38"/>
        <v>G</v>
      </c>
      <c r="T284" s="75" t="str">
        <f t="shared" si="39"/>
        <v>50ML</v>
      </c>
      <c r="U284" s="75" t="str">
        <f t="shared" si="40"/>
        <v>g</v>
      </c>
      <c r="V284" s="7" t="str">
        <f t="shared" si="41"/>
        <v>50ML</v>
      </c>
      <c r="W284" s="75">
        <f t="shared" si="42"/>
        <v>0</v>
      </c>
      <c r="X284" s="75">
        <f t="shared" si="43"/>
        <v>0</v>
      </c>
      <c r="Y284" s="75">
        <f t="shared" si="44"/>
        <v>0</v>
      </c>
    </row>
    <row r="285" spans="2:25" ht="15.6">
      <c r="B285" s="97" t="s">
        <v>1238</v>
      </c>
      <c r="C285" s="97" t="s">
        <v>1463</v>
      </c>
      <c r="D285" s="97">
        <v>4067159</v>
      </c>
      <c r="E285" s="77">
        <v>7680594510012</v>
      </c>
      <c r="F285" s="75" t="s">
        <v>1239</v>
      </c>
      <c r="G285" s="103"/>
      <c r="H285" s="102">
        <f t="shared" si="36"/>
        <v>0</v>
      </c>
      <c r="I285" s="101"/>
      <c r="J285"/>
      <c r="K285" s="113" t="s">
        <v>1501</v>
      </c>
      <c r="L285" s="127" t="str">
        <f t="shared" si="37"/>
        <v>J06BB03_nr</v>
      </c>
      <c r="M285" s="75">
        <v>125</v>
      </c>
      <c r="N285" s="75" t="s">
        <v>224</v>
      </c>
      <c r="O285" s="75">
        <v>5</v>
      </c>
      <c r="P285" s="75" t="s">
        <v>222</v>
      </c>
      <c r="Q285" s="75">
        <v>1</v>
      </c>
      <c r="R285" s="97" t="s">
        <v>1443</v>
      </c>
      <c r="S285" s="75" t="str">
        <f t="shared" si="38"/>
        <v>IE</v>
      </c>
      <c r="T285" s="75" t="str">
        <f t="shared" si="39"/>
        <v>5ML</v>
      </c>
      <c r="U285" s="75" t="str">
        <f t="shared" si="40"/>
        <v>IU</v>
      </c>
      <c r="V285" s="7" t="str">
        <f t="shared" si="41"/>
        <v>5ML</v>
      </c>
      <c r="W285" s="75">
        <f t="shared" si="42"/>
        <v>0</v>
      </c>
      <c r="X285" s="75">
        <f t="shared" si="43"/>
        <v>0</v>
      </c>
      <c r="Y285" s="75">
        <f t="shared" si="44"/>
        <v>0</v>
      </c>
    </row>
    <row r="286" spans="2:25" ht="15.6">
      <c r="B286" s="97" t="s">
        <v>1238</v>
      </c>
      <c r="C286" s="97" t="s">
        <v>1463</v>
      </c>
      <c r="D286" s="97">
        <v>4067171</v>
      </c>
      <c r="E286" s="77">
        <v>7680594510036</v>
      </c>
      <c r="F286" s="75" t="s">
        <v>1240</v>
      </c>
      <c r="G286" s="103"/>
      <c r="H286" s="102">
        <f t="shared" si="36"/>
        <v>0</v>
      </c>
      <c r="I286" s="101"/>
      <c r="J286"/>
      <c r="K286" s="113" t="s">
        <v>1501</v>
      </c>
      <c r="L286" s="127" t="str">
        <f t="shared" si="37"/>
        <v>J06BB03_nr</v>
      </c>
      <c r="M286" s="75">
        <v>1250</v>
      </c>
      <c r="N286" s="75" t="s">
        <v>1241</v>
      </c>
      <c r="O286" s="75">
        <v>50</v>
      </c>
      <c r="P286" s="75" t="s">
        <v>222</v>
      </c>
      <c r="Q286" s="75">
        <v>1</v>
      </c>
      <c r="R286" s="97" t="s">
        <v>1443</v>
      </c>
      <c r="S286" s="75" t="str">
        <f t="shared" si="38"/>
        <v>IE</v>
      </c>
      <c r="T286" s="75" t="str">
        <f t="shared" si="39"/>
        <v>50ML</v>
      </c>
      <c r="U286" s="75" t="str">
        <f t="shared" si="40"/>
        <v>IU</v>
      </c>
      <c r="V286" s="7" t="str">
        <f t="shared" si="41"/>
        <v>50ML</v>
      </c>
      <c r="W286" s="75">
        <f t="shared" si="42"/>
        <v>0</v>
      </c>
      <c r="X286" s="75">
        <f t="shared" si="43"/>
        <v>0</v>
      </c>
      <c r="Y286" s="75">
        <f t="shared" si="44"/>
        <v>0</v>
      </c>
    </row>
    <row r="287" spans="2:25" ht="15.6">
      <c r="B287" s="97" t="s">
        <v>1238</v>
      </c>
      <c r="C287" s="97" t="s">
        <v>1463</v>
      </c>
      <c r="D287" s="97">
        <v>4067165</v>
      </c>
      <c r="E287" s="76">
        <v>7680594510029</v>
      </c>
      <c r="F287" s="7" t="s">
        <v>1242</v>
      </c>
      <c r="G287" s="103"/>
      <c r="H287" s="102">
        <f t="shared" si="36"/>
        <v>0</v>
      </c>
      <c r="I287" s="101"/>
      <c r="J287"/>
      <c r="K287" s="113" t="s">
        <v>1501</v>
      </c>
      <c r="L287" s="127" t="str">
        <f t="shared" si="37"/>
        <v>J06BB03_nr</v>
      </c>
      <c r="M287" s="7">
        <v>500</v>
      </c>
      <c r="N287" s="7" t="s">
        <v>1243</v>
      </c>
      <c r="O287" s="7">
        <v>20</v>
      </c>
      <c r="P287" s="7" t="s">
        <v>222</v>
      </c>
      <c r="Q287" s="7">
        <v>1</v>
      </c>
      <c r="R287" s="97" t="s">
        <v>1443</v>
      </c>
      <c r="S287" s="75" t="str">
        <f t="shared" si="38"/>
        <v>IE</v>
      </c>
      <c r="T287" s="75" t="str">
        <f t="shared" si="39"/>
        <v>20ML</v>
      </c>
      <c r="U287" s="75" t="str">
        <f t="shared" si="40"/>
        <v>IU</v>
      </c>
      <c r="V287" s="7" t="str">
        <f t="shared" si="41"/>
        <v>20ML</v>
      </c>
      <c r="W287" s="75">
        <f t="shared" si="42"/>
        <v>0</v>
      </c>
      <c r="X287" s="75">
        <f t="shared" si="43"/>
        <v>0</v>
      </c>
      <c r="Y287" s="75">
        <f t="shared" si="44"/>
        <v>0</v>
      </c>
    </row>
    <row r="288" spans="2:25" ht="15.6">
      <c r="B288" s="97" t="s">
        <v>89</v>
      </c>
      <c r="C288" s="97" t="s">
        <v>90</v>
      </c>
      <c r="D288" s="97">
        <v>2822226</v>
      </c>
      <c r="E288" s="76"/>
      <c r="F288" s="7" t="s">
        <v>340</v>
      </c>
      <c r="G288" s="103"/>
      <c r="H288" s="102">
        <f t="shared" si="36"/>
        <v>0</v>
      </c>
      <c r="I288" s="101"/>
      <c r="J288"/>
      <c r="K288" s="113" t="s">
        <v>1501</v>
      </c>
      <c r="L288" s="127" t="str">
        <f t="shared" si="37"/>
        <v>J06BB04_nr</v>
      </c>
      <c r="M288" s="7">
        <v>2000</v>
      </c>
      <c r="N288" s="7" t="s">
        <v>341</v>
      </c>
      <c r="O288" s="7">
        <v>40</v>
      </c>
      <c r="P288" s="7" t="s">
        <v>222</v>
      </c>
      <c r="Q288" s="7">
        <v>1</v>
      </c>
      <c r="R288" s="97" t="s">
        <v>1443</v>
      </c>
      <c r="S288" s="75" t="str">
        <f t="shared" si="38"/>
        <v>E</v>
      </c>
      <c r="T288" s="75" t="str">
        <f t="shared" si="39"/>
        <v>40ML</v>
      </c>
      <c r="U288" s="75" t="str">
        <f t="shared" si="40"/>
        <v>IU</v>
      </c>
      <c r="V288" s="7" t="str">
        <f t="shared" si="41"/>
        <v>40ML</v>
      </c>
      <c r="W288" s="75">
        <f t="shared" si="42"/>
        <v>0</v>
      </c>
      <c r="X288" s="75">
        <f t="shared" si="43"/>
        <v>0</v>
      </c>
      <c r="Y288" s="75">
        <f t="shared" si="44"/>
        <v>0</v>
      </c>
    </row>
    <row r="289" spans="2:25" ht="15.6">
      <c r="B289" s="97" t="s">
        <v>89</v>
      </c>
      <c r="C289" s="97" t="s">
        <v>90</v>
      </c>
      <c r="D289" s="97">
        <v>1982583</v>
      </c>
      <c r="E289" s="77"/>
      <c r="F289" s="75" t="s">
        <v>338</v>
      </c>
      <c r="G289" s="103"/>
      <c r="H289" s="102">
        <f t="shared" si="36"/>
        <v>0</v>
      </c>
      <c r="I289" s="101"/>
      <c r="J289"/>
      <c r="K289" s="113" t="s">
        <v>1501</v>
      </c>
      <c r="L289" s="127" t="str">
        <f t="shared" si="37"/>
        <v>J06BB04_nr</v>
      </c>
      <c r="M289" s="75">
        <v>500</v>
      </c>
      <c r="N289" s="75" t="s">
        <v>339</v>
      </c>
      <c r="O289" s="75">
        <v>10</v>
      </c>
      <c r="P289" s="75" t="s">
        <v>222</v>
      </c>
      <c r="Q289" s="75">
        <v>1</v>
      </c>
      <c r="R289" s="97" t="s">
        <v>1443</v>
      </c>
      <c r="S289" s="75" t="str">
        <f t="shared" si="38"/>
        <v>E</v>
      </c>
      <c r="T289" s="75" t="str">
        <f t="shared" si="39"/>
        <v>10ML</v>
      </c>
      <c r="U289" s="75" t="str">
        <f t="shared" si="40"/>
        <v>IU</v>
      </c>
      <c r="V289" s="7" t="str">
        <f t="shared" si="41"/>
        <v>10ML</v>
      </c>
      <c r="W289" s="75">
        <f t="shared" si="42"/>
        <v>0</v>
      </c>
      <c r="X289" s="75">
        <f t="shared" si="43"/>
        <v>0</v>
      </c>
      <c r="Y289" s="75">
        <f t="shared" si="44"/>
        <v>0</v>
      </c>
    </row>
    <row r="290" spans="2:25" ht="15.6">
      <c r="B290" s="97" t="s">
        <v>89</v>
      </c>
      <c r="C290" s="97" t="s">
        <v>90</v>
      </c>
      <c r="D290" s="97">
        <v>5046811</v>
      </c>
      <c r="E290" s="77">
        <v>7680004880032</v>
      </c>
      <c r="F290" s="75" t="s">
        <v>343</v>
      </c>
      <c r="G290" s="103"/>
      <c r="H290" s="102">
        <f t="shared" si="36"/>
        <v>0</v>
      </c>
      <c r="I290" s="101"/>
      <c r="J290"/>
      <c r="K290" s="113" t="s">
        <v>1501</v>
      </c>
      <c r="L290" s="127" t="str">
        <f t="shared" si="37"/>
        <v>J06BB04_nr</v>
      </c>
      <c r="M290" s="75">
        <v>5000</v>
      </c>
      <c r="N290" s="75" t="s">
        <v>344</v>
      </c>
      <c r="O290" s="75">
        <v>100</v>
      </c>
      <c r="P290" s="75" t="s">
        <v>222</v>
      </c>
      <c r="Q290" s="75">
        <v>1</v>
      </c>
      <c r="R290" s="97" t="s">
        <v>1443</v>
      </c>
      <c r="S290" s="75" t="str">
        <f t="shared" si="38"/>
        <v>E</v>
      </c>
      <c r="T290" s="75" t="str">
        <f t="shared" si="39"/>
        <v>100ML</v>
      </c>
      <c r="U290" s="75" t="str">
        <f t="shared" si="40"/>
        <v>IU</v>
      </c>
      <c r="V290" s="7" t="str">
        <f t="shared" si="41"/>
        <v>100ML</v>
      </c>
      <c r="W290" s="75">
        <f t="shared" si="42"/>
        <v>0</v>
      </c>
      <c r="X290" s="75">
        <f t="shared" si="43"/>
        <v>0</v>
      </c>
      <c r="Y290" s="75">
        <f t="shared" si="44"/>
        <v>0</v>
      </c>
    </row>
    <row r="291" spans="2:25" ht="15.6">
      <c r="B291" s="97" t="s">
        <v>89</v>
      </c>
      <c r="C291" s="97" t="s">
        <v>90</v>
      </c>
      <c r="D291" s="97">
        <v>3756276</v>
      </c>
      <c r="E291" s="77">
        <v>7680006740044</v>
      </c>
      <c r="F291" s="75" t="s">
        <v>1244</v>
      </c>
      <c r="G291" s="103"/>
      <c r="H291" s="102">
        <f t="shared" si="36"/>
        <v>0</v>
      </c>
      <c r="I291" s="101"/>
      <c r="J291"/>
      <c r="K291" s="113" t="s">
        <v>1501</v>
      </c>
      <c r="L291" s="127" t="str">
        <f t="shared" si="37"/>
        <v>J06BB04_nr</v>
      </c>
      <c r="M291" s="75">
        <v>1000</v>
      </c>
      <c r="N291" s="75" t="s">
        <v>216</v>
      </c>
      <c r="O291" s="75">
        <v>5</v>
      </c>
      <c r="P291" s="75" t="s">
        <v>222</v>
      </c>
      <c r="Q291" s="75">
        <v>1</v>
      </c>
      <c r="R291" s="97" t="s">
        <v>1443</v>
      </c>
      <c r="S291" s="75" t="str">
        <f t="shared" si="38"/>
        <v>IE</v>
      </c>
      <c r="T291" s="75">
        <f t="shared" si="39"/>
        <v>0</v>
      </c>
      <c r="U291" s="75" t="str">
        <f t="shared" si="40"/>
        <v>IU</v>
      </c>
      <c r="V291" s="7">
        <f t="shared" si="41"/>
        <v>1</v>
      </c>
      <c r="W291" s="75">
        <f t="shared" si="42"/>
        <v>0</v>
      </c>
      <c r="X291" s="75">
        <f t="shared" si="43"/>
        <v>0</v>
      </c>
      <c r="Y291" s="75">
        <f t="shared" si="44"/>
        <v>0</v>
      </c>
    </row>
    <row r="292" spans="2:25" ht="15.6">
      <c r="B292" s="97" t="s">
        <v>89</v>
      </c>
      <c r="C292" s="97" t="s">
        <v>90</v>
      </c>
      <c r="D292" s="97">
        <v>3149725</v>
      </c>
      <c r="E292" s="77">
        <v>7680006740013</v>
      </c>
      <c r="F292" s="75" t="s">
        <v>1245</v>
      </c>
      <c r="G292" s="103"/>
      <c r="H292" s="102">
        <f t="shared" si="36"/>
        <v>0</v>
      </c>
      <c r="I292" s="101"/>
      <c r="J292"/>
      <c r="K292" s="113" t="s">
        <v>1501</v>
      </c>
      <c r="L292" s="127" t="str">
        <f t="shared" si="37"/>
        <v>J06BB04_nr</v>
      </c>
      <c r="M292" s="75">
        <v>200</v>
      </c>
      <c r="N292" s="75" t="s">
        <v>216</v>
      </c>
      <c r="O292" s="75">
        <v>1</v>
      </c>
      <c r="P292" s="75" t="s">
        <v>222</v>
      </c>
      <c r="Q292" s="75">
        <v>1</v>
      </c>
      <c r="R292" s="97" t="s">
        <v>1443</v>
      </c>
      <c r="S292" s="75" t="str">
        <f t="shared" si="38"/>
        <v>IE</v>
      </c>
      <c r="T292" s="75">
        <f t="shared" si="39"/>
        <v>0</v>
      </c>
      <c r="U292" s="75" t="str">
        <f t="shared" si="40"/>
        <v>IU</v>
      </c>
      <c r="V292" s="7">
        <f t="shared" si="41"/>
        <v>1</v>
      </c>
      <c r="W292" s="75">
        <f t="shared" si="42"/>
        <v>0</v>
      </c>
      <c r="X292" s="75">
        <f t="shared" si="43"/>
        <v>0</v>
      </c>
      <c r="Y292" s="75">
        <f t="shared" si="44"/>
        <v>0</v>
      </c>
    </row>
    <row r="293" spans="2:25" ht="15.6">
      <c r="B293" s="98" t="s">
        <v>89</v>
      </c>
      <c r="C293" s="97" t="s">
        <v>90</v>
      </c>
      <c r="D293" s="98">
        <v>5982798</v>
      </c>
      <c r="E293" s="77">
        <v>7680006740037</v>
      </c>
      <c r="F293" s="75" t="s">
        <v>905</v>
      </c>
      <c r="G293" s="103"/>
      <c r="H293" s="102">
        <f t="shared" si="36"/>
        <v>0</v>
      </c>
      <c r="I293" s="101"/>
      <c r="J293"/>
      <c r="K293" s="113" t="s">
        <v>1501</v>
      </c>
      <c r="L293" s="127" t="str">
        <f t="shared" si="37"/>
        <v>J06BB04_nr</v>
      </c>
      <c r="M293" s="75">
        <v>200</v>
      </c>
      <c r="N293" s="75" t="s">
        <v>216</v>
      </c>
      <c r="O293" s="75">
        <v>1</v>
      </c>
      <c r="P293" s="75" t="s">
        <v>7</v>
      </c>
      <c r="Q293" s="75">
        <v>1</v>
      </c>
      <c r="R293" s="97" t="s">
        <v>1443</v>
      </c>
      <c r="S293" s="75" t="str">
        <f t="shared" si="38"/>
        <v>IE</v>
      </c>
      <c r="T293" s="75">
        <f t="shared" si="39"/>
        <v>0</v>
      </c>
      <c r="U293" s="75" t="str">
        <f t="shared" si="40"/>
        <v>IU</v>
      </c>
      <c r="V293" s="7">
        <f t="shared" si="41"/>
        <v>1</v>
      </c>
      <c r="W293" s="75">
        <f t="shared" si="42"/>
        <v>0</v>
      </c>
      <c r="X293" s="75">
        <f t="shared" si="43"/>
        <v>1</v>
      </c>
      <c r="Y293" s="75">
        <f t="shared" si="44"/>
        <v>0</v>
      </c>
    </row>
    <row r="294" spans="2:25" ht="15.6">
      <c r="B294" s="97" t="s">
        <v>89</v>
      </c>
      <c r="C294" s="97" t="s">
        <v>90</v>
      </c>
      <c r="D294" s="97">
        <v>5046188</v>
      </c>
      <c r="E294" s="77">
        <v>7680616390011</v>
      </c>
      <c r="F294" s="75" t="s">
        <v>342</v>
      </c>
      <c r="G294" s="103"/>
      <c r="H294" s="102">
        <f t="shared" si="36"/>
        <v>0</v>
      </c>
      <c r="I294" s="101"/>
      <c r="J294"/>
      <c r="K294" s="113" t="s">
        <v>1501</v>
      </c>
      <c r="L294" s="127" t="str">
        <f t="shared" si="37"/>
        <v>J06BB04_nr</v>
      </c>
      <c r="M294" s="75">
        <v>500</v>
      </c>
      <c r="N294" s="75" t="s">
        <v>216</v>
      </c>
      <c r="O294" s="75">
        <v>1</v>
      </c>
      <c r="P294" s="75" t="s">
        <v>7</v>
      </c>
      <c r="Q294" s="75">
        <v>5</v>
      </c>
      <c r="R294" s="97" t="s">
        <v>1443</v>
      </c>
      <c r="S294" s="75" t="str">
        <f t="shared" si="38"/>
        <v>IE</v>
      </c>
      <c r="T294" s="75">
        <f t="shared" si="39"/>
        <v>0</v>
      </c>
      <c r="U294" s="75" t="str">
        <f t="shared" si="40"/>
        <v>IU</v>
      </c>
      <c r="V294" s="7">
        <f t="shared" si="41"/>
        <v>1</v>
      </c>
      <c r="W294" s="75">
        <f t="shared" si="42"/>
        <v>0</v>
      </c>
      <c r="X294" s="75">
        <f t="shared" si="43"/>
        <v>1</v>
      </c>
      <c r="Y294" s="75">
        <f t="shared" si="44"/>
        <v>0</v>
      </c>
    </row>
    <row r="295" spans="2:25" ht="15.6">
      <c r="B295" s="97" t="s">
        <v>91</v>
      </c>
      <c r="C295" s="97" t="s">
        <v>92</v>
      </c>
      <c r="D295" s="97">
        <v>2822195</v>
      </c>
      <c r="E295" s="77"/>
      <c r="F295" s="75" t="s">
        <v>906</v>
      </c>
      <c r="G295" s="103"/>
      <c r="H295" s="102">
        <f t="shared" si="36"/>
        <v>0</v>
      </c>
      <c r="I295" s="101"/>
      <c r="J295"/>
      <c r="K295" s="113" t="s">
        <v>1501</v>
      </c>
      <c r="L295" s="127" t="str">
        <f t="shared" si="37"/>
        <v>J06BB09_nr</v>
      </c>
      <c r="M295" s="75">
        <v>1000</v>
      </c>
      <c r="N295" s="75" t="s">
        <v>345</v>
      </c>
      <c r="O295" s="75">
        <v>20</v>
      </c>
      <c r="P295" s="75" t="s">
        <v>222</v>
      </c>
      <c r="Q295" s="75">
        <v>1</v>
      </c>
      <c r="R295" s="97" t="s">
        <v>18</v>
      </c>
      <c r="S295" s="75" t="str">
        <f t="shared" si="38"/>
        <v>E</v>
      </c>
      <c r="T295" s="75" t="str">
        <f t="shared" si="39"/>
        <v>20ML</v>
      </c>
      <c r="U295" s="75" t="str">
        <f t="shared" si="40"/>
        <v>U</v>
      </c>
      <c r="V295" s="7" t="str">
        <f t="shared" si="41"/>
        <v>20ML</v>
      </c>
      <c r="W295" s="75">
        <f t="shared" si="42"/>
        <v>0</v>
      </c>
      <c r="X295" s="75">
        <f t="shared" si="43"/>
        <v>0</v>
      </c>
      <c r="Y295" s="75">
        <f t="shared" si="44"/>
        <v>0</v>
      </c>
    </row>
    <row r="296" spans="2:25" ht="15.6">
      <c r="B296" s="97" t="s">
        <v>91</v>
      </c>
      <c r="C296" s="97" t="s">
        <v>92</v>
      </c>
      <c r="D296" s="97">
        <v>2822203</v>
      </c>
      <c r="E296" s="76"/>
      <c r="F296" s="7" t="s">
        <v>907</v>
      </c>
      <c r="G296" s="103"/>
      <c r="H296" s="102">
        <f t="shared" si="36"/>
        <v>0</v>
      </c>
      <c r="I296" s="101"/>
      <c r="J296"/>
      <c r="K296" s="113" t="s">
        <v>1501</v>
      </c>
      <c r="L296" s="127" t="str">
        <f t="shared" si="37"/>
        <v>J06BB09_nr</v>
      </c>
      <c r="M296" s="7">
        <v>2500</v>
      </c>
      <c r="N296" s="7" t="s">
        <v>346</v>
      </c>
      <c r="O296" s="7">
        <v>50</v>
      </c>
      <c r="P296" s="7" t="s">
        <v>222</v>
      </c>
      <c r="Q296" s="7">
        <v>1</v>
      </c>
      <c r="R296" s="97" t="s">
        <v>18</v>
      </c>
      <c r="S296" s="75" t="str">
        <f t="shared" si="38"/>
        <v>E</v>
      </c>
      <c r="T296" s="75" t="str">
        <f t="shared" si="39"/>
        <v>50ML</v>
      </c>
      <c r="U296" s="75" t="str">
        <f t="shared" si="40"/>
        <v>U</v>
      </c>
      <c r="V296" s="7" t="str">
        <f t="shared" si="41"/>
        <v>50ML</v>
      </c>
      <c r="W296" s="75">
        <f t="shared" si="42"/>
        <v>0</v>
      </c>
      <c r="X296" s="75">
        <f t="shared" si="43"/>
        <v>0</v>
      </c>
      <c r="Y296" s="75">
        <f t="shared" si="44"/>
        <v>0</v>
      </c>
    </row>
    <row r="297" spans="2:25" ht="15.6">
      <c r="B297" s="97" t="s">
        <v>91</v>
      </c>
      <c r="C297" s="97" t="s">
        <v>92</v>
      </c>
      <c r="D297" s="97">
        <v>2822189</v>
      </c>
      <c r="E297" s="77"/>
      <c r="F297" s="75" t="s">
        <v>908</v>
      </c>
      <c r="G297" s="103"/>
      <c r="H297" s="102">
        <f t="shared" si="36"/>
        <v>0</v>
      </c>
      <c r="I297" s="101"/>
      <c r="J297"/>
      <c r="K297" s="113" t="s">
        <v>1501</v>
      </c>
      <c r="L297" s="127" t="str">
        <f t="shared" si="37"/>
        <v>J06BB09_nr</v>
      </c>
      <c r="M297" s="75">
        <v>500</v>
      </c>
      <c r="N297" s="75" t="s">
        <v>339</v>
      </c>
      <c r="O297" s="75">
        <v>10</v>
      </c>
      <c r="P297" s="75" t="s">
        <v>222</v>
      </c>
      <c r="Q297" s="75">
        <v>1</v>
      </c>
      <c r="R297" s="97" t="s">
        <v>18</v>
      </c>
      <c r="S297" s="75" t="str">
        <f t="shared" si="38"/>
        <v>E</v>
      </c>
      <c r="T297" s="75" t="str">
        <f t="shared" si="39"/>
        <v>10ML</v>
      </c>
      <c r="U297" s="75" t="str">
        <f t="shared" si="40"/>
        <v>U</v>
      </c>
      <c r="V297" s="7" t="str">
        <f t="shared" si="41"/>
        <v>10ML</v>
      </c>
      <c r="W297" s="75">
        <f t="shared" si="42"/>
        <v>0</v>
      </c>
      <c r="X297" s="75">
        <f t="shared" si="43"/>
        <v>0</v>
      </c>
      <c r="Y297" s="75">
        <f t="shared" si="44"/>
        <v>0</v>
      </c>
    </row>
    <row r="298" spans="2:25" ht="15.6">
      <c r="B298" s="97" t="s">
        <v>91</v>
      </c>
      <c r="C298" s="97" t="s">
        <v>92</v>
      </c>
      <c r="D298" s="97">
        <v>5794619</v>
      </c>
      <c r="E298" s="77">
        <v>7680005060044</v>
      </c>
      <c r="F298" s="75" t="s">
        <v>347</v>
      </c>
      <c r="G298" s="103"/>
      <c r="H298" s="102">
        <f t="shared" si="36"/>
        <v>0</v>
      </c>
      <c r="I298" s="101"/>
      <c r="J298"/>
      <c r="K298" s="113" t="s">
        <v>1501</v>
      </c>
      <c r="L298" s="127" t="str">
        <f t="shared" si="37"/>
        <v>J06BB09_nr</v>
      </c>
      <c r="M298" s="75">
        <v>1000</v>
      </c>
      <c r="N298" s="75" t="s">
        <v>339</v>
      </c>
      <c r="O298" s="75">
        <v>10</v>
      </c>
      <c r="P298" s="75" t="s">
        <v>222</v>
      </c>
      <c r="Q298" s="75">
        <v>1</v>
      </c>
      <c r="R298" s="97" t="s">
        <v>18</v>
      </c>
      <c r="S298" s="75" t="str">
        <f t="shared" si="38"/>
        <v>E</v>
      </c>
      <c r="T298" s="75" t="str">
        <f t="shared" si="39"/>
        <v>10ML</v>
      </c>
      <c r="U298" s="75" t="str">
        <f t="shared" si="40"/>
        <v>U</v>
      </c>
      <c r="V298" s="7" t="str">
        <f t="shared" si="41"/>
        <v>10ML</v>
      </c>
      <c r="W298" s="75">
        <f t="shared" si="42"/>
        <v>0</v>
      </c>
      <c r="X298" s="75">
        <f t="shared" si="43"/>
        <v>0</v>
      </c>
      <c r="Y298" s="75">
        <f t="shared" si="44"/>
        <v>0</v>
      </c>
    </row>
    <row r="299" spans="2:25" ht="15.6">
      <c r="B299" s="97" t="s">
        <v>91</v>
      </c>
      <c r="C299" s="97" t="s">
        <v>92</v>
      </c>
      <c r="D299" s="97">
        <v>5794625</v>
      </c>
      <c r="E299" s="77">
        <v>7680005060051</v>
      </c>
      <c r="F299" s="75" t="s">
        <v>348</v>
      </c>
      <c r="G299" s="103"/>
      <c r="H299" s="102">
        <f t="shared" si="36"/>
        <v>0</v>
      </c>
      <c r="I299" s="101"/>
      <c r="J299"/>
      <c r="K299" s="113" t="s">
        <v>1501</v>
      </c>
      <c r="L299" s="127" t="str">
        <f t="shared" si="37"/>
        <v>J06BB09_nr</v>
      </c>
      <c r="M299" s="75">
        <v>5000</v>
      </c>
      <c r="N299" s="75" t="s">
        <v>346</v>
      </c>
      <c r="O299" s="75">
        <v>50</v>
      </c>
      <c r="P299" s="75" t="s">
        <v>222</v>
      </c>
      <c r="Q299" s="75">
        <v>1</v>
      </c>
      <c r="R299" s="97" t="s">
        <v>18</v>
      </c>
      <c r="S299" s="75" t="str">
        <f t="shared" si="38"/>
        <v>E</v>
      </c>
      <c r="T299" s="75" t="str">
        <f t="shared" si="39"/>
        <v>50ML</v>
      </c>
      <c r="U299" s="75" t="str">
        <f t="shared" si="40"/>
        <v>U</v>
      </c>
      <c r="V299" s="7" t="str">
        <f t="shared" si="41"/>
        <v>50ML</v>
      </c>
      <c r="W299" s="75">
        <f t="shared" si="42"/>
        <v>0</v>
      </c>
      <c r="X299" s="75">
        <f t="shared" si="43"/>
        <v>0</v>
      </c>
      <c r="Y299" s="75">
        <f t="shared" si="44"/>
        <v>0</v>
      </c>
    </row>
    <row r="300" spans="2:25" ht="15.6">
      <c r="B300" s="97" t="s">
        <v>93</v>
      </c>
      <c r="C300" s="97" t="s">
        <v>94</v>
      </c>
      <c r="D300" s="97">
        <v>2422283</v>
      </c>
      <c r="E300" s="77">
        <v>7680551100034</v>
      </c>
      <c r="F300" s="75" t="s">
        <v>910</v>
      </c>
      <c r="G300" s="103"/>
      <c r="H300" s="102">
        <f t="shared" si="36"/>
        <v>0</v>
      </c>
      <c r="I300" s="101"/>
      <c r="J300"/>
      <c r="K300" s="113" t="s">
        <v>1501</v>
      </c>
      <c r="L300" s="127" t="str">
        <f t="shared" si="37"/>
        <v>J06BB16_nr</v>
      </c>
      <c r="M300" s="75">
        <v>100</v>
      </c>
      <c r="N300" s="75" t="s">
        <v>223</v>
      </c>
      <c r="O300" s="75">
        <v>1</v>
      </c>
      <c r="P300" s="75" t="s">
        <v>7</v>
      </c>
      <c r="Q300" s="75">
        <v>1</v>
      </c>
      <c r="R300" s="97" t="s">
        <v>17</v>
      </c>
      <c r="S300" s="75" t="str">
        <f t="shared" si="38"/>
        <v>MG</v>
      </c>
      <c r="T300" s="75">
        <f t="shared" si="39"/>
        <v>0</v>
      </c>
      <c r="U300" s="75" t="str">
        <f t="shared" si="40"/>
        <v>mg</v>
      </c>
      <c r="V300" s="7">
        <f t="shared" si="41"/>
        <v>1</v>
      </c>
      <c r="W300" s="75">
        <f t="shared" si="42"/>
        <v>0</v>
      </c>
      <c r="X300" s="75">
        <f t="shared" si="43"/>
        <v>1</v>
      </c>
      <c r="Y300" s="75">
        <f t="shared" si="44"/>
        <v>0</v>
      </c>
    </row>
    <row r="301" spans="2:25" ht="15.6">
      <c r="B301" s="97" t="s">
        <v>93</v>
      </c>
      <c r="C301" s="97" t="s">
        <v>94</v>
      </c>
      <c r="D301" s="97">
        <v>2422260</v>
      </c>
      <c r="E301" s="77">
        <v>7680551100010</v>
      </c>
      <c r="F301" s="75" t="s">
        <v>909</v>
      </c>
      <c r="G301" s="103"/>
      <c r="H301" s="102">
        <f t="shared" si="36"/>
        <v>0</v>
      </c>
      <c r="I301" s="101"/>
      <c r="J301"/>
      <c r="K301" s="113" t="s">
        <v>1501</v>
      </c>
      <c r="L301" s="127" t="str">
        <f t="shared" si="37"/>
        <v>J06BB16_nr</v>
      </c>
      <c r="M301" s="75">
        <v>50</v>
      </c>
      <c r="N301" s="75" t="s">
        <v>223</v>
      </c>
      <c r="O301" s="75">
        <v>1</v>
      </c>
      <c r="P301" s="75" t="s">
        <v>7</v>
      </c>
      <c r="Q301" s="75">
        <v>1</v>
      </c>
      <c r="R301" s="97" t="s">
        <v>17</v>
      </c>
      <c r="S301" s="75" t="str">
        <f t="shared" si="38"/>
        <v>MG</v>
      </c>
      <c r="T301" s="75">
        <f t="shared" si="39"/>
        <v>0</v>
      </c>
      <c r="U301" s="75" t="str">
        <f t="shared" si="40"/>
        <v>mg</v>
      </c>
      <c r="V301" s="7">
        <f t="shared" si="41"/>
        <v>1</v>
      </c>
      <c r="W301" s="75">
        <f t="shared" si="42"/>
        <v>0</v>
      </c>
      <c r="X301" s="75">
        <f t="shared" si="43"/>
        <v>1</v>
      </c>
      <c r="Y301" s="75">
        <f t="shared" si="44"/>
        <v>0</v>
      </c>
    </row>
    <row r="302" spans="2:25" ht="15.6">
      <c r="B302" s="97" t="s">
        <v>95</v>
      </c>
      <c r="C302" s="97" t="s">
        <v>96</v>
      </c>
      <c r="D302" s="97">
        <v>4072516</v>
      </c>
      <c r="E302" s="77">
        <v>7680567390047</v>
      </c>
      <c r="F302" s="75" t="s">
        <v>1246</v>
      </c>
      <c r="G302" s="103"/>
      <c r="H302" s="102">
        <f t="shared" si="36"/>
        <v>0</v>
      </c>
      <c r="I302" s="101"/>
      <c r="J302"/>
      <c r="K302" s="113" t="s">
        <v>1501</v>
      </c>
      <c r="L302" s="127" t="str">
        <f t="shared" si="37"/>
        <v>L01AB01_nr</v>
      </c>
      <c r="M302" s="75">
        <v>60</v>
      </c>
      <c r="N302" s="75" t="s">
        <v>234</v>
      </c>
      <c r="O302" s="75">
        <v>10</v>
      </c>
      <c r="P302" s="75" t="s">
        <v>222</v>
      </c>
      <c r="Q302" s="75">
        <v>8</v>
      </c>
      <c r="R302" s="97" t="s">
        <v>17</v>
      </c>
      <c r="S302" s="75" t="str">
        <f t="shared" si="38"/>
        <v>MG</v>
      </c>
      <c r="T302" s="75" t="str">
        <f t="shared" si="39"/>
        <v>10ML</v>
      </c>
      <c r="U302" s="75" t="str">
        <f t="shared" si="40"/>
        <v>mg</v>
      </c>
      <c r="V302" s="7" t="str">
        <f t="shared" si="41"/>
        <v>10ML</v>
      </c>
      <c r="W302" s="75">
        <f t="shared" si="42"/>
        <v>0</v>
      </c>
      <c r="X302" s="75">
        <f t="shared" si="43"/>
        <v>0</v>
      </c>
      <c r="Y302" s="75">
        <f t="shared" si="44"/>
        <v>0</v>
      </c>
    </row>
    <row r="303" spans="2:25" ht="15.6">
      <c r="B303" s="97" t="s">
        <v>95</v>
      </c>
      <c r="C303" s="97" t="s">
        <v>96</v>
      </c>
      <c r="D303" s="97">
        <v>4764987</v>
      </c>
      <c r="E303" s="77"/>
      <c r="F303" s="75" t="s">
        <v>911</v>
      </c>
      <c r="G303" s="103"/>
      <c r="H303" s="102">
        <f t="shared" si="36"/>
        <v>0</v>
      </c>
      <c r="I303" s="101"/>
      <c r="J303"/>
      <c r="K303" s="113" t="s">
        <v>1501</v>
      </c>
      <c r="L303" s="127" t="str">
        <f t="shared" si="37"/>
        <v>L01AB01_nr</v>
      </c>
      <c r="M303" s="75">
        <v>2</v>
      </c>
      <c r="N303" s="75" t="s">
        <v>223</v>
      </c>
      <c r="O303" s="75">
        <v>100</v>
      </c>
      <c r="P303" s="75" t="s">
        <v>7</v>
      </c>
      <c r="Q303" s="75">
        <v>1</v>
      </c>
      <c r="R303" s="97" t="s">
        <v>17</v>
      </c>
      <c r="S303" s="75" t="str">
        <f t="shared" si="38"/>
        <v>MG</v>
      </c>
      <c r="T303" s="75">
        <f t="shared" si="39"/>
        <v>0</v>
      </c>
      <c r="U303" s="75" t="str">
        <f t="shared" si="40"/>
        <v>mg</v>
      </c>
      <c r="V303" s="7">
        <f t="shared" si="41"/>
        <v>1</v>
      </c>
      <c r="W303" s="75">
        <f t="shared" si="42"/>
        <v>0</v>
      </c>
      <c r="X303" s="75">
        <f t="shared" si="43"/>
        <v>1</v>
      </c>
      <c r="Y303" s="75">
        <f t="shared" si="44"/>
        <v>0</v>
      </c>
    </row>
    <row r="304" spans="2:25" ht="15.6">
      <c r="B304" s="97" t="s">
        <v>1247</v>
      </c>
      <c r="C304" s="97" t="s">
        <v>1465</v>
      </c>
      <c r="D304" s="97">
        <v>4654566</v>
      </c>
      <c r="E304" s="77">
        <v>7680545770977</v>
      </c>
      <c r="F304" s="75" t="s">
        <v>1248</v>
      </c>
      <c r="G304" s="103"/>
      <c r="H304" s="102">
        <f t="shared" si="36"/>
        <v>0</v>
      </c>
      <c r="I304" s="101"/>
      <c r="J304"/>
      <c r="K304" s="113" t="s">
        <v>1501</v>
      </c>
      <c r="L304" s="127" t="str">
        <f t="shared" si="37"/>
        <v>L01AX03_nr</v>
      </c>
      <c r="M304" s="75">
        <v>100</v>
      </c>
      <c r="N304" s="75" t="s">
        <v>223</v>
      </c>
      <c r="O304" s="75">
        <v>20</v>
      </c>
      <c r="P304" s="75" t="s">
        <v>7</v>
      </c>
      <c r="Q304" s="75">
        <v>1</v>
      </c>
      <c r="R304" s="97" t="s">
        <v>17</v>
      </c>
      <c r="S304" s="75" t="str">
        <f t="shared" si="38"/>
        <v>MG</v>
      </c>
      <c r="T304" s="75">
        <f t="shared" si="39"/>
        <v>0</v>
      </c>
      <c r="U304" s="75" t="str">
        <f t="shared" si="40"/>
        <v>mg</v>
      </c>
      <c r="V304" s="7">
        <f t="shared" si="41"/>
        <v>1</v>
      </c>
      <c r="W304" s="75">
        <f t="shared" si="42"/>
        <v>0</v>
      </c>
      <c r="X304" s="75">
        <f t="shared" si="43"/>
        <v>1</v>
      </c>
      <c r="Y304" s="75">
        <f t="shared" si="44"/>
        <v>0</v>
      </c>
    </row>
    <row r="305" spans="2:25" ht="15.6">
      <c r="B305" s="97" t="s">
        <v>1247</v>
      </c>
      <c r="C305" s="97" t="s">
        <v>1465</v>
      </c>
      <c r="D305" s="97">
        <v>4621006</v>
      </c>
      <c r="E305" s="77">
        <v>7680545770960</v>
      </c>
      <c r="F305" s="75" t="s">
        <v>1249</v>
      </c>
      <c r="G305" s="103"/>
      <c r="H305" s="102">
        <f t="shared" si="36"/>
        <v>0</v>
      </c>
      <c r="I305" s="101"/>
      <c r="J305"/>
      <c r="K305" s="113" t="s">
        <v>1501</v>
      </c>
      <c r="L305" s="127" t="str">
        <f t="shared" si="37"/>
        <v>L01AX03_nr</v>
      </c>
      <c r="M305" s="75">
        <v>100</v>
      </c>
      <c r="N305" s="75" t="s">
        <v>223</v>
      </c>
      <c r="O305" s="75">
        <v>5</v>
      </c>
      <c r="P305" s="75" t="s">
        <v>7</v>
      </c>
      <c r="Q305" s="75">
        <v>1</v>
      </c>
      <c r="R305" s="97" t="s">
        <v>17</v>
      </c>
      <c r="S305" s="75" t="str">
        <f t="shared" si="38"/>
        <v>MG</v>
      </c>
      <c r="T305" s="75">
        <f t="shared" si="39"/>
        <v>0</v>
      </c>
      <c r="U305" s="75" t="str">
        <f t="shared" si="40"/>
        <v>mg</v>
      </c>
      <c r="V305" s="7">
        <f t="shared" si="41"/>
        <v>1</v>
      </c>
      <c r="W305" s="75">
        <f t="shared" si="42"/>
        <v>0</v>
      </c>
      <c r="X305" s="75">
        <f t="shared" si="43"/>
        <v>1</v>
      </c>
      <c r="Y305" s="75">
        <f t="shared" si="44"/>
        <v>0</v>
      </c>
    </row>
    <row r="306" spans="2:25" ht="15.6">
      <c r="B306" s="97" t="s">
        <v>1247</v>
      </c>
      <c r="C306" s="97" t="s">
        <v>1465</v>
      </c>
      <c r="D306" s="97">
        <v>4621058</v>
      </c>
      <c r="E306" s="76">
        <v>7680545771004</v>
      </c>
      <c r="F306" s="7" t="s">
        <v>1250</v>
      </c>
      <c r="G306" s="103"/>
      <c r="H306" s="102">
        <f t="shared" si="36"/>
        <v>0</v>
      </c>
      <c r="I306" s="101"/>
      <c r="J306"/>
      <c r="K306" s="113" t="s">
        <v>1501</v>
      </c>
      <c r="L306" s="127" t="str">
        <f t="shared" si="37"/>
        <v>L01AX03_nr</v>
      </c>
      <c r="M306" s="7">
        <v>140</v>
      </c>
      <c r="N306" s="7" t="s">
        <v>223</v>
      </c>
      <c r="O306" s="7">
        <v>20</v>
      </c>
      <c r="P306" s="7" t="s">
        <v>7</v>
      </c>
      <c r="Q306" s="7">
        <v>1</v>
      </c>
      <c r="R306" s="97" t="s">
        <v>17</v>
      </c>
      <c r="S306" s="75" t="str">
        <f t="shared" si="38"/>
        <v>MG</v>
      </c>
      <c r="T306" s="75">
        <f t="shared" si="39"/>
        <v>0</v>
      </c>
      <c r="U306" s="75" t="str">
        <f t="shared" si="40"/>
        <v>mg</v>
      </c>
      <c r="V306" s="7">
        <f t="shared" si="41"/>
        <v>1</v>
      </c>
      <c r="W306" s="75">
        <f t="shared" si="42"/>
        <v>0</v>
      </c>
      <c r="X306" s="75">
        <f t="shared" si="43"/>
        <v>1</v>
      </c>
      <c r="Y306" s="75">
        <f t="shared" si="44"/>
        <v>0</v>
      </c>
    </row>
    <row r="307" spans="2:25" ht="15.6">
      <c r="B307" s="97" t="s">
        <v>1247</v>
      </c>
      <c r="C307" s="97" t="s">
        <v>1465</v>
      </c>
      <c r="D307" s="97">
        <v>4621035</v>
      </c>
      <c r="E307" s="77">
        <v>7680545770991</v>
      </c>
      <c r="F307" s="75" t="s">
        <v>1251</v>
      </c>
      <c r="G307" s="103"/>
      <c r="H307" s="102">
        <f t="shared" si="36"/>
        <v>0</v>
      </c>
      <c r="I307" s="101"/>
      <c r="J307"/>
      <c r="K307" s="113" t="s">
        <v>1501</v>
      </c>
      <c r="L307" s="127" t="str">
        <f t="shared" si="37"/>
        <v>L01AX03_nr</v>
      </c>
      <c r="M307" s="75">
        <v>140</v>
      </c>
      <c r="N307" s="75" t="s">
        <v>223</v>
      </c>
      <c r="O307" s="75">
        <v>5</v>
      </c>
      <c r="P307" s="75" t="s">
        <v>7</v>
      </c>
      <c r="Q307" s="75">
        <v>1</v>
      </c>
      <c r="R307" s="97" t="s">
        <v>17</v>
      </c>
      <c r="S307" s="75" t="str">
        <f t="shared" si="38"/>
        <v>MG</v>
      </c>
      <c r="T307" s="75">
        <f t="shared" si="39"/>
        <v>0</v>
      </c>
      <c r="U307" s="75" t="str">
        <f t="shared" si="40"/>
        <v>mg</v>
      </c>
      <c r="V307" s="7">
        <f t="shared" si="41"/>
        <v>1</v>
      </c>
      <c r="W307" s="75">
        <f t="shared" si="42"/>
        <v>0</v>
      </c>
      <c r="X307" s="75">
        <f t="shared" si="43"/>
        <v>1</v>
      </c>
      <c r="Y307" s="75">
        <f t="shared" si="44"/>
        <v>0</v>
      </c>
    </row>
    <row r="308" spans="2:25" ht="15.6">
      <c r="B308" s="97" t="s">
        <v>1247</v>
      </c>
      <c r="C308" s="97" t="s">
        <v>1465</v>
      </c>
      <c r="D308" s="97">
        <v>4621070</v>
      </c>
      <c r="E308" s="77">
        <v>7680545771035</v>
      </c>
      <c r="F308" s="75" t="s">
        <v>1252</v>
      </c>
      <c r="G308" s="103"/>
      <c r="H308" s="102">
        <f t="shared" si="36"/>
        <v>0</v>
      </c>
      <c r="I308" s="101"/>
      <c r="J308"/>
      <c r="K308" s="113" t="s">
        <v>1501</v>
      </c>
      <c r="L308" s="127" t="str">
        <f t="shared" si="37"/>
        <v>L01AX03_nr</v>
      </c>
      <c r="M308" s="75">
        <v>180</v>
      </c>
      <c r="N308" s="75" t="s">
        <v>223</v>
      </c>
      <c r="O308" s="75">
        <v>20</v>
      </c>
      <c r="P308" s="75" t="s">
        <v>7</v>
      </c>
      <c r="Q308" s="75">
        <v>1</v>
      </c>
      <c r="R308" s="97" t="s">
        <v>17</v>
      </c>
      <c r="S308" s="75" t="str">
        <f t="shared" si="38"/>
        <v>MG</v>
      </c>
      <c r="T308" s="75">
        <f t="shared" si="39"/>
        <v>0</v>
      </c>
      <c r="U308" s="75" t="str">
        <f t="shared" si="40"/>
        <v>mg</v>
      </c>
      <c r="V308" s="7">
        <f t="shared" si="41"/>
        <v>1</v>
      </c>
      <c r="W308" s="75">
        <f t="shared" si="42"/>
        <v>0</v>
      </c>
      <c r="X308" s="75">
        <f t="shared" si="43"/>
        <v>1</v>
      </c>
      <c r="Y308" s="75">
        <f t="shared" si="44"/>
        <v>0</v>
      </c>
    </row>
    <row r="309" spans="2:25" ht="15.6">
      <c r="B309" s="97" t="s">
        <v>1247</v>
      </c>
      <c r="C309" s="97" t="s">
        <v>1465</v>
      </c>
      <c r="D309" s="97">
        <v>4621064</v>
      </c>
      <c r="E309" s="77">
        <v>7680545771011</v>
      </c>
      <c r="F309" s="75" t="s">
        <v>1253</v>
      </c>
      <c r="G309" s="103"/>
      <c r="H309" s="102">
        <f t="shared" si="36"/>
        <v>0</v>
      </c>
      <c r="I309" s="101"/>
      <c r="J309"/>
      <c r="K309" s="113" t="s">
        <v>1501</v>
      </c>
      <c r="L309" s="127" t="str">
        <f t="shared" si="37"/>
        <v>L01AX03_nr</v>
      </c>
      <c r="M309" s="75">
        <v>180</v>
      </c>
      <c r="N309" s="75" t="s">
        <v>223</v>
      </c>
      <c r="O309" s="75">
        <v>5</v>
      </c>
      <c r="P309" s="75" t="s">
        <v>7</v>
      </c>
      <c r="Q309" s="75">
        <v>1</v>
      </c>
      <c r="R309" s="97" t="s">
        <v>17</v>
      </c>
      <c r="S309" s="75" t="str">
        <f t="shared" si="38"/>
        <v>MG</v>
      </c>
      <c r="T309" s="75">
        <f t="shared" si="39"/>
        <v>0</v>
      </c>
      <c r="U309" s="75" t="str">
        <f t="shared" si="40"/>
        <v>mg</v>
      </c>
      <c r="V309" s="7">
        <f t="shared" si="41"/>
        <v>1</v>
      </c>
      <c r="W309" s="75">
        <f t="shared" si="42"/>
        <v>0</v>
      </c>
      <c r="X309" s="75">
        <f t="shared" si="43"/>
        <v>1</v>
      </c>
      <c r="Y309" s="75">
        <f t="shared" si="44"/>
        <v>0</v>
      </c>
    </row>
    <row r="310" spans="2:25" ht="15.6">
      <c r="B310" s="97" t="s">
        <v>1247</v>
      </c>
      <c r="C310" s="97" t="s">
        <v>1465</v>
      </c>
      <c r="D310" s="97">
        <v>4621101</v>
      </c>
      <c r="E310" s="77">
        <v>7680545770953</v>
      </c>
      <c r="F310" s="75" t="s">
        <v>1254</v>
      </c>
      <c r="G310" s="103"/>
      <c r="H310" s="102">
        <f t="shared" si="36"/>
        <v>0</v>
      </c>
      <c r="I310" s="101"/>
      <c r="J310"/>
      <c r="K310" s="113" t="s">
        <v>1501</v>
      </c>
      <c r="L310" s="127" t="str">
        <f t="shared" si="37"/>
        <v>L01AX03_nr</v>
      </c>
      <c r="M310" s="75">
        <v>20</v>
      </c>
      <c r="N310" s="75" t="s">
        <v>223</v>
      </c>
      <c r="O310" s="75">
        <v>20</v>
      </c>
      <c r="P310" s="75" t="s">
        <v>7</v>
      </c>
      <c r="Q310" s="75">
        <v>1</v>
      </c>
      <c r="R310" s="97" t="s">
        <v>17</v>
      </c>
      <c r="S310" s="75" t="str">
        <f t="shared" si="38"/>
        <v>MG</v>
      </c>
      <c r="T310" s="75">
        <f t="shared" si="39"/>
        <v>0</v>
      </c>
      <c r="U310" s="75" t="str">
        <f t="shared" si="40"/>
        <v>mg</v>
      </c>
      <c r="V310" s="7">
        <f t="shared" si="41"/>
        <v>1</v>
      </c>
      <c r="W310" s="75">
        <f t="shared" si="42"/>
        <v>0</v>
      </c>
      <c r="X310" s="75">
        <f t="shared" si="43"/>
        <v>1</v>
      </c>
      <c r="Y310" s="75">
        <f t="shared" si="44"/>
        <v>0</v>
      </c>
    </row>
    <row r="311" spans="2:25" ht="15.6">
      <c r="B311" s="97" t="s">
        <v>1247</v>
      </c>
      <c r="C311" s="97" t="s">
        <v>1465</v>
      </c>
      <c r="D311" s="97">
        <v>4621093</v>
      </c>
      <c r="E311" s="76">
        <v>7680545770946</v>
      </c>
      <c r="F311" s="7" t="s">
        <v>1255</v>
      </c>
      <c r="G311" s="103"/>
      <c r="H311" s="102">
        <f t="shared" si="36"/>
        <v>0</v>
      </c>
      <c r="I311" s="101"/>
      <c r="J311"/>
      <c r="K311" s="113" t="s">
        <v>1501</v>
      </c>
      <c r="L311" s="127" t="str">
        <f t="shared" si="37"/>
        <v>L01AX03_nr</v>
      </c>
      <c r="M311" s="7">
        <v>20</v>
      </c>
      <c r="N311" s="7" t="s">
        <v>223</v>
      </c>
      <c r="O311" s="7">
        <v>5</v>
      </c>
      <c r="P311" s="7" t="s">
        <v>7</v>
      </c>
      <c r="Q311" s="7">
        <v>1</v>
      </c>
      <c r="R311" s="97" t="s">
        <v>17</v>
      </c>
      <c r="S311" s="75" t="str">
        <f t="shared" si="38"/>
        <v>MG</v>
      </c>
      <c r="T311" s="75">
        <f t="shared" si="39"/>
        <v>0</v>
      </c>
      <c r="U311" s="75" t="str">
        <f t="shared" si="40"/>
        <v>mg</v>
      </c>
      <c r="V311" s="7">
        <f t="shared" si="41"/>
        <v>1</v>
      </c>
      <c r="W311" s="75">
        <f t="shared" si="42"/>
        <v>0</v>
      </c>
      <c r="X311" s="75">
        <f t="shared" si="43"/>
        <v>1</v>
      </c>
      <c r="Y311" s="75">
        <f t="shared" si="44"/>
        <v>0</v>
      </c>
    </row>
    <row r="312" spans="2:25" ht="15.6">
      <c r="B312" s="97" t="s">
        <v>1247</v>
      </c>
      <c r="C312" s="97" t="s">
        <v>1465</v>
      </c>
      <c r="D312" s="97">
        <v>4621124</v>
      </c>
      <c r="E312" s="76">
        <v>7680545770984</v>
      </c>
      <c r="F312" s="7" t="s">
        <v>1256</v>
      </c>
      <c r="G312" s="103"/>
      <c r="H312" s="102">
        <f t="shared" si="36"/>
        <v>0</v>
      </c>
      <c r="I312" s="101"/>
      <c r="J312"/>
      <c r="K312" s="113" t="s">
        <v>1501</v>
      </c>
      <c r="L312" s="127" t="str">
        <f t="shared" si="37"/>
        <v>L01AX03_nr</v>
      </c>
      <c r="M312" s="7">
        <v>250</v>
      </c>
      <c r="N312" s="7" t="s">
        <v>223</v>
      </c>
      <c r="O312" s="7">
        <v>5</v>
      </c>
      <c r="P312" s="7" t="s">
        <v>7</v>
      </c>
      <c r="Q312" s="7">
        <v>1</v>
      </c>
      <c r="R312" s="97" t="s">
        <v>17</v>
      </c>
      <c r="S312" s="75" t="str">
        <f t="shared" si="38"/>
        <v>MG</v>
      </c>
      <c r="T312" s="75">
        <f t="shared" si="39"/>
        <v>0</v>
      </c>
      <c r="U312" s="75" t="str">
        <f t="shared" si="40"/>
        <v>mg</v>
      </c>
      <c r="V312" s="7">
        <f t="shared" si="41"/>
        <v>1</v>
      </c>
      <c r="W312" s="75">
        <f t="shared" si="42"/>
        <v>0</v>
      </c>
      <c r="X312" s="75">
        <f t="shared" si="43"/>
        <v>1</v>
      </c>
      <c r="Y312" s="75">
        <f t="shared" si="44"/>
        <v>0</v>
      </c>
    </row>
    <row r="313" spans="2:25" ht="15.6">
      <c r="B313" s="97" t="s">
        <v>1247</v>
      </c>
      <c r="C313" s="97" t="s">
        <v>1465</v>
      </c>
      <c r="D313" s="97">
        <v>4621153</v>
      </c>
      <c r="E313" s="76">
        <v>7680545770939</v>
      </c>
      <c r="F313" s="7" t="s">
        <v>1257</v>
      </c>
      <c r="G313" s="103"/>
      <c r="H313" s="102">
        <f t="shared" si="36"/>
        <v>0</v>
      </c>
      <c r="I313" s="101"/>
      <c r="J313"/>
      <c r="K313" s="113" t="s">
        <v>1501</v>
      </c>
      <c r="L313" s="127" t="str">
        <f t="shared" si="37"/>
        <v>L01AX03_nr</v>
      </c>
      <c r="M313" s="7">
        <v>5</v>
      </c>
      <c r="N313" s="7" t="s">
        <v>223</v>
      </c>
      <c r="O313" s="7">
        <v>20</v>
      </c>
      <c r="P313" s="7" t="s">
        <v>7</v>
      </c>
      <c r="Q313" s="7">
        <v>1</v>
      </c>
      <c r="R313" s="97" t="s">
        <v>17</v>
      </c>
      <c r="S313" s="75" t="str">
        <f t="shared" si="38"/>
        <v>MG</v>
      </c>
      <c r="T313" s="75">
        <f t="shared" si="39"/>
        <v>0</v>
      </c>
      <c r="U313" s="75" t="str">
        <f t="shared" si="40"/>
        <v>mg</v>
      </c>
      <c r="V313" s="7">
        <f t="shared" si="41"/>
        <v>1</v>
      </c>
      <c r="W313" s="75">
        <f t="shared" si="42"/>
        <v>0</v>
      </c>
      <c r="X313" s="75">
        <f t="shared" si="43"/>
        <v>1</v>
      </c>
      <c r="Y313" s="75">
        <f t="shared" si="44"/>
        <v>0</v>
      </c>
    </row>
    <row r="314" spans="2:25" ht="15.6">
      <c r="B314" s="97" t="s">
        <v>1247</v>
      </c>
      <c r="C314" s="97" t="s">
        <v>1465</v>
      </c>
      <c r="D314" s="97">
        <v>4621130</v>
      </c>
      <c r="E314" s="76">
        <v>7680545770922</v>
      </c>
      <c r="F314" s="7" t="s">
        <v>1258</v>
      </c>
      <c r="G314" s="103"/>
      <c r="H314" s="102">
        <f t="shared" si="36"/>
        <v>0</v>
      </c>
      <c r="I314" s="101"/>
      <c r="J314"/>
      <c r="K314" s="113" t="s">
        <v>1501</v>
      </c>
      <c r="L314" s="127" t="str">
        <f t="shared" si="37"/>
        <v>L01AX03_nr</v>
      </c>
      <c r="M314" s="7">
        <v>5</v>
      </c>
      <c r="N314" s="7" t="s">
        <v>223</v>
      </c>
      <c r="O314" s="7">
        <v>5</v>
      </c>
      <c r="P314" s="7" t="s">
        <v>7</v>
      </c>
      <c r="Q314" s="7">
        <v>1</v>
      </c>
      <c r="R314" s="97" t="s">
        <v>17</v>
      </c>
      <c r="S314" s="75" t="str">
        <f t="shared" si="38"/>
        <v>MG</v>
      </c>
      <c r="T314" s="75">
        <f t="shared" si="39"/>
        <v>0</v>
      </c>
      <c r="U314" s="75" t="str">
        <f t="shared" si="40"/>
        <v>mg</v>
      </c>
      <c r="V314" s="7">
        <f t="shared" si="41"/>
        <v>1</v>
      </c>
      <c r="W314" s="75">
        <f t="shared" si="42"/>
        <v>0</v>
      </c>
      <c r="X314" s="75">
        <f t="shared" si="43"/>
        <v>1</v>
      </c>
      <c r="Y314" s="75">
        <f t="shared" si="44"/>
        <v>0</v>
      </c>
    </row>
    <row r="315" spans="2:25" ht="15.6">
      <c r="B315" s="97" t="s">
        <v>1247</v>
      </c>
      <c r="C315" s="97" t="s">
        <v>1465</v>
      </c>
      <c r="D315" s="97">
        <v>4495369</v>
      </c>
      <c r="E315" s="77">
        <v>7680603880013</v>
      </c>
      <c r="F315" s="75" t="s">
        <v>1259</v>
      </c>
      <c r="G315" s="103"/>
      <c r="H315" s="102">
        <f t="shared" si="36"/>
        <v>0</v>
      </c>
      <c r="I315" s="101"/>
      <c r="J315"/>
      <c r="K315" s="113" t="s">
        <v>1501</v>
      </c>
      <c r="L315" s="127" t="str">
        <f t="shared" si="37"/>
        <v>L01AX03_nr</v>
      </c>
      <c r="M315" s="75">
        <v>100</v>
      </c>
      <c r="N315" s="75" t="s">
        <v>223</v>
      </c>
      <c r="O315" s="75">
        <v>1</v>
      </c>
      <c r="P315" s="75" t="s">
        <v>7</v>
      </c>
      <c r="Q315" s="75">
        <v>1</v>
      </c>
      <c r="R315" s="97" t="s">
        <v>17</v>
      </c>
      <c r="S315" s="75" t="str">
        <f t="shared" si="38"/>
        <v>MG</v>
      </c>
      <c r="T315" s="75">
        <f t="shared" si="39"/>
        <v>0</v>
      </c>
      <c r="U315" s="75" t="str">
        <f t="shared" si="40"/>
        <v>mg</v>
      </c>
      <c r="V315" s="7">
        <f t="shared" si="41"/>
        <v>1</v>
      </c>
      <c r="W315" s="75">
        <f t="shared" si="42"/>
        <v>0</v>
      </c>
      <c r="X315" s="75">
        <f t="shared" si="43"/>
        <v>1</v>
      </c>
      <c r="Y315" s="75">
        <f t="shared" si="44"/>
        <v>0</v>
      </c>
    </row>
    <row r="316" spans="2:25" ht="15.6">
      <c r="B316" s="98" t="s">
        <v>1247</v>
      </c>
      <c r="C316" s="97" t="s">
        <v>1465</v>
      </c>
      <c r="D316" s="98">
        <v>6025857</v>
      </c>
      <c r="E316" s="77">
        <v>7680631930056</v>
      </c>
      <c r="F316" s="75" t="s">
        <v>1260</v>
      </c>
      <c r="G316" s="103"/>
      <c r="H316" s="102">
        <f t="shared" si="36"/>
        <v>0</v>
      </c>
      <c r="I316" s="101"/>
      <c r="J316"/>
      <c r="K316" s="113" t="s">
        <v>1501</v>
      </c>
      <c r="L316" s="127" t="str">
        <f t="shared" si="37"/>
        <v>L01AX03_nr</v>
      </c>
      <c r="M316" s="75">
        <v>100</v>
      </c>
      <c r="N316" s="75" t="s">
        <v>223</v>
      </c>
      <c r="O316" s="75">
        <v>5</v>
      </c>
      <c r="P316" s="75" t="s">
        <v>7</v>
      </c>
      <c r="Q316" s="75">
        <v>1</v>
      </c>
      <c r="R316" s="97" t="s">
        <v>17</v>
      </c>
      <c r="S316" s="75" t="str">
        <f t="shared" si="38"/>
        <v>MG</v>
      </c>
      <c r="T316" s="75">
        <f t="shared" si="39"/>
        <v>0</v>
      </c>
      <c r="U316" s="75" t="str">
        <f t="shared" si="40"/>
        <v>mg</v>
      </c>
      <c r="V316" s="7">
        <f t="shared" si="41"/>
        <v>1</v>
      </c>
      <c r="W316" s="75">
        <f t="shared" si="42"/>
        <v>0</v>
      </c>
      <c r="X316" s="75">
        <f t="shared" si="43"/>
        <v>1</v>
      </c>
      <c r="Y316" s="75">
        <f t="shared" si="44"/>
        <v>0</v>
      </c>
    </row>
    <row r="317" spans="2:25" ht="15.6">
      <c r="B317" s="98" t="s">
        <v>1247</v>
      </c>
      <c r="C317" s="97" t="s">
        <v>1465</v>
      </c>
      <c r="D317" s="98">
        <v>6025886</v>
      </c>
      <c r="E317" s="77">
        <v>7680631930070</v>
      </c>
      <c r="F317" s="75" t="s">
        <v>1261</v>
      </c>
      <c r="G317" s="103"/>
      <c r="H317" s="102">
        <f t="shared" si="36"/>
        <v>0</v>
      </c>
      <c r="I317" s="101"/>
      <c r="J317"/>
      <c r="K317" s="113" t="s">
        <v>1501</v>
      </c>
      <c r="L317" s="127" t="str">
        <f t="shared" si="37"/>
        <v>L01AX03_nr</v>
      </c>
      <c r="M317" s="75">
        <v>140</v>
      </c>
      <c r="N317" s="75" t="s">
        <v>223</v>
      </c>
      <c r="O317" s="75">
        <v>5</v>
      </c>
      <c r="P317" s="75" t="s">
        <v>7</v>
      </c>
      <c r="Q317" s="75">
        <v>1</v>
      </c>
      <c r="R317" s="97" t="s">
        <v>17</v>
      </c>
      <c r="S317" s="75" t="str">
        <f t="shared" si="38"/>
        <v>MG</v>
      </c>
      <c r="T317" s="75">
        <f t="shared" si="39"/>
        <v>0</v>
      </c>
      <c r="U317" s="75" t="str">
        <f t="shared" si="40"/>
        <v>mg</v>
      </c>
      <c r="V317" s="7">
        <f t="shared" si="41"/>
        <v>1</v>
      </c>
      <c r="W317" s="75">
        <f t="shared" si="42"/>
        <v>0</v>
      </c>
      <c r="X317" s="75">
        <f t="shared" si="43"/>
        <v>1</v>
      </c>
      <c r="Y317" s="75">
        <f t="shared" si="44"/>
        <v>0</v>
      </c>
    </row>
    <row r="318" spans="2:25" ht="15.6">
      <c r="B318" s="98" t="s">
        <v>1247</v>
      </c>
      <c r="C318" s="97" t="s">
        <v>1465</v>
      </c>
      <c r="D318" s="98">
        <v>6025900</v>
      </c>
      <c r="E318" s="77">
        <v>7680631930094</v>
      </c>
      <c r="F318" s="75" t="s">
        <v>1262</v>
      </c>
      <c r="G318" s="103"/>
      <c r="H318" s="102">
        <f t="shared" si="36"/>
        <v>0</v>
      </c>
      <c r="I318" s="101"/>
      <c r="J318"/>
      <c r="K318" s="113" t="s">
        <v>1501</v>
      </c>
      <c r="L318" s="127" t="str">
        <f t="shared" si="37"/>
        <v>L01AX03_nr</v>
      </c>
      <c r="M318" s="75">
        <v>180</v>
      </c>
      <c r="N318" s="75" t="s">
        <v>223</v>
      </c>
      <c r="O318" s="75">
        <v>5</v>
      </c>
      <c r="P318" s="75" t="s">
        <v>7</v>
      </c>
      <c r="Q318" s="75">
        <v>1</v>
      </c>
      <c r="R318" s="97" t="s">
        <v>17</v>
      </c>
      <c r="S318" s="75" t="str">
        <f t="shared" si="38"/>
        <v>MG</v>
      </c>
      <c r="T318" s="75">
        <f t="shared" si="39"/>
        <v>0</v>
      </c>
      <c r="U318" s="75" t="str">
        <f t="shared" si="40"/>
        <v>mg</v>
      </c>
      <c r="V318" s="7">
        <f t="shared" si="41"/>
        <v>1</v>
      </c>
      <c r="W318" s="75">
        <f t="shared" si="42"/>
        <v>0</v>
      </c>
      <c r="X318" s="75">
        <f t="shared" si="43"/>
        <v>1</v>
      </c>
      <c r="Y318" s="75">
        <f t="shared" si="44"/>
        <v>0</v>
      </c>
    </row>
    <row r="319" spans="2:25" ht="15.6">
      <c r="B319" s="98" t="s">
        <v>1247</v>
      </c>
      <c r="C319" s="97" t="s">
        <v>1465</v>
      </c>
      <c r="D319" s="98">
        <v>6025834</v>
      </c>
      <c r="E319" s="77">
        <v>7680631930032</v>
      </c>
      <c r="F319" s="75" t="s">
        <v>1263</v>
      </c>
      <c r="G319" s="103"/>
      <c r="H319" s="102">
        <f t="shared" si="36"/>
        <v>0</v>
      </c>
      <c r="I319" s="101"/>
      <c r="J319"/>
      <c r="K319" s="113" t="s">
        <v>1501</v>
      </c>
      <c r="L319" s="127" t="str">
        <f t="shared" si="37"/>
        <v>L01AX03_nr</v>
      </c>
      <c r="M319" s="75">
        <v>20</v>
      </c>
      <c r="N319" s="75" t="s">
        <v>223</v>
      </c>
      <c r="O319" s="75">
        <v>5</v>
      </c>
      <c r="P319" s="75" t="s">
        <v>7</v>
      </c>
      <c r="Q319" s="75">
        <v>1</v>
      </c>
      <c r="R319" s="97" t="s">
        <v>17</v>
      </c>
      <c r="S319" s="75" t="str">
        <f t="shared" si="38"/>
        <v>MG</v>
      </c>
      <c r="T319" s="75">
        <f t="shared" si="39"/>
        <v>0</v>
      </c>
      <c r="U319" s="75" t="str">
        <f t="shared" si="40"/>
        <v>mg</v>
      </c>
      <c r="V319" s="7">
        <f t="shared" si="41"/>
        <v>1</v>
      </c>
      <c r="W319" s="75">
        <f t="shared" si="42"/>
        <v>0</v>
      </c>
      <c r="X319" s="75">
        <f t="shared" si="43"/>
        <v>1</v>
      </c>
      <c r="Y319" s="75">
        <f t="shared" si="44"/>
        <v>0</v>
      </c>
    </row>
    <row r="320" spans="2:25" ht="15.6">
      <c r="B320" s="98" t="s">
        <v>1247</v>
      </c>
      <c r="C320" s="97" t="s">
        <v>1465</v>
      </c>
      <c r="D320" s="98">
        <v>6025923</v>
      </c>
      <c r="E320" s="77">
        <v>7680631930117</v>
      </c>
      <c r="F320" s="75" t="s">
        <v>1264</v>
      </c>
      <c r="G320" s="103"/>
      <c r="H320" s="102">
        <f t="shared" si="36"/>
        <v>0</v>
      </c>
      <c r="I320" s="101"/>
      <c r="J320"/>
      <c r="K320" s="113" t="s">
        <v>1501</v>
      </c>
      <c r="L320" s="127" t="str">
        <f t="shared" si="37"/>
        <v>L01AX03_nr</v>
      </c>
      <c r="M320" s="75">
        <v>250</v>
      </c>
      <c r="N320" s="75" t="s">
        <v>223</v>
      </c>
      <c r="O320" s="75">
        <v>5</v>
      </c>
      <c r="P320" s="75" t="s">
        <v>7</v>
      </c>
      <c r="Q320" s="75">
        <v>1</v>
      </c>
      <c r="R320" s="97" t="s">
        <v>17</v>
      </c>
      <c r="S320" s="75" t="str">
        <f t="shared" si="38"/>
        <v>MG</v>
      </c>
      <c r="T320" s="75">
        <f t="shared" si="39"/>
        <v>0</v>
      </c>
      <c r="U320" s="75" t="str">
        <f t="shared" si="40"/>
        <v>mg</v>
      </c>
      <c r="V320" s="7">
        <f t="shared" si="41"/>
        <v>1</v>
      </c>
      <c r="W320" s="75">
        <f t="shared" si="42"/>
        <v>0</v>
      </c>
      <c r="X320" s="75">
        <f t="shared" si="43"/>
        <v>1</v>
      </c>
      <c r="Y320" s="75">
        <f t="shared" si="44"/>
        <v>0</v>
      </c>
    </row>
    <row r="321" spans="2:25" ht="15.6">
      <c r="B321" s="98" t="s">
        <v>1247</v>
      </c>
      <c r="C321" s="97" t="s">
        <v>1465</v>
      </c>
      <c r="D321" s="98">
        <v>6025811</v>
      </c>
      <c r="E321" s="77">
        <v>7680631930018</v>
      </c>
      <c r="F321" s="75" t="s">
        <v>1265</v>
      </c>
      <c r="G321" s="103"/>
      <c r="H321" s="102">
        <f t="shared" si="36"/>
        <v>0</v>
      </c>
      <c r="I321" s="101"/>
      <c r="J321"/>
      <c r="K321" s="113" t="s">
        <v>1501</v>
      </c>
      <c r="L321" s="127" t="str">
        <f t="shared" si="37"/>
        <v>L01AX03_nr</v>
      </c>
      <c r="M321" s="75">
        <v>5</v>
      </c>
      <c r="N321" s="75" t="s">
        <v>223</v>
      </c>
      <c r="O321" s="75">
        <v>5</v>
      </c>
      <c r="P321" s="75" t="s">
        <v>7</v>
      </c>
      <c r="Q321" s="75">
        <v>1</v>
      </c>
      <c r="R321" s="97" t="s">
        <v>17</v>
      </c>
      <c r="S321" s="75" t="str">
        <f t="shared" si="38"/>
        <v>MG</v>
      </c>
      <c r="T321" s="75">
        <f t="shared" si="39"/>
        <v>0</v>
      </c>
      <c r="U321" s="75" t="str">
        <f t="shared" si="40"/>
        <v>mg</v>
      </c>
      <c r="V321" s="7">
        <f t="shared" si="41"/>
        <v>1</v>
      </c>
      <c r="W321" s="75">
        <f t="shared" si="42"/>
        <v>0</v>
      </c>
      <c r="X321" s="75">
        <f t="shared" si="43"/>
        <v>1</v>
      </c>
      <c r="Y321" s="75">
        <f t="shared" si="44"/>
        <v>0</v>
      </c>
    </row>
    <row r="322" spans="2:25" ht="15.6">
      <c r="B322" s="97" t="s">
        <v>1247</v>
      </c>
      <c r="C322" s="97" t="s">
        <v>1465</v>
      </c>
      <c r="D322" s="97">
        <v>4866073</v>
      </c>
      <c r="E322" s="76"/>
      <c r="F322" s="7" t="s">
        <v>1266</v>
      </c>
      <c r="G322" s="103"/>
      <c r="H322" s="102">
        <f t="shared" si="36"/>
        <v>0</v>
      </c>
      <c r="I322" s="101"/>
      <c r="J322"/>
      <c r="K322" s="113" t="s">
        <v>1501</v>
      </c>
      <c r="L322" s="127" t="str">
        <f t="shared" si="37"/>
        <v>L01AX03_nr</v>
      </c>
      <c r="M322" s="7">
        <v>100</v>
      </c>
      <c r="N322" s="7" t="s">
        <v>223</v>
      </c>
      <c r="O322" s="7">
        <v>5</v>
      </c>
      <c r="P322" s="7" t="s">
        <v>7</v>
      </c>
      <c r="Q322" s="7">
        <v>1</v>
      </c>
      <c r="R322" s="97" t="s">
        <v>17</v>
      </c>
      <c r="S322" s="75" t="str">
        <f t="shared" si="38"/>
        <v>MG</v>
      </c>
      <c r="T322" s="75">
        <f t="shared" si="39"/>
        <v>0</v>
      </c>
      <c r="U322" s="75" t="str">
        <f t="shared" si="40"/>
        <v>mg</v>
      </c>
      <c r="V322" s="7">
        <f t="shared" si="41"/>
        <v>1</v>
      </c>
      <c r="W322" s="75">
        <f t="shared" si="42"/>
        <v>0</v>
      </c>
      <c r="X322" s="75">
        <f t="shared" si="43"/>
        <v>1</v>
      </c>
      <c r="Y322" s="75">
        <f t="shared" si="44"/>
        <v>0</v>
      </c>
    </row>
    <row r="323" spans="2:25" ht="15.6">
      <c r="B323" s="97" t="s">
        <v>1247</v>
      </c>
      <c r="C323" s="97" t="s">
        <v>1465</v>
      </c>
      <c r="D323" s="97">
        <v>4866096</v>
      </c>
      <c r="E323" s="76"/>
      <c r="F323" s="7" t="s">
        <v>1267</v>
      </c>
      <c r="G323" s="103"/>
      <c r="H323" s="102">
        <f t="shared" si="36"/>
        <v>0</v>
      </c>
      <c r="I323" s="101"/>
      <c r="J323"/>
      <c r="K323" s="113" t="s">
        <v>1501</v>
      </c>
      <c r="L323" s="127" t="str">
        <f t="shared" si="37"/>
        <v>L01AX03_nr</v>
      </c>
      <c r="M323" s="7">
        <v>140</v>
      </c>
      <c r="N323" s="7" t="s">
        <v>223</v>
      </c>
      <c r="O323" s="7">
        <v>20</v>
      </c>
      <c r="P323" s="7" t="s">
        <v>7</v>
      </c>
      <c r="Q323" s="7">
        <v>1</v>
      </c>
      <c r="R323" s="97" t="s">
        <v>17</v>
      </c>
      <c r="S323" s="75" t="str">
        <f t="shared" si="38"/>
        <v>MG</v>
      </c>
      <c r="T323" s="75">
        <f t="shared" si="39"/>
        <v>0</v>
      </c>
      <c r="U323" s="75" t="str">
        <f t="shared" si="40"/>
        <v>mg</v>
      </c>
      <c r="V323" s="7">
        <f t="shared" si="41"/>
        <v>1</v>
      </c>
      <c r="W323" s="75">
        <f t="shared" si="42"/>
        <v>0</v>
      </c>
      <c r="X323" s="75">
        <f t="shared" si="43"/>
        <v>1</v>
      </c>
      <c r="Y323" s="75">
        <f t="shared" si="44"/>
        <v>0</v>
      </c>
    </row>
    <row r="324" spans="2:25" ht="15.6">
      <c r="B324" s="97" t="s">
        <v>1247</v>
      </c>
      <c r="C324" s="97" t="s">
        <v>1465</v>
      </c>
      <c r="D324" s="97">
        <v>4866104</v>
      </c>
      <c r="E324" s="77"/>
      <c r="F324" s="75" t="s">
        <v>1268</v>
      </c>
      <c r="G324" s="103"/>
      <c r="H324" s="102">
        <f t="shared" si="36"/>
        <v>0</v>
      </c>
      <c r="I324" s="101"/>
      <c r="J324"/>
      <c r="K324" s="113" t="s">
        <v>1501</v>
      </c>
      <c r="L324" s="127" t="str">
        <f t="shared" si="37"/>
        <v>L01AX03_nr</v>
      </c>
      <c r="M324" s="75">
        <v>140</v>
      </c>
      <c r="N324" s="75" t="s">
        <v>223</v>
      </c>
      <c r="O324" s="75">
        <v>5</v>
      </c>
      <c r="P324" s="75" t="s">
        <v>7</v>
      </c>
      <c r="Q324" s="75">
        <v>1</v>
      </c>
      <c r="R324" s="97" t="s">
        <v>17</v>
      </c>
      <c r="S324" s="75" t="str">
        <f t="shared" si="38"/>
        <v>MG</v>
      </c>
      <c r="T324" s="75">
        <f t="shared" si="39"/>
        <v>0</v>
      </c>
      <c r="U324" s="75" t="str">
        <f t="shared" si="40"/>
        <v>mg</v>
      </c>
      <c r="V324" s="7">
        <f t="shared" si="41"/>
        <v>1</v>
      </c>
      <c r="W324" s="75">
        <f t="shared" si="42"/>
        <v>0</v>
      </c>
      <c r="X324" s="75">
        <f t="shared" si="43"/>
        <v>1</v>
      </c>
      <c r="Y324" s="75">
        <f t="shared" si="44"/>
        <v>0</v>
      </c>
    </row>
    <row r="325" spans="2:25" ht="15.6">
      <c r="B325" s="97" t="s">
        <v>1247</v>
      </c>
      <c r="C325" s="97" t="s">
        <v>1465</v>
      </c>
      <c r="D325" s="97">
        <v>4866110</v>
      </c>
      <c r="E325" s="77"/>
      <c r="F325" s="97" t="s">
        <v>1269</v>
      </c>
      <c r="G325" s="103"/>
      <c r="H325" s="102">
        <f t="shared" si="36"/>
        <v>0</v>
      </c>
      <c r="I325" s="101"/>
      <c r="J325" s="113"/>
      <c r="K325" s="113" t="s">
        <v>1501</v>
      </c>
      <c r="L325" s="127" t="str">
        <f t="shared" si="37"/>
        <v>L01AX03_nr</v>
      </c>
      <c r="M325" s="97">
        <v>180</v>
      </c>
      <c r="N325" s="97" t="s">
        <v>223</v>
      </c>
      <c r="O325" s="97">
        <v>20</v>
      </c>
      <c r="P325" s="97" t="s">
        <v>7</v>
      </c>
      <c r="Q325" s="97">
        <v>1</v>
      </c>
      <c r="R325" s="97" t="s">
        <v>17</v>
      </c>
      <c r="S325" s="97" t="str">
        <f t="shared" si="38"/>
        <v>MG</v>
      </c>
      <c r="T325" s="97">
        <f t="shared" si="39"/>
        <v>0</v>
      </c>
      <c r="U325" s="97" t="str">
        <f t="shared" si="40"/>
        <v>mg</v>
      </c>
      <c r="V325" s="98">
        <f t="shared" si="41"/>
        <v>1</v>
      </c>
      <c r="W325" s="97">
        <f t="shared" si="42"/>
        <v>0</v>
      </c>
      <c r="X325" s="97">
        <f t="shared" si="43"/>
        <v>1</v>
      </c>
      <c r="Y325" s="97">
        <f t="shared" si="44"/>
        <v>0</v>
      </c>
    </row>
    <row r="326" spans="2:25" ht="15.6">
      <c r="B326" s="97" t="s">
        <v>1247</v>
      </c>
      <c r="C326" s="97" t="s">
        <v>1465</v>
      </c>
      <c r="D326" s="97">
        <v>4866127</v>
      </c>
      <c r="E326" s="77"/>
      <c r="F326" s="97" t="s">
        <v>1270</v>
      </c>
      <c r="G326" s="103"/>
      <c r="H326" s="102">
        <f t="shared" si="36"/>
        <v>0</v>
      </c>
      <c r="I326" s="101"/>
      <c r="J326" s="113"/>
      <c r="K326" s="113" t="s">
        <v>1501</v>
      </c>
      <c r="L326" s="127" t="str">
        <f t="shared" si="37"/>
        <v>L01AX03_nr</v>
      </c>
      <c r="M326" s="97">
        <v>180</v>
      </c>
      <c r="N326" s="97" t="s">
        <v>223</v>
      </c>
      <c r="O326" s="97">
        <v>5</v>
      </c>
      <c r="P326" s="97" t="s">
        <v>7</v>
      </c>
      <c r="Q326" s="97">
        <v>1</v>
      </c>
      <c r="R326" s="97" t="s">
        <v>17</v>
      </c>
      <c r="S326" s="97" t="str">
        <f t="shared" si="38"/>
        <v>MG</v>
      </c>
      <c r="T326" s="97">
        <f t="shared" si="39"/>
        <v>0</v>
      </c>
      <c r="U326" s="97" t="str">
        <f t="shared" si="40"/>
        <v>mg</v>
      </c>
      <c r="V326" s="98">
        <f t="shared" si="41"/>
        <v>1</v>
      </c>
      <c r="W326" s="97">
        <f t="shared" si="42"/>
        <v>0</v>
      </c>
      <c r="X326" s="97">
        <f t="shared" si="43"/>
        <v>1</v>
      </c>
      <c r="Y326" s="97">
        <f t="shared" si="44"/>
        <v>0</v>
      </c>
    </row>
    <row r="327" spans="2:25" ht="15.6">
      <c r="B327" s="97" t="s">
        <v>1247</v>
      </c>
      <c r="C327" s="97" t="s">
        <v>1465</v>
      </c>
      <c r="D327" s="97">
        <v>4866044</v>
      </c>
      <c r="E327" s="77"/>
      <c r="F327" s="97" t="s">
        <v>1271</v>
      </c>
      <c r="G327" s="103"/>
      <c r="H327" s="102">
        <f t="shared" si="36"/>
        <v>0</v>
      </c>
      <c r="I327" s="101"/>
      <c r="J327" s="113"/>
      <c r="K327" s="113" t="s">
        <v>1501</v>
      </c>
      <c r="L327" s="127" t="str">
        <f t="shared" si="37"/>
        <v>L01AX03_nr</v>
      </c>
      <c r="M327" s="97">
        <v>20</v>
      </c>
      <c r="N327" s="97" t="s">
        <v>223</v>
      </c>
      <c r="O327" s="97">
        <v>20</v>
      </c>
      <c r="P327" s="97" t="s">
        <v>7</v>
      </c>
      <c r="Q327" s="97">
        <v>1</v>
      </c>
      <c r="R327" s="97" t="s">
        <v>17</v>
      </c>
      <c r="S327" s="97" t="str">
        <f t="shared" si="38"/>
        <v>MG</v>
      </c>
      <c r="T327" s="97">
        <f t="shared" si="39"/>
        <v>0</v>
      </c>
      <c r="U327" s="97" t="str">
        <f t="shared" si="40"/>
        <v>mg</v>
      </c>
      <c r="V327" s="98">
        <f t="shared" si="41"/>
        <v>1</v>
      </c>
      <c r="W327" s="97">
        <f t="shared" si="42"/>
        <v>0</v>
      </c>
      <c r="X327" s="97">
        <f t="shared" si="43"/>
        <v>1</v>
      </c>
      <c r="Y327" s="97">
        <f t="shared" si="44"/>
        <v>0</v>
      </c>
    </row>
    <row r="328" spans="2:25" ht="15.6">
      <c r="B328" s="97" t="s">
        <v>1247</v>
      </c>
      <c r="C328" s="97" t="s">
        <v>1465</v>
      </c>
      <c r="D328" s="97">
        <v>4866050</v>
      </c>
      <c r="E328" s="77"/>
      <c r="F328" s="97" t="s">
        <v>1272</v>
      </c>
      <c r="G328" s="103"/>
      <c r="H328" s="102">
        <f t="shared" si="36"/>
        <v>0</v>
      </c>
      <c r="I328" s="101"/>
      <c r="J328" s="113"/>
      <c r="K328" s="113" t="s">
        <v>1501</v>
      </c>
      <c r="L328" s="127" t="str">
        <f t="shared" si="37"/>
        <v>L01AX03_nr</v>
      </c>
      <c r="M328" s="97">
        <v>20</v>
      </c>
      <c r="N328" s="97" t="s">
        <v>223</v>
      </c>
      <c r="O328" s="97">
        <v>5</v>
      </c>
      <c r="P328" s="97" t="s">
        <v>7</v>
      </c>
      <c r="Q328" s="97">
        <v>1</v>
      </c>
      <c r="R328" s="97" t="s">
        <v>17</v>
      </c>
      <c r="S328" s="97" t="str">
        <f t="shared" si="38"/>
        <v>MG</v>
      </c>
      <c r="T328" s="97">
        <f t="shared" si="39"/>
        <v>0</v>
      </c>
      <c r="U328" s="97" t="str">
        <f t="shared" si="40"/>
        <v>mg</v>
      </c>
      <c r="V328" s="98">
        <f t="shared" si="41"/>
        <v>1</v>
      </c>
      <c r="W328" s="97">
        <f t="shared" si="42"/>
        <v>0</v>
      </c>
      <c r="X328" s="97">
        <f t="shared" si="43"/>
        <v>1</v>
      </c>
      <c r="Y328" s="97">
        <f t="shared" si="44"/>
        <v>0</v>
      </c>
    </row>
    <row r="329" spans="2:25" ht="15.6">
      <c r="B329" s="97" t="s">
        <v>1247</v>
      </c>
      <c r="C329" s="97" t="s">
        <v>1465</v>
      </c>
      <c r="D329" s="97">
        <v>4866156</v>
      </c>
      <c r="E329" s="77"/>
      <c r="F329" s="97" t="s">
        <v>1273</v>
      </c>
      <c r="G329" s="103"/>
      <c r="H329" s="102">
        <f t="shared" si="36"/>
        <v>0</v>
      </c>
      <c r="I329" s="101"/>
      <c r="J329" s="113"/>
      <c r="K329" s="113" t="s">
        <v>1501</v>
      </c>
      <c r="L329" s="127" t="str">
        <f t="shared" si="37"/>
        <v>L01AX03_nr</v>
      </c>
      <c r="M329" s="97">
        <v>250</v>
      </c>
      <c r="N329" s="97" t="s">
        <v>223</v>
      </c>
      <c r="O329" s="97">
        <v>5</v>
      </c>
      <c r="P329" s="97" t="s">
        <v>7</v>
      </c>
      <c r="Q329" s="97">
        <v>1</v>
      </c>
      <c r="R329" s="97" t="s">
        <v>17</v>
      </c>
      <c r="S329" s="97" t="str">
        <f t="shared" si="38"/>
        <v>MG</v>
      </c>
      <c r="T329" s="97">
        <f t="shared" si="39"/>
        <v>0</v>
      </c>
      <c r="U329" s="97" t="str">
        <f t="shared" si="40"/>
        <v>mg</v>
      </c>
      <c r="V329" s="98">
        <f t="shared" si="41"/>
        <v>1</v>
      </c>
      <c r="W329" s="97">
        <f t="shared" si="42"/>
        <v>0</v>
      </c>
      <c r="X329" s="97">
        <f t="shared" si="43"/>
        <v>1</v>
      </c>
      <c r="Y329" s="97">
        <f t="shared" si="44"/>
        <v>0</v>
      </c>
    </row>
    <row r="330" spans="2:25" ht="15.6">
      <c r="B330" s="97" t="s">
        <v>1247</v>
      </c>
      <c r="C330" s="97" t="s">
        <v>1465</v>
      </c>
      <c r="D330" s="97">
        <v>4866162</v>
      </c>
      <c r="E330" s="77"/>
      <c r="F330" s="97" t="s">
        <v>1274</v>
      </c>
      <c r="G330" s="103"/>
      <c r="H330" s="102">
        <f t="shared" si="36"/>
        <v>0</v>
      </c>
      <c r="I330" s="101"/>
      <c r="J330" s="113"/>
      <c r="K330" s="113" t="s">
        <v>1501</v>
      </c>
      <c r="L330" s="127" t="str">
        <f t="shared" si="37"/>
        <v>L01AX03_nr</v>
      </c>
      <c r="M330" s="97">
        <v>5</v>
      </c>
      <c r="N330" s="97" t="s">
        <v>223</v>
      </c>
      <c r="O330" s="97">
        <v>20</v>
      </c>
      <c r="P330" s="97" t="s">
        <v>7</v>
      </c>
      <c r="Q330" s="97">
        <v>1</v>
      </c>
      <c r="R330" s="97" t="s">
        <v>17</v>
      </c>
      <c r="S330" s="97" t="str">
        <f t="shared" si="38"/>
        <v>MG</v>
      </c>
      <c r="T330" s="97">
        <f t="shared" si="39"/>
        <v>0</v>
      </c>
      <c r="U330" s="97" t="str">
        <f t="shared" si="40"/>
        <v>mg</v>
      </c>
      <c r="V330" s="98">
        <f t="shared" si="41"/>
        <v>1</v>
      </c>
      <c r="W330" s="97">
        <f t="shared" si="42"/>
        <v>0</v>
      </c>
      <c r="X330" s="97">
        <f t="shared" si="43"/>
        <v>1</v>
      </c>
      <c r="Y330" s="97">
        <f t="shared" si="44"/>
        <v>0</v>
      </c>
    </row>
    <row r="331" spans="2:25" ht="15.6">
      <c r="B331" s="97" t="s">
        <v>1247</v>
      </c>
      <c r="C331" s="97" t="s">
        <v>1465</v>
      </c>
      <c r="D331" s="97">
        <v>4866179</v>
      </c>
      <c r="E331" s="77"/>
      <c r="F331" s="97" t="s">
        <v>1275</v>
      </c>
      <c r="G331" s="103"/>
      <c r="H331" s="102">
        <f t="shared" si="36"/>
        <v>0</v>
      </c>
      <c r="I331" s="101"/>
      <c r="J331" s="113"/>
      <c r="K331" s="113" t="s">
        <v>1501</v>
      </c>
      <c r="L331" s="127" t="str">
        <f t="shared" si="37"/>
        <v>L01AX03_nr</v>
      </c>
      <c r="M331" s="97">
        <v>5</v>
      </c>
      <c r="N331" s="97" t="s">
        <v>223</v>
      </c>
      <c r="O331" s="97">
        <v>5</v>
      </c>
      <c r="P331" s="97" t="s">
        <v>7</v>
      </c>
      <c r="Q331" s="97">
        <v>1</v>
      </c>
      <c r="R331" s="97" t="s">
        <v>17</v>
      </c>
      <c r="S331" s="97" t="str">
        <f t="shared" si="38"/>
        <v>MG</v>
      </c>
      <c r="T331" s="97">
        <f t="shared" si="39"/>
        <v>0</v>
      </c>
      <c r="U331" s="97" t="str">
        <f t="shared" si="40"/>
        <v>mg</v>
      </c>
      <c r="V331" s="98">
        <f t="shared" si="41"/>
        <v>1</v>
      </c>
      <c r="W331" s="97">
        <f t="shared" si="42"/>
        <v>0</v>
      </c>
      <c r="X331" s="97">
        <f t="shared" si="43"/>
        <v>1</v>
      </c>
      <c r="Y331" s="97">
        <f t="shared" si="44"/>
        <v>0</v>
      </c>
    </row>
    <row r="332" spans="2:25" ht="15.6">
      <c r="B332" s="97" t="s">
        <v>1247</v>
      </c>
      <c r="C332" s="97" t="s">
        <v>1465</v>
      </c>
      <c r="D332" s="97">
        <v>4791300</v>
      </c>
      <c r="E332" s="77">
        <v>7680612250067</v>
      </c>
      <c r="F332" s="97" t="s">
        <v>1276</v>
      </c>
      <c r="G332" s="103"/>
      <c r="H332" s="102">
        <f t="shared" si="36"/>
        <v>0</v>
      </c>
      <c r="I332" s="101"/>
      <c r="J332" s="113"/>
      <c r="K332" s="113" t="s">
        <v>1501</v>
      </c>
      <c r="L332" s="127" t="str">
        <f t="shared" si="37"/>
        <v>L01AX03_nr</v>
      </c>
      <c r="M332" s="97">
        <v>100</v>
      </c>
      <c r="N332" s="97" t="s">
        <v>223</v>
      </c>
      <c r="O332" s="97">
        <v>20</v>
      </c>
      <c r="P332" s="97" t="s">
        <v>7</v>
      </c>
      <c r="Q332" s="97">
        <v>1</v>
      </c>
      <c r="R332" s="97" t="s">
        <v>17</v>
      </c>
      <c r="S332" s="97" t="str">
        <f t="shared" si="38"/>
        <v>MG</v>
      </c>
      <c r="T332" s="97">
        <f t="shared" si="39"/>
        <v>0</v>
      </c>
      <c r="U332" s="97" t="str">
        <f t="shared" si="40"/>
        <v>mg</v>
      </c>
      <c r="V332" s="98">
        <f t="shared" si="41"/>
        <v>1</v>
      </c>
      <c r="W332" s="97">
        <f t="shared" si="42"/>
        <v>0</v>
      </c>
      <c r="X332" s="97">
        <f t="shared" si="43"/>
        <v>1</v>
      </c>
      <c r="Y332" s="97">
        <f t="shared" si="44"/>
        <v>0</v>
      </c>
    </row>
    <row r="333" spans="2:25" ht="15.6">
      <c r="B333" s="97" t="s">
        <v>1247</v>
      </c>
      <c r="C333" s="97" t="s">
        <v>1465</v>
      </c>
      <c r="D333" s="97">
        <v>4775011</v>
      </c>
      <c r="E333" s="77">
        <v>7680612250050</v>
      </c>
      <c r="F333" s="97" t="s">
        <v>1277</v>
      </c>
      <c r="G333" s="103"/>
      <c r="H333" s="102">
        <f t="shared" si="36"/>
        <v>0</v>
      </c>
      <c r="I333" s="101"/>
      <c r="J333" s="113"/>
      <c r="K333" s="113" t="s">
        <v>1501</v>
      </c>
      <c r="L333" s="127" t="str">
        <f t="shared" si="37"/>
        <v>L01AX03_nr</v>
      </c>
      <c r="M333" s="97">
        <v>100</v>
      </c>
      <c r="N333" s="97" t="s">
        <v>223</v>
      </c>
      <c r="O333" s="97">
        <v>5</v>
      </c>
      <c r="P333" s="97" t="s">
        <v>7</v>
      </c>
      <c r="Q333" s="97">
        <v>1</v>
      </c>
      <c r="R333" s="97" t="s">
        <v>17</v>
      </c>
      <c r="S333" s="97" t="str">
        <f t="shared" si="38"/>
        <v>MG</v>
      </c>
      <c r="T333" s="97">
        <f t="shared" si="39"/>
        <v>0</v>
      </c>
      <c r="U333" s="97" t="str">
        <f t="shared" si="40"/>
        <v>mg</v>
      </c>
      <c r="V333" s="98">
        <f t="shared" si="41"/>
        <v>1</v>
      </c>
      <c r="W333" s="97">
        <f t="shared" si="42"/>
        <v>0</v>
      </c>
      <c r="X333" s="97">
        <f t="shared" si="43"/>
        <v>1</v>
      </c>
      <c r="Y333" s="97">
        <f t="shared" si="44"/>
        <v>0</v>
      </c>
    </row>
    <row r="334" spans="2:25" ht="15.6">
      <c r="B334" s="97" t="s">
        <v>1247</v>
      </c>
      <c r="C334" s="97" t="s">
        <v>1465</v>
      </c>
      <c r="D334" s="97">
        <v>4782028</v>
      </c>
      <c r="E334" s="77">
        <v>7680612250081</v>
      </c>
      <c r="F334" s="97" t="s">
        <v>1278</v>
      </c>
      <c r="G334" s="103"/>
      <c r="H334" s="102">
        <f t="shared" si="36"/>
        <v>0</v>
      </c>
      <c r="I334" s="101"/>
      <c r="J334" s="113"/>
      <c r="K334" s="113" t="s">
        <v>1501</v>
      </c>
      <c r="L334" s="127" t="str">
        <f t="shared" si="37"/>
        <v>L01AX03_nr</v>
      </c>
      <c r="M334" s="97">
        <v>140</v>
      </c>
      <c r="N334" s="97" t="s">
        <v>223</v>
      </c>
      <c r="O334" s="97">
        <v>20</v>
      </c>
      <c r="P334" s="97" t="s">
        <v>7</v>
      </c>
      <c r="Q334" s="97">
        <v>1</v>
      </c>
      <c r="R334" s="97" t="s">
        <v>17</v>
      </c>
      <c r="S334" s="97" t="str">
        <f t="shared" si="38"/>
        <v>MG</v>
      </c>
      <c r="T334" s="97">
        <f t="shared" si="39"/>
        <v>0</v>
      </c>
      <c r="U334" s="97" t="str">
        <f t="shared" si="40"/>
        <v>mg</v>
      </c>
      <c r="V334" s="98">
        <f t="shared" si="41"/>
        <v>1</v>
      </c>
      <c r="W334" s="97">
        <f t="shared" si="42"/>
        <v>0</v>
      </c>
      <c r="X334" s="97">
        <f t="shared" si="43"/>
        <v>1</v>
      </c>
      <c r="Y334" s="97">
        <f t="shared" si="44"/>
        <v>0</v>
      </c>
    </row>
    <row r="335" spans="2:25" ht="15.6">
      <c r="B335" s="97" t="s">
        <v>1247</v>
      </c>
      <c r="C335" s="97" t="s">
        <v>1465</v>
      </c>
      <c r="D335" s="97">
        <v>4775040</v>
      </c>
      <c r="E335" s="77">
        <v>7680612250074</v>
      </c>
      <c r="F335" s="97" t="s">
        <v>1279</v>
      </c>
      <c r="G335" s="103"/>
      <c r="H335" s="102">
        <f t="shared" si="36"/>
        <v>0</v>
      </c>
      <c r="I335" s="101"/>
      <c r="J335" s="113"/>
      <c r="K335" s="113" t="s">
        <v>1501</v>
      </c>
      <c r="L335" s="127" t="str">
        <f t="shared" si="37"/>
        <v>L01AX03_nr</v>
      </c>
      <c r="M335" s="97">
        <v>140</v>
      </c>
      <c r="N335" s="97" t="s">
        <v>223</v>
      </c>
      <c r="O335" s="97">
        <v>5</v>
      </c>
      <c r="P335" s="97" t="s">
        <v>7</v>
      </c>
      <c r="Q335" s="97">
        <v>1</v>
      </c>
      <c r="R335" s="97" t="s">
        <v>17</v>
      </c>
      <c r="S335" s="97" t="str">
        <f t="shared" si="38"/>
        <v>MG</v>
      </c>
      <c r="T335" s="97">
        <f t="shared" si="39"/>
        <v>0</v>
      </c>
      <c r="U335" s="97" t="str">
        <f t="shared" si="40"/>
        <v>mg</v>
      </c>
      <c r="V335" s="98">
        <f t="shared" si="41"/>
        <v>1</v>
      </c>
      <c r="W335" s="97">
        <f t="shared" si="42"/>
        <v>0</v>
      </c>
      <c r="X335" s="97">
        <f t="shared" si="43"/>
        <v>1</v>
      </c>
      <c r="Y335" s="97">
        <f t="shared" si="44"/>
        <v>0</v>
      </c>
    </row>
    <row r="336" spans="2:25" ht="15.6">
      <c r="B336" s="97" t="s">
        <v>1247</v>
      </c>
      <c r="C336" s="97" t="s">
        <v>1465</v>
      </c>
      <c r="D336" s="97">
        <v>4782034</v>
      </c>
      <c r="E336" s="77">
        <v>7680612250104</v>
      </c>
      <c r="F336" s="97" t="s">
        <v>1280</v>
      </c>
      <c r="G336" s="103"/>
      <c r="H336" s="102">
        <f t="shared" si="36"/>
        <v>0</v>
      </c>
      <c r="I336" s="101"/>
      <c r="J336" s="113"/>
      <c r="K336" s="113" t="s">
        <v>1501</v>
      </c>
      <c r="L336" s="127" t="str">
        <f t="shared" si="37"/>
        <v>L01AX03_nr</v>
      </c>
      <c r="M336" s="97">
        <v>180</v>
      </c>
      <c r="N336" s="97" t="s">
        <v>223</v>
      </c>
      <c r="O336" s="97">
        <v>20</v>
      </c>
      <c r="P336" s="97" t="s">
        <v>7</v>
      </c>
      <c r="Q336" s="97">
        <v>1</v>
      </c>
      <c r="R336" s="97" t="s">
        <v>17</v>
      </c>
      <c r="S336" s="97" t="str">
        <f t="shared" si="38"/>
        <v>MG</v>
      </c>
      <c r="T336" s="97">
        <f t="shared" si="39"/>
        <v>0</v>
      </c>
      <c r="U336" s="97" t="str">
        <f t="shared" si="40"/>
        <v>mg</v>
      </c>
      <c r="V336" s="98">
        <f t="shared" si="41"/>
        <v>1</v>
      </c>
      <c r="W336" s="97">
        <f t="shared" si="42"/>
        <v>0</v>
      </c>
      <c r="X336" s="97">
        <f t="shared" si="43"/>
        <v>1</v>
      </c>
      <c r="Y336" s="97">
        <f t="shared" si="44"/>
        <v>0</v>
      </c>
    </row>
    <row r="337" spans="2:25" ht="15.6">
      <c r="B337" s="97" t="s">
        <v>1247</v>
      </c>
      <c r="C337" s="97" t="s">
        <v>1465</v>
      </c>
      <c r="D337" s="97">
        <v>4775034</v>
      </c>
      <c r="E337" s="77">
        <v>7680612250098</v>
      </c>
      <c r="F337" s="97" t="s">
        <v>1281</v>
      </c>
      <c r="G337" s="103"/>
      <c r="H337" s="102">
        <f t="shared" si="36"/>
        <v>0</v>
      </c>
      <c r="I337" s="101"/>
      <c r="J337" s="113"/>
      <c r="K337" s="113" t="s">
        <v>1501</v>
      </c>
      <c r="L337" s="127" t="str">
        <f t="shared" si="37"/>
        <v>L01AX03_nr</v>
      </c>
      <c r="M337" s="97">
        <v>180</v>
      </c>
      <c r="N337" s="97" t="s">
        <v>223</v>
      </c>
      <c r="O337" s="97">
        <v>5</v>
      </c>
      <c r="P337" s="97" t="s">
        <v>7</v>
      </c>
      <c r="Q337" s="97">
        <v>1</v>
      </c>
      <c r="R337" s="97" t="s">
        <v>17</v>
      </c>
      <c r="S337" s="97" t="str">
        <f t="shared" si="38"/>
        <v>MG</v>
      </c>
      <c r="T337" s="97">
        <f t="shared" si="39"/>
        <v>0</v>
      </c>
      <c r="U337" s="97" t="str">
        <f t="shared" si="40"/>
        <v>mg</v>
      </c>
      <c r="V337" s="98">
        <f t="shared" si="41"/>
        <v>1</v>
      </c>
      <c r="W337" s="97">
        <f t="shared" si="42"/>
        <v>0</v>
      </c>
      <c r="X337" s="97">
        <f t="shared" si="43"/>
        <v>1</v>
      </c>
      <c r="Y337" s="97">
        <f t="shared" si="44"/>
        <v>0</v>
      </c>
    </row>
    <row r="338" spans="2:25" ht="15.6">
      <c r="B338" s="97" t="s">
        <v>1247</v>
      </c>
      <c r="C338" s="97" t="s">
        <v>1465</v>
      </c>
      <c r="D338" s="97">
        <v>4782011</v>
      </c>
      <c r="E338" s="77">
        <v>7680612250043</v>
      </c>
      <c r="F338" s="97" t="s">
        <v>1282</v>
      </c>
      <c r="G338" s="103"/>
      <c r="H338" s="102">
        <f t="shared" si="36"/>
        <v>0</v>
      </c>
      <c r="I338" s="101"/>
      <c r="J338" s="113"/>
      <c r="K338" s="113" t="s">
        <v>1501</v>
      </c>
      <c r="L338" s="127" t="str">
        <f t="shared" si="37"/>
        <v>L01AX03_nr</v>
      </c>
      <c r="M338" s="97">
        <v>20</v>
      </c>
      <c r="N338" s="97" t="s">
        <v>223</v>
      </c>
      <c r="O338" s="97">
        <v>20</v>
      </c>
      <c r="P338" s="97" t="s">
        <v>7</v>
      </c>
      <c r="Q338" s="97">
        <v>1</v>
      </c>
      <c r="R338" s="97" t="s">
        <v>17</v>
      </c>
      <c r="S338" s="97" t="str">
        <f t="shared" si="38"/>
        <v>MG</v>
      </c>
      <c r="T338" s="97">
        <f t="shared" si="39"/>
        <v>0</v>
      </c>
      <c r="U338" s="97" t="str">
        <f t="shared" si="40"/>
        <v>mg</v>
      </c>
      <c r="V338" s="98">
        <f t="shared" si="41"/>
        <v>1</v>
      </c>
      <c r="W338" s="97">
        <f t="shared" si="42"/>
        <v>0</v>
      </c>
      <c r="X338" s="97">
        <f t="shared" si="43"/>
        <v>1</v>
      </c>
      <c r="Y338" s="97">
        <f t="shared" si="44"/>
        <v>0</v>
      </c>
    </row>
    <row r="339" spans="2:25" ht="15.6">
      <c r="B339" s="97" t="s">
        <v>1247</v>
      </c>
      <c r="C339" s="97" t="s">
        <v>1465</v>
      </c>
      <c r="D339" s="97">
        <v>4775005</v>
      </c>
      <c r="E339" s="77">
        <v>7680612250036</v>
      </c>
      <c r="F339" s="97" t="s">
        <v>1283</v>
      </c>
      <c r="G339" s="103"/>
      <c r="H339" s="102">
        <f t="shared" si="36"/>
        <v>0</v>
      </c>
      <c r="I339" s="101"/>
      <c r="J339" s="113"/>
      <c r="K339" s="113" t="s">
        <v>1501</v>
      </c>
      <c r="L339" s="127" t="str">
        <f t="shared" si="37"/>
        <v>L01AX03_nr</v>
      </c>
      <c r="M339" s="97">
        <v>20</v>
      </c>
      <c r="N339" s="97" t="s">
        <v>223</v>
      </c>
      <c r="O339" s="97">
        <v>5</v>
      </c>
      <c r="P339" s="97" t="s">
        <v>7</v>
      </c>
      <c r="Q339" s="97">
        <v>1</v>
      </c>
      <c r="R339" s="97" t="s">
        <v>17</v>
      </c>
      <c r="S339" s="97" t="str">
        <f t="shared" si="38"/>
        <v>MG</v>
      </c>
      <c r="T339" s="97">
        <f t="shared" si="39"/>
        <v>0</v>
      </c>
      <c r="U339" s="97" t="str">
        <f t="shared" si="40"/>
        <v>mg</v>
      </c>
      <c r="V339" s="98">
        <f t="shared" si="41"/>
        <v>1</v>
      </c>
      <c r="W339" s="97">
        <f t="shared" si="42"/>
        <v>0</v>
      </c>
      <c r="X339" s="97">
        <f t="shared" si="43"/>
        <v>1</v>
      </c>
      <c r="Y339" s="97">
        <f t="shared" si="44"/>
        <v>0</v>
      </c>
    </row>
    <row r="340" spans="2:25" ht="15.6">
      <c r="B340" s="97" t="s">
        <v>1247</v>
      </c>
      <c r="C340" s="97" t="s">
        <v>1465</v>
      </c>
      <c r="D340" s="97">
        <v>4775028</v>
      </c>
      <c r="E340" s="77">
        <v>7680612250111</v>
      </c>
      <c r="F340" s="97" t="s">
        <v>1284</v>
      </c>
      <c r="G340" s="103"/>
      <c r="H340" s="102">
        <f t="shared" ref="H340:H403" si="45">+IF(OR(X340=1,Y340=1),G340/Q340/O340/M340,G340/Q340/M340)</f>
        <v>0</v>
      </c>
      <c r="I340" s="101"/>
      <c r="J340" s="113"/>
      <c r="K340" s="113" t="s">
        <v>1501</v>
      </c>
      <c r="L340" s="127" t="str">
        <f t="shared" ref="L340:L403" si="46">+B340&amp;"_"&amp;K340</f>
        <v>L01AX03_nr</v>
      </c>
      <c r="M340" s="97">
        <v>250</v>
      </c>
      <c r="N340" s="97" t="s">
        <v>223</v>
      </c>
      <c r="O340" s="97">
        <v>5</v>
      </c>
      <c r="P340" s="97" t="s">
        <v>7</v>
      </c>
      <c r="Q340" s="97">
        <v>1</v>
      </c>
      <c r="R340" s="97" t="s">
        <v>17</v>
      </c>
      <c r="S340" s="97" t="str">
        <f t="shared" ref="S340:S403" si="47">IF(ISERR(SEARCH("/",$N340)-1),$N340,LEFT($N340,SEARCH("/",$N340)-1))</f>
        <v>MG</v>
      </c>
      <c r="T340" s="97">
        <f t="shared" ref="T340:T403" si="48">IF(ISERR(SEARCH("/",$N340)-1),0,RIGHT($N340,LEN($N340)-SEARCH("/",$N340)))</f>
        <v>0</v>
      </c>
      <c r="U340" s="97" t="str">
        <f t="shared" ref="U340:U403" si="49">+IF(OR(S340=R340,AND(S340="E",R340="U"),AND(S340="IE",R340="IU"),AND(S340="IE",R340="U"),AND(S340="E",R340="IU"),AND(S340="MIOE",R340="MIU")),R340,S340)</f>
        <v>mg</v>
      </c>
      <c r="V340" s="98">
        <f t="shared" ref="V340:V403" si="50">+IF(T340=0,1,IF(LEFT(T340,1)="M","1"&amp;T340,T340))</f>
        <v>1</v>
      </c>
      <c r="W340" s="97">
        <f t="shared" ref="W340:W403" si="51">+IF(U340=R340,0,1)</f>
        <v>0</v>
      </c>
      <c r="X340" s="97">
        <f t="shared" ref="X340:X403" si="52">+IF(P340="Stk",1,0)</f>
        <v>1</v>
      </c>
      <c r="Y340" s="97">
        <f t="shared" ref="Y340:Y403" si="53">+IF(OR(X340=1,V340=1),0,IF((O340&amp;P340)=V340,0,1))</f>
        <v>0</v>
      </c>
    </row>
    <row r="341" spans="2:25" ht="15.6">
      <c r="B341" s="97" t="s">
        <v>1247</v>
      </c>
      <c r="C341" s="97" t="s">
        <v>1465</v>
      </c>
      <c r="D341" s="97">
        <v>4782005</v>
      </c>
      <c r="E341" s="77">
        <v>7680612250029</v>
      </c>
      <c r="F341" s="97" t="s">
        <v>1285</v>
      </c>
      <c r="G341" s="103"/>
      <c r="H341" s="102">
        <f t="shared" si="45"/>
        <v>0</v>
      </c>
      <c r="I341" s="101"/>
      <c r="J341" s="113"/>
      <c r="K341" s="113" t="s">
        <v>1501</v>
      </c>
      <c r="L341" s="127" t="str">
        <f t="shared" si="46"/>
        <v>L01AX03_nr</v>
      </c>
      <c r="M341" s="97">
        <v>5</v>
      </c>
      <c r="N341" s="97" t="s">
        <v>223</v>
      </c>
      <c r="O341" s="97">
        <v>20</v>
      </c>
      <c r="P341" s="97" t="s">
        <v>7</v>
      </c>
      <c r="Q341" s="97">
        <v>1</v>
      </c>
      <c r="R341" s="97" t="s">
        <v>17</v>
      </c>
      <c r="S341" s="97" t="str">
        <f t="shared" si="47"/>
        <v>MG</v>
      </c>
      <c r="T341" s="97">
        <f t="shared" si="48"/>
        <v>0</v>
      </c>
      <c r="U341" s="97" t="str">
        <f t="shared" si="49"/>
        <v>mg</v>
      </c>
      <c r="V341" s="98">
        <f t="shared" si="50"/>
        <v>1</v>
      </c>
      <c r="W341" s="97">
        <f t="shared" si="51"/>
        <v>0</v>
      </c>
      <c r="X341" s="97">
        <f t="shared" si="52"/>
        <v>1</v>
      </c>
      <c r="Y341" s="97">
        <f t="shared" si="53"/>
        <v>0</v>
      </c>
    </row>
    <row r="342" spans="2:25" ht="15.6">
      <c r="B342" s="97" t="s">
        <v>1247</v>
      </c>
      <c r="C342" s="97" t="s">
        <v>1465</v>
      </c>
      <c r="D342" s="97">
        <v>4774997</v>
      </c>
      <c r="E342" s="77">
        <v>7680612250012</v>
      </c>
      <c r="F342" s="97" t="s">
        <v>1286</v>
      </c>
      <c r="G342" s="103"/>
      <c r="H342" s="102">
        <f t="shared" si="45"/>
        <v>0</v>
      </c>
      <c r="I342" s="101"/>
      <c r="J342" s="113"/>
      <c r="K342" s="113" t="s">
        <v>1501</v>
      </c>
      <c r="L342" s="127" t="str">
        <f t="shared" si="46"/>
        <v>L01AX03_nr</v>
      </c>
      <c r="M342" s="97">
        <v>5</v>
      </c>
      <c r="N342" s="97" t="s">
        <v>223</v>
      </c>
      <c r="O342" s="97">
        <v>5</v>
      </c>
      <c r="P342" s="97" t="s">
        <v>7</v>
      </c>
      <c r="Q342" s="97">
        <v>1</v>
      </c>
      <c r="R342" s="97" t="s">
        <v>17</v>
      </c>
      <c r="S342" s="97" t="str">
        <f t="shared" si="47"/>
        <v>MG</v>
      </c>
      <c r="T342" s="97">
        <f t="shared" si="48"/>
        <v>0</v>
      </c>
      <c r="U342" s="97" t="str">
        <f t="shared" si="49"/>
        <v>mg</v>
      </c>
      <c r="V342" s="98">
        <f t="shared" si="50"/>
        <v>1</v>
      </c>
      <c r="W342" s="97">
        <f t="shared" si="51"/>
        <v>0</v>
      </c>
      <c r="X342" s="97">
        <f t="shared" si="52"/>
        <v>1</v>
      </c>
      <c r="Y342" s="97">
        <f t="shared" si="53"/>
        <v>0</v>
      </c>
    </row>
    <row r="343" spans="2:25" ht="15.6">
      <c r="B343" s="97" t="s">
        <v>1287</v>
      </c>
      <c r="C343" s="97" t="s">
        <v>1466</v>
      </c>
      <c r="D343" s="97">
        <v>1697032</v>
      </c>
      <c r="E343" s="77">
        <v>7680510790191</v>
      </c>
      <c r="F343" s="97" t="s">
        <v>1288</v>
      </c>
      <c r="G343" s="103"/>
      <c r="H343" s="102">
        <f t="shared" si="45"/>
        <v>0</v>
      </c>
      <c r="I343" s="101"/>
      <c r="J343" s="113"/>
      <c r="K343" s="113" t="s">
        <v>1501</v>
      </c>
      <c r="L343" s="127" t="str">
        <f t="shared" si="46"/>
        <v>L01BA01_nr</v>
      </c>
      <c r="M343" s="164">
        <v>1000</v>
      </c>
      <c r="N343" s="164" t="s">
        <v>17</v>
      </c>
      <c r="O343" s="97">
        <v>10</v>
      </c>
      <c r="P343" s="97" t="s">
        <v>222</v>
      </c>
      <c r="Q343" s="97">
        <v>1</v>
      </c>
      <c r="R343" s="97" t="s">
        <v>17</v>
      </c>
      <c r="S343" s="97" t="str">
        <f t="shared" si="47"/>
        <v>mg</v>
      </c>
      <c r="T343" s="97">
        <f t="shared" si="48"/>
        <v>0</v>
      </c>
      <c r="U343" s="97" t="str">
        <f t="shared" si="49"/>
        <v>mg</v>
      </c>
      <c r="V343" s="98">
        <f t="shared" si="50"/>
        <v>1</v>
      </c>
      <c r="W343" s="97">
        <f t="shared" si="51"/>
        <v>0</v>
      </c>
      <c r="X343" s="97">
        <f t="shared" si="52"/>
        <v>0</v>
      </c>
      <c r="Y343" s="97">
        <f t="shared" si="53"/>
        <v>0</v>
      </c>
    </row>
    <row r="344" spans="2:25" ht="15.6">
      <c r="B344" s="97" t="s">
        <v>1287</v>
      </c>
      <c r="C344" s="97" t="s">
        <v>1466</v>
      </c>
      <c r="D344" s="97">
        <v>1259036</v>
      </c>
      <c r="E344" s="77">
        <v>7680477850655</v>
      </c>
      <c r="F344" s="97" t="s">
        <v>1289</v>
      </c>
      <c r="G344" s="103"/>
      <c r="H344" s="102">
        <f t="shared" si="45"/>
        <v>0</v>
      </c>
      <c r="I344" s="101"/>
      <c r="J344" s="113"/>
      <c r="K344" s="113" t="s">
        <v>1501</v>
      </c>
      <c r="L344" s="127" t="str">
        <f t="shared" si="46"/>
        <v>L01BA01_nr</v>
      </c>
      <c r="M344" s="97">
        <v>1000</v>
      </c>
      <c r="N344" s="97" t="s">
        <v>1499</v>
      </c>
      <c r="O344" s="97">
        <v>40</v>
      </c>
      <c r="P344" s="97" t="s">
        <v>222</v>
      </c>
      <c r="Q344" s="97">
        <v>1</v>
      </c>
      <c r="R344" s="97" t="s">
        <v>17</v>
      </c>
      <c r="S344" s="97" t="str">
        <f t="shared" si="47"/>
        <v>MG</v>
      </c>
      <c r="T344" s="97" t="str">
        <f t="shared" si="48"/>
        <v>40ML</v>
      </c>
      <c r="U344" s="97" t="str">
        <f t="shared" si="49"/>
        <v>mg</v>
      </c>
      <c r="V344" s="98" t="str">
        <f t="shared" si="50"/>
        <v>40ML</v>
      </c>
      <c r="W344" s="97">
        <f t="shared" si="51"/>
        <v>0</v>
      </c>
      <c r="X344" s="97">
        <f t="shared" si="52"/>
        <v>0</v>
      </c>
      <c r="Y344" s="97">
        <f t="shared" si="53"/>
        <v>0</v>
      </c>
    </row>
    <row r="345" spans="2:25" ht="15.6">
      <c r="B345" s="97" t="s">
        <v>1287</v>
      </c>
      <c r="C345" s="97" t="s">
        <v>1466</v>
      </c>
      <c r="D345" s="97">
        <v>1259131</v>
      </c>
      <c r="E345" s="77">
        <v>7680477850228</v>
      </c>
      <c r="F345" s="97" t="s">
        <v>1290</v>
      </c>
      <c r="G345" s="103"/>
      <c r="H345" s="102">
        <f t="shared" si="45"/>
        <v>0</v>
      </c>
      <c r="I345" s="101"/>
      <c r="J345" s="113"/>
      <c r="K345" s="113" t="s">
        <v>1501</v>
      </c>
      <c r="L345" s="127" t="str">
        <f t="shared" si="46"/>
        <v>L01BA01_nr</v>
      </c>
      <c r="M345" s="97">
        <v>20</v>
      </c>
      <c r="N345" s="97" t="s">
        <v>1291</v>
      </c>
      <c r="O345" s="97">
        <v>8</v>
      </c>
      <c r="P345" s="97" t="s">
        <v>222</v>
      </c>
      <c r="Q345" s="97">
        <v>10</v>
      </c>
      <c r="R345" s="97" t="s">
        <v>17</v>
      </c>
      <c r="S345" s="97" t="str">
        <f t="shared" si="47"/>
        <v>MG</v>
      </c>
      <c r="T345" s="97" t="str">
        <f t="shared" si="48"/>
        <v>8ML</v>
      </c>
      <c r="U345" s="97" t="str">
        <f t="shared" si="49"/>
        <v>mg</v>
      </c>
      <c r="V345" s="98" t="str">
        <f t="shared" si="50"/>
        <v>8ML</v>
      </c>
      <c r="W345" s="97">
        <f t="shared" si="51"/>
        <v>0</v>
      </c>
      <c r="X345" s="97">
        <f t="shared" si="52"/>
        <v>0</v>
      </c>
      <c r="Y345" s="97">
        <f t="shared" si="53"/>
        <v>0</v>
      </c>
    </row>
    <row r="346" spans="2:25" ht="15.6">
      <c r="B346" s="97" t="s">
        <v>1287</v>
      </c>
      <c r="C346" s="97" t="s">
        <v>1466</v>
      </c>
      <c r="D346" s="97">
        <v>1259125</v>
      </c>
      <c r="E346" s="77">
        <v>7680477850143</v>
      </c>
      <c r="F346" s="97" t="s">
        <v>1292</v>
      </c>
      <c r="G346" s="103"/>
      <c r="H346" s="102">
        <f t="shared" si="45"/>
        <v>0</v>
      </c>
      <c r="I346" s="101"/>
      <c r="J346" s="113"/>
      <c r="K346" s="113" t="s">
        <v>1501</v>
      </c>
      <c r="L346" s="127" t="str">
        <f t="shared" si="46"/>
        <v>L01BA01_nr</v>
      </c>
      <c r="M346" s="97">
        <v>5</v>
      </c>
      <c r="N346" s="97" t="s">
        <v>1293</v>
      </c>
      <c r="O346" s="97">
        <v>2</v>
      </c>
      <c r="P346" s="97" t="s">
        <v>222</v>
      </c>
      <c r="Q346" s="97">
        <v>10</v>
      </c>
      <c r="R346" s="97" t="s">
        <v>17</v>
      </c>
      <c r="S346" s="97" t="str">
        <f t="shared" si="47"/>
        <v>MG</v>
      </c>
      <c r="T346" s="97" t="str">
        <f t="shared" si="48"/>
        <v>2ML</v>
      </c>
      <c r="U346" s="97" t="str">
        <f t="shared" si="49"/>
        <v>mg</v>
      </c>
      <c r="V346" s="98" t="str">
        <f t="shared" si="50"/>
        <v>2ML</v>
      </c>
      <c r="W346" s="97">
        <f t="shared" si="51"/>
        <v>0</v>
      </c>
      <c r="X346" s="97">
        <f t="shared" si="52"/>
        <v>0</v>
      </c>
      <c r="Y346" s="97">
        <f t="shared" si="53"/>
        <v>0</v>
      </c>
    </row>
    <row r="347" spans="2:25" ht="15.6">
      <c r="B347" s="97" t="s">
        <v>1287</v>
      </c>
      <c r="C347" s="97" t="s">
        <v>1466</v>
      </c>
      <c r="D347" s="97">
        <v>1259148</v>
      </c>
      <c r="E347" s="77">
        <v>7680477850303</v>
      </c>
      <c r="F347" s="97" t="s">
        <v>1294</v>
      </c>
      <c r="G347" s="103"/>
      <c r="H347" s="102">
        <f t="shared" si="45"/>
        <v>0</v>
      </c>
      <c r="I347" s="101"/>
      <c r="J347" s="113"/>
      <c r="K347" s="113" t="s">
        <v>1501</v>
      </c>
      <c r="L347" s="127" t="str">
        <f t="shared" si="46"/>
        <v>L01BA01_nr</v>
      </c>
      <c r="M347" s="97">
        <v>50</v>
      </c>
      <c r="N347" s="97" t="s">
        <v>1293</v>
      </c>
      <c r="O347" s="97">
        <v>2</v>
      </c>
      <c r="P347" s="97" t="s">
        <v>222</v>
      </c>
      <c r="Q347" s="97">
        <v>10</v>
      </c>
      <c r="R347" s="97" t="s">
        <v>17</v>
      </c>
      <c r="S347" s="97" t="str">
        <f t="shared" si="47"/>
        <v>MG</v>
      </c>
      <c r="T347" s="97" t="str">
        <f t="shared" si="48"/>
        <v>2ML</v>
      </c>
      <c r="U347" s="97" t="str">
        <f t="shared" si="49"/>
        <v>mg</v>
      </c>
      <c r="V347" s="98" t="str">
        <f t="shared" si="50"/>
        <v>2ML</v>
      </c>
      <c r="W347" s="97">
        <f t="shared" si="51"/>
        <v>0</v>
      </c>
      <c r="X347" s="97">
        <f t="shared" si="52"/>
        <v>0</v>
      </c>
      <c r="Y347" s="97">
        <f t="shared" si="53"/>
        <v>0</v>
      </c>
    </row>
    <row r="348" spans="2:25" ht="15.6">
      <c r="B348" s="97" t="s">
        <v>1287</v>
      </c>
      <c r="C348" s="97" t="s">
        <v>1466</v>
      </c>
      <c r="D348" s="97">
        <v>1259013</v>
      </c>
      <c r="E348" s="77">
        <v>7680477850570</v>
      </c>
      <c r="F348" s="97" t="s">
        <v>1295</v>
      </c>
      <c r="G348" s="103"/>
      <c r="H348" s="102">
        <f t="shared" si="45"/>
        <v>0</v>
      </c>
      <c r="I348" s="101"/>
      <c r="J348" s="113"/>
      <c r="K348" s="113" t="s">
        <v>1501</v>
      </c>
      <c r="L348" s="127" t="str">
        <f t="shared" si="46"/>
        <v>L01BA01_nr</v>
      </c>
      <c r="M348" s="97">
        <v>500</v>
      </c>
      <c r="N348" s="97" t="s">
        <v>237</v>
      </c>
      <c r="O348" s="97">
        <v>20</v>
      </c>
      <c r="P348" s="97" t="s">
        <v>222</v>
      </c>
      <c r="Q348" s="97">
        <v>1</v>
      </c>
      <c r="R348" s="97" t="s">
        <v>17</v>
      </c>
      <c r="S348" s="97" t="str">
        <f t="shared" si="47"/>
        <v>MG</v>
      </c>
      <c r="T348" s="97" t="str">
        <f t="shared" si="48"/>
        <v>20ML</v>
      </c>
      <c r="U348" s="97" t="str">
        <f t="shared" si="49"/>
        <v>mg</v>
      </c>
      <c r="V348" s="98" t="str">
        <f t="shared" si="50"/>
        <v>20ML</v>
      </c>
      <c r="W348" s="97">
        <f t="shared" si="51"/>
        <v>0</v>
      </c>
      <c r="X348" s="97">
        <f t="shared" si="52"/>
        <v>0</v>
      </c>
      <c r="Y348" s="97">
        <f t="shared" si="53"/>
        <v>0</v>
      </c>
    </row>
    <row r="349" spans="2:25" ht="15.6">
      <c r="B349" s="97" t="s">
        <v>1287</v>
      </c>
      <c r="C349" s="97" t="s">
        <v>1466</v>
      </c>
      <c r="D349" s="97">
        <v>1259059</v>
      </c>
      <c r="E349" s="77">
        <v>7680477850815</v>
      </c>
      <c r="F349" s="97" t="s">
        <v>1296</v>
      </c>
      <c r="G349" s="103"/>
      <c r="H349" s="102">
        <f t="shared" si="45"/>
        <v>0</v>
      </c>
      <c r="I349" s="101"/>
      <c r="J349" s="113"/>
      <c r="K349" s="113" t="s">
        <v>1501</v>
      </c>
      <c r="L349" s="127" t="str">
        <f t="shared" si="46"/>
        <v>L01BA01_nr</v>
      </c>
      <c r="M349" s="97">
        <v>5000</v>
      </c>
      <c r="N349" s="97" t="s">
        <v>1297</v>
      </c>
      <c r="O349" s="97">
        <v>200</v>
      </c>
      <c r="P349" s="97" t="s">
        <v>222</v>
      </c>
      <c r="Q349" s="97">
        <v>1</v>
      </c>
      <c r="R349" s="97" t="s">
        <v>17</v>
      </c>
      <c r="S349" s="97" t="str">
        <f t="shared" si="47"/>
        <v>MG</v>
      </c>
      <c r="T349" s="97" t="str">
        <f t="shared" si="48"/>
        <v>200ML</v>
      </c>
      <c r="U349" s="97" t="str">
        <f t="shared" si="49"/>
        <v>mg</v>
      </c>
      <c r="V349" s="98" t="str">
        <f t="shared" si="50"/>
        <v>200ML</v>
      </c>
      <c r="W349" s="97">
        <f t="shared" si="51"/>
        <v>0</v>
      </c>
      <c r="X349" s="97">
        <f t="shared" si="52"/>
        <v>0</v>
      </c>
      <c r="Y349" s="97">
        <f t="shared" si="53"/>
        <v>0</v>
      </c>
    </row>
    <row r="350" spans="2:25" ht="15.6">
      <c r="B350" s="97" t="s">
        <v>1287</v>
      </c>
      <c r="C350" s="97" t="s">
        <v>1466</v>
      </c>
      <c r="D350" s="97">
        <v>4842782</v>
      </c>
      <c r="E350" s="77">
        <v>7680510790283</v>
      </c>
      <c r="F350" s="97" t="s">
        <v>1298</v>
      </c>
      <c r="G350" s="103"/>
      <c r="H350" s="102">
        <f t="shared" si="45"/>
        <v>0</v>
      </c>
      <c r="I350" s="101"/>
      <c r="J350" s="113"/>
      <c r="K350" s="113" t="s">
        <v>1501</v>
      </c>
      <c r="L350" s="127" t="str">
        <f t="shared" si="46"/>
        <v>L01BA01_nr</v>
      </c>
      <c r="M350" s="97">
        <v>1000</v>
      </c>
      <c r="N350" s="97" t="s">
        <v>223</v>
      </c>
      <c r="O350" s="97">
        <v>10</v>
      </c>
      <c r="P350" s="97" t="s">
        <v>222</v>
      </c>
      <c r="Q350" s="97">
        <v>1</v>
      </c>
      <c r="R350" s="97" t="s">
        <v>17</v>
      </c>
      <c r="S350" s="97" t="str">
        <f t="shared" si="47"/>
        <v>MG</v>
      </c>
      <c r="T350" s="97">
        <f t="shared" si="48"/>
        <v>0</v>
      </c>
      <c r="U350" s="97" t="str">
        <f t="shared" si="49"/>
        <v>mg</v>
      </c>
      <c r="V350" s="98">
        <f t="shared" si="50"/>
        <v>1</v>
      </c>
      <c r="W350" s="97">
        <f t="shared" si="51"/>
        <v>0</v>
      </c>
      <c r="X350" s="97">
        <f t="shared" si="52"/>
        <v>0</v>
      </c>
      <c r="Y350" s="97">
        <f t="shared" si="53"/>
        <v>0</v>
      </c>
    </row>
    <row r="351" spans="2:25" ht="15.6">
      <c r="B351" s="97" t="s">
        <v>1287</v>
      </c>
      <c r="C351" s="97" t="s">
        <v>1466</v>
      </c>
      <c r="D351" s="97">
        <v>4842799</v>
      </c>
      <c r="E351" s="77">
        <v>7680510790290</v>
      </c>
      <c r="F351" s="97" t="s">
        <v>1299</v>
      </c>
      <c r="G351" s="103"/>
      <c r="H351" s="102">
        <f t="shared" si="45"/>
        <v>0</v>
      </c>
      <c r="I351" s="101"/>
      <c r="J351" s="113"/>
      <c r="K351" s="113" t="s">
        <v>1501</v>
      </c>
      <c r="L351" s="127" t="str">
        <f t="shared" si="46"/>
        <v>L01BA01_nr</v>
      </c>
      <c r="M351" s="97">
        <v>5000</v>
      </c>
      <c r="N351" s="97" t="s">
        <v>223</v>
      </c>
      <c r="O351" s="97">
        <v>50</v>
      </c>
      <c r="P351" s="97" t="s">
        <v>222</v>
      </c>
      <c r="Q351" s="97">
        <v>1</v>
      </c>
      <c r="R351" s="97" t="s">
        <v>17</v>
      </c>
      <c r="S351" s="97" t="str">
        <f t="shared" si="47"/>
        <v>MG</v>
      </c>
      <c r="T351" s="97">
        <f t="shared" si="48"/>
        <v>0</v>
      </c>
      <c r="U351" s="97" t="str">
        <f t="shared" si="49"/>
        <v>mg</v>
      </c>
      <c r="V351" s="98">
        <f t="shared" si="50"/>
        <v>1</v>
      </c>
      <c r="W351" s="97">
        <f t="shared" si="51"/>
        <v>0</v>
      </c>
      <c r="X351" s="97">
        <f t="shared" si="52"/>
        <v>0</v>
      </c>
      <c r="Y351" s="97">
        <f t="shared" si="53"/>
        <v>0</v>
      </c>
    </row>
    <row r="352" spans="2:25" ht="15.6">
      <c r="B352" s="97" t="s">
        <v>1287</v>
      </c>
      <c r="C352" s="97" t="s">
        <v>1466</v>
      </c>
      <c r="D352" s="97">
        <v>3733341</v>
      </c>
      <c r="E352" s="77">
        <v>7680479991981</v>
      </c>
      <c r="F352" s="97" t="s">
        <v>1300</v>
      </c>
      <c r="G352" s="103"/>
      <c r="H352" s="102">
        <f t="shared" si="45"/>
        <v>0</v>
      </c>
      <c r="I352" s="101"/>
      <c r="J352" s="113"/>
      <c r="K352" s="113" t="s">
        <v>1501</v>
      </c>
      <c r="L352" s="127" t="str">
        <f t="shared" si="46"/>
        <v>L01BA01_nr</v>
      </c>
      <c r="M352" s="97">
        <v>5</v>
      </c>
      <c r="N352" s="97" t="s">
        <v>1293</v>
      </c>
      <c r="O352" s="97">
        <v>2</v>
      </c>
      <c r="P352" s="97" t="s">
        <v>222</v>
      </c>
      <c r="Q352" s="97">
        <v>1</v>
      </c>
      <c r="R352" s="97" t="s">
        <v>17</v>
      </c>
      <c r="S352" s="97" t="str">
        <f t="shared" si="47"/>
        <v>MG</v>
      </c>
      <c r="T352" s="97" t="str">
        <f t="shared" si="48"/>
        <v>2ML</v>
      </c>
      <c r="U352" s="97" t="str">
        <f t="shared" si="49"/>
        <v>mg</v>
      </c>
      <c r="V352" s="98" t="str">
        <f t="shared" si="50"/>
        <v>2ML</v>
      </c>
      <c r="W352" s="97">
        <f t="shared" si="51"/>
        <v>0</v>
      </c>
      <c r="X352" s="97">
        <f t="shared" si="52"/>
        <v>0</v>
      </c>
      <c r="Y352" s="97">
        <f t="shared" si="53"/>
        <v>0</v>
      </c>
    </row>
    <row r="353" spans="2:25" ht="15.6">
      <c r="B353" s="97" t="s">
        <v>1287</v>
      </c>
      <c r="C353" s="97" t="s">
        <v>1466</v>
      </c>
      <c r="D353" s="97">
        <v>3150131</v>
      </c>
      <c r="E353" s="77">
        <v>7680479991622</v>
      </c>
      <c r="F353" s="97" t="s">
        <v>1301</v>
      </c>
      <c r="G353" s="103"/>
      <c r="H353" s="102">
        <f t="shared" si="45"/>
        <v>0</v>
      </c>
      <c r="I353" s="101"/>
      <c r="J353" s="113"/>
      <c r="K353" s="113" t="s">
        <v>1501</v>
      </c>
      <c r="L353" s="127" t="str">
        <f t="shared" si="46"/>
        <v>L01BA01_nr</v>
      </c>
      <c r="M353" s="97">
        <v>50</v>
      </c>
      <c r="N353" s="97" t="s">
        <v>1293</v>
      </c>
      <c r="O353" s="97">
        <v>2</v>
      </c>
      <c r="P353" s="97" t="s">
        <v>222</v>
      </c>
      <c r="Q353" s="97">
        <v>1</v>
      </c>
      <c r="R353" s="97" t="s">
        <v>17</v>
      </c>
      <c r="S353" s="97" t="str">
        <f t="shared" si="47"/>
        <v>MG</v>
      </c>
      <c r="T353" s="97" t="str">
        <f t="shared" si="48"/>
        <v>2ML</v>
      </c>
      <c r="U353" s="97" t="str">
        <f t="shared" si="49"/>
        <v>mg</v>
      </c>
      <c r="V353" s="98" t="str">
        <f t="shared" si="50"/>
        <v>2ML</v>
      </c>
      <c r="W353" s="97">
        <f t="shared" si="51"/>
        <v>0</v>
      </c>
      <c r="X353" s="97">
        <f t="shared" si="52"/>
        <v>0</v>
      </c>
      <c r="Y353" s="97">
        <f t="shared" si="53"/>
        <v>0</v>
      </c>
    </row>
    <row r="354" spans="2:25" ht="15.6">
      <c r="B354" s="97" t="s">
        <v>1287</v>
      </c>
      <c r="C354" s="97" t="s">
        <v>1466</v>
      </c>
      <c r="D354" s="97">
        <v>3150148</v>
      </c>
      <c r="E354" s="77">
        <v>7680479991707</v>
      </c>
      <c r="F354" s="97" t="s">
        <v>1302</v>
      </c>
      <c r="G354" s="103"/>
      <c r="H354" s="102">
        <f t="shared" si="45"/>
        <v>0</v>
      </c>
      <c r="I354" s="101"/>
      <c r="J354" s="113"/>
      <c r="K354" s="113" t="s">
        <v>1501</v>
      </c>
      <c r="L354" s="127" t="str">
        <f t="shared" si="46"/>
        <v>L01BA01_nr</v>
      </c>
      <c r="M354" s="97">
        <v>500</v>
      </c>
      <c r="N354" s="97" t="s">
        <v>237</v>
      </c>
      <c r="O354" s="97">
        <v>20</v>
      </c>
      <c r="P354" s="97" t="s">
        <v>222</v>
      </c>
      <c r="Q354" s="97">
        <v>1</v>
      </c>
      <c r="R354" s="97" t="s">
        <v>17</v>
      </c>
      <c r="S354" s="97" t="str">
        <f t="shared" si="47"/>
        <v>MG</v>
      </c>
      <c r="T354" s="97" t="str">
        <f t="shared" si="48"/>
        <v>20ML</v>
      </c>
      <c r="U354" s="97" t="str">
        <f t="shared" si="49"/>
        <v>mg</v>
      </c>
      <c r="V354" s="98" t="str">
        <f t="shared" si="50"/>
        <v>20ML</v>
      </c>
      <c r="W354" s="97">
        <f t="shared" si="51"/>
        <v>0</v>
      </c>
      <c r="X354" s="97">
        <f t="shared" si="52"/>
        <v>0</v>
      </c>
      <c r="Y354" s="97">
        <f t="shared" si="53"/>
        <v>0</v>
      </c>
    </row>
    <row r="355" spans="2:25" ht="15.6">
      <c r="B355" s="97" t="s">
        <v>1287</v>
      </c>
      <c r="C355" s="97" t="s">
        <v>1466</v>
      </c>
      <c r="D355" s="97">
        <v>3150160</v>
      </c>
      <c r="E355" s="77">
        <v>7680479991974</v>
      </c>
      <c r="F355" s="97" t="s">
        <v>1303</v>
      </c>
      <c r="G355" s="103"/>
      <c r="H355" s="102">
        <f t="shared" si="45"/>
        <v>0</v>
      </c>
      <c r="I355" s="101"/>
      <c r="J355" s="113"/>
      <c r="K355" s="113" t="s">
        <v>1501</v>
      </c>
      <c r="L355" s="127" t="str">
        <f t="shared" si="46"/>
        <v>L01BA01_nr</v>
      </c>
      <c r="M355" s="97">
        <v>5000</v>
      </c>
      <c r="N355" s="97" t="s">
        <v>976</v>
      </c>
      <c r="O355" s="97">
        <v>50</v>
      </c>
      <c r="P355" s="97" t="s">
        <v>222</v>
      </c>
      <c r="Q355" s="97">
        <v>1</v>
      </c>
      <c r="R355" s="97" t="s">
        <v>17</v>
      </c>
      <c r="S355" s="97" t="str">
        <f t="shared" si="47"/>
        <v>MG</v>
      </c>
      <c r="T355" s="97" t="str">
        <f t="shared" si="48"/>
        <v>50ML</v>
      </c>
      <c r="U355" s="97" t="str">
        <f t="shared" si="49"/>
        <v>mg</v>
      </c>
      <c r="V355" s="98" t="str">
        <f t="shared" si="50"/>
        <v>50ML</v>
      </c>
      <c r="W355" s="97">
        <f t="shared" si="51"/>
        <v>0</v>
      </c>
      <c r="X355" s="97">
        <f t="shared" si="52"/>
        <v>0</v>
      </c>
      <c r="Y355" s="97">
        <f t="shared" si="53"/>
        <v>0</v>
      </c>
    </row>
    <row r="356" spans="2:25" ht="15.6">
      <c r="B356" s="97" t="s">
        <v>99</v>
      </c>
      <c r="C356" s="97" t="s">
        <v>100</v>
      </c>
      <c r="D356" s="97">
        <v>3809297</v>
      </c>
      <c r="E356" s="77">
        <v>7680570390041</v>
      </c>
      <c r="F356" s="97" t="s">
        <v>913</v>
      </c>
      <c r="G356" s="103"/>
      <c r="H356" s="102">
        <f t="shared" si="45"/>
        <v>0</v>
      </c>
      <c r="I356" s="101"/>
      <c r="J356" s="113"/>
      <c r="K356" s="113" t="s">
        <v>1501</v>
      </c>
      <c r="L356" s="127" t="str">
        <f t="shared" si="46"/>
        <v>L01BA04_nr</v>
      </c>
      <c r="M356" s="97">
        <v>100</v>
      </c>
      <c r="N356" s="97" t="s">
        <v>223</v>
      </c>
      <c r="O356" s="97">
        <v>1</v>
      </c>
      <c r="P356" s="97" t="s">
        <v>7</v>
      </c>
      <c r="Q356" s="97">
        <v>1</v>
      </c>
      <c r="R356" s="97" t="s">
        <v>17</v>
      </c>
      <c r="S356" s="97" t="str">
        <f t="shared" si="47"/>
        <v>MG</v>
      </c>
      <c r="T356" s="97">
        <f t="shared" si="48"/>
        <v>0</v>
      </c>
      <c r="U356" s="97" t="str">
        <f t="shared" si="49"/>
        <v>mg</v>
      </c>
      <c r="V356" s="98">
        <f t="shared" si="50"/>
        <v>1</v>
      </c>
      <c r="W356" s="97">
        <f t="shared" si="51"/>
        <v>0</v>
      </c>
      <c r="X356" s="97">
        <f t="shared" si="52"/>
        <v>1</v>
      </c>
      <c r="Y356" s="97">
        <f t="shared" si="53"/>
        <v>0</v>
      </c>
    </row>
    <row r="357" spans="2:25" ht="15.6">
      <c r="B357" s="97" t="s">
        <v>99</v>
      </c>
      <c r="C357" s="97" t="s">
        <v>100</v>
      </c>
      <c r="D357" s="97">
        <v>2930654</v>
      </c>
      <c r="E357" s="77">
        <v>7680570390027</v>
      </c>
      <c r="F357" s="97" t="s">
        <v>912</v>
      </c>
      <c r="G357" s="103"/>
      <c r="H357" s="102">
        <f t="shared" si="45"/>
        <v>0</v>
      </c>
      <c r="I357" s="101"/>
      <c r="J357" s="113"/>
      <c r="K357" s="113" t="s">
        <v>1501</v>
      </c>
      <c r="L357" s="127" t="str">
        <f t="shared" si="46"/>
        <v>L01BA04_nr</v>
      </c>
      <c r="M357" s="97">
        <v>500</v>
      </c>
      <c r="N357" s="97" t="s">
        <v>223</v>
      </c>
      <c r="O357" s="97">
        <v>1</v>
      </c>
      <c r="P357" s="97" t="s">
        <v>7</v>
      </c>
      <c r="Q357" s="97">
        <v>1</v>
      </c>
      <c r="R357" s="97" t="s">
        <v>17</v>
      </c>
      <c r="S357" s="97" t="str">
        <f t="shared" si="47"/>
        <v>MG</v>
      </c>
      <c r="T357" s="97">
        <f t="shared" si="48"/>
        <v>0</v>
      </c>
      <c r="U357" s="97" t="str">
        <f t="shared" si="49"/>
        <v>mg</v>
      </c>
      <c r="V357" s="98">
        <f t="shared" si="50"/>
        <v>1</v>
      </c>
      <c r="W357" s="97">
        <f t="shared" si="51"/>
        <v>0</v>
      </c>
      <c r="X357" s="97">
        <f t="shared" si="52"/>
        <v>1</v>
      </c>
      <c r="Y357" s="97">
        <f t="shared" si="53"/>
        <v>0</v>
      </c>
    </row>
    <row r="358" spans="2:25" ht="15.6">
      <c r="B358" s="98" t="s">
        <v>99</v>
      </c>
      <c r="C358" s="97" t="s">
        <v>100</v>
      </c>
      <c r="D358" s="98">
        <v>6466567</v>
      </c>
      <c r="E358" s="77">
        <v>7680657750034</v>
      </c>
      <c r="F358" s="97" t="s">
        <v>914</v>
      </c>
      <c r="G358" s="103"/>
      <c r="H358" s="102">
        <f t="shared" si="45"/>
        <v>0</v>
      </c>
      <c r="I358" s="101"/>
      <c r="J358" s="113"/>
      <c r="K358" s="113" t="s">
        <v>1501</v>
      </c>
      <c r="L358" s="127" t="str">
        <f t="shared" si="46"/>
        <v>L01BA04_nr</v>
      </c>
      <c r="M358" s="164">
        <v>1000</v>
      </c>
      <c r="N358" s="164" t="s">
        <v>223</v>
      </c>
      <c r="O358" s="97">
        <v>1</v>
      </c>
      <c r="P358" s="97" t="s">
        <v>7</v>
      </c>
      <c r="Q358" s="97">
        <v>1</v>
      </c>
      <c r="R358" s="97" t="s">
        <v>17</v>
      </c>
      <c r="S358" s="97" t="str">
        <f t="shared" si="47"/>
        <v>MG</v>
      </c>
      <c r="T358" s="97">
        <f t="shared" si="48"/>
        <v>0</v>
      </c>
      <c r="U358" s="97" t="str">
        <f t="shared" si="49"/>
        <v>mg</v>
      </c>
      <c r="V358" s="98">
        <f t="shared" si="50"/>
        <v>1</v>
      </c>
      <c r="W358" s="97">
        <f t="shared" si="51"/>
        <v>0</v>
      </c>
      <c r="X358" s="97">
        <f t="shared" si="52"/>
        <v>1</v>
      </c>
      <c r="Y358" s="97">
        <f t="shared" si="53"/>
        <v>0</v>
      </c>
    </row>
    <row r="359" spans="2:25" ht="15.6">
      <c r="B359" s="98" t="s">
        <v>99</v>
      </c>
      <c r="C359" s="97" t="s">
        <v>100</v>
      </c>
      <c r="D359" s="98">
        <v>6466573</v>
      </c>
      <c r="E359" s="77">
        <v>7680657750010</v>
      </c>
      <c r="F359" s="97" t="s">
        <v>915</v>
      </c>
      <c r="G359" s="103"/>
      <c r="H359" s="102">
        <f t="shared" si="45"/>
        <v>0</v>
      </c>
      <c r="I359" s="101"/>
      <c r="J359" s="113"/>
      <c r="K359" s="113" t="s">
        <v>1501</v>
      </c>
      <c r="L359" s="127" t="str">
        <f t="shared" si="46"/>
        <v>L01BA04_nr</v>
      </c>
      <c r="M359" s="97">
        <v>100</v>
      </c>
      <c r="N359" s="97" t="s">
        <v>223</v>
      </c>
      <c r="O359" s="97">
        <v>1</v>
      </c>
      <c r="P359" s="97" t="s">
        <v>7</v>
      </c>
      <c r="Q359" s="97">
        <v>1</v>
      </c>
      <c r="R359" s="97" t="s">
        <v>17</v>
      </c>
      <c r="S359" s="97" t="str">
        <f t="shared" si="47"/>
        <v>MG</v>
      </c>
      <c r="T359" s="97">
        <f t="shared" si="48"/>
        <v>0</v>
      </c>
      <c r="U359" s="97" t="str">
        <f t="shared" si="49"/>
        <v>mg</v>
      </c>
      <c r="V359" s="98">
        <f t="shared" si="50"/>
        <v>1</v>
      </c>
      <c r="W359" s="97">
        <f t="shared" si="51"/>
        <v>0</v>
      </c>
      <c r="X359" s="97">
        <f t="shared" si="52"/>
        <v>1</v>
      </c>
      <c r="Y359" s="97">
        <f t="shared" si="53"/>
        <v>0</v>
      </c>
    </row>
    <row r="360" spans="2:25" ht="15.6">
      <c r="B360" s="98" t="s">
        <v>99</v>
      </c>
      <c r="C360" s="97" t="s">
        <v>100</v>
      </c>
      <c r="D360" s="98">
        <v>6466596</v>
      </c>
      <c r="E360" s="77">
        <v>7680657750027</v>
      </c>
      <c r="F360" s="97" t="s">
        <v>916</v>
      </c>
      <c r="G360" s="103"/>
      <c r="H360" s="102">
        <f t="shared" si="45"/>
        <v>0</v>
      </c>
      <c r="I360" s="101"/>
      <c r="J360" s="113"/>
      <c r="K360" s="113" t="s">
        <v>1501</v>
      </c>
      <c r="L360" s="127" t="str">
        <f t="shared" si="46"/>
        <v>L01BA04_nr</v>
      </c>
      <c r="M360" s="97">
        <v>500</v>
      </c>
      <c r="N360" s="97" t="s">
        <v>223</v>
      </c>
      <c r="O360" s="97">
        <v>1</v>
      </c>
      <c r="P360" s="97" t="s">
        <v>7</v>
      </c>
      <c r="Q360" s="97">
        <v>1</v>
      </c>
      <c r="R360" s="97" t="s">
        <v>17</v>
      </c>
      <c r="S360" s="97" t="str">
        <f t="shared" si="47"/>
        <v>MG</v>
      </c>
      <c r="T360" s="97">
        <f t="shared" si="48"/>
        <v>0</v>
      </c>
      <c r="U360" s="97" t="str">
        <f t="shared" si="49"/>
        <v>mg</v>
      </c>
      <c r="V360" s="98">
        <f t="shared" si="50"/>
        <v>1</v>
      </c>
      <c r="W360" s="97">
        <f t="shared" si="51"/>
        <v>0</v>
      </c>
      <c r="X360" s="97">
        <f t="shared" si="52"/>
        <v>1</v>
      </c>
      <c r="Y360" s="97">
        <f t="shared" si="53"/>
        <v>0</v>
      </c>
    </row>
    <row r="361" spans="2:25" ht="15.6">
      <c r="B361" s="97" t="s">
        <v>101</v>
      </c>
      <c r="C361" s="97" t="s">
        <v>1468</v>
      </c>
      <c r="D361" s="97">
        <v>5830829</v>
      </c>
      <c r="E361" s="77">
        <v>7680626570014</v>
      </c>
      <c r="F361" s="97" t="s">
        <v>917</v>
      </c>
      <c r="G361" s="103"/>
      <c r="H361" s="102">
        <f t="shared" si="45"/>
        <v>0</v>
      </c>
      <c r="I361" s="101"/>
      <c r="J361" s="113"/>
      <c r="K361" s="113" t="s">
        <v>1501</v>
      </c>
      <c r="L361" s="127" t="str">
        <f t="shared" si="46"/>
        <v>L01BA05_nr</v>
      </c>
      <c r="M361" s="97">
        <v>20</v>
      </c>
      <c r="N361" s="97" t="s">
        <v>303</v>
      </c>
      <c r="O361" s="97">
        <v>1</v>
      </c>
      <c r="P361" s="97" t="s">
        <v>222</v>
      </c>
      <c r="Q361" s="97">
        <v>1</v>
      </c>
      <c r="R361" s="97" t="s">
        <v>17</v>
      </c>
      <c r="S361" s="97" t="str">
        <f t="shared" si="47"/>
        <v>MG</v>
      </c>
      <c r="T361" s="97" t="str">
        <f t="shared" si="48"/>
        <v>ML</v>
      </c>
      <c r="U361" s="97" t="str">
        <f t="shared" si="49"/>
        <v>mg</v>
      </c>
      <c r="V361" s="98" t="str">
        <f t="shared" si="50"/>
        <v>1ML</v>
      </c>
      <c r="W361" s="97">
        <f t="shared" si="51"/>
        <v>0</v>
      </c>
      <c r="X361" s="97">
        <f t="shared" si="52"/>
        <v>0</v>
      </c>
      <c r="Y361" s="97">
        <f t="shared" si="53"/>
        <v>0</v>
      </c>
    </row>
    <row r="362" spans="2:25" ht="15.6">
      <c r="B362" s="97" t="s">
        <v>102</v>
      </c>
      <c r="C362" s="97" t="s">
        <v>103</v>
      </c>
      <c r="D362" s="97">
        <v>2087011</v>
      </c>
      <c r="E362" s="77">
        <v>7680525410183</v>
      </c>
      <c r="F362" s="97" t="s">
        <v>918</v>
      </c>
      <c r="G362" s="103"/>
      <c r="H362" s="102">
        <f t="shared" si="45"/>
        <v>0</v>
      </c>
      <c r="I362" s="101"/>
      <c r="J362" s="113"/>
      <c r="K362" s="113" t="s">
        <v>1501</v>
      </c>
      <c r="L362" s="127" t="str">
        <f t="shared" si="46"/>
        <v>L01BB04_nr</v>
      </c>
      <c r="M362" s="97">
        <v>10</v>
      </c>
      <c r="N362" s="97" t="s">
        <v>234</v>
      </c>
      <c r="O362" s="97">
        <v>10</v>
      </c>
      <c r="P362" s="97" t="s">
        <v>222</v>
      </c>
      <c r="Q362" s="97">
        <v>7</v>
      </c>
      <c r="R362" s="97" t="s">
        <v>17</v>
      </c>
      <c r="S362" s="97" t="str">
        <f t="shared" si="47"/>
        <v>MG</v>
      </c>
      <c r="T362" s="97" t="str">
        <f t="shared" si="48"/>
        <v>10ML</v>
      </c>
      <c r="U362" s="97" t="str">
        <f t="shared" si="49"/>
        <v>mg</v>
      </c>
      <c r="V362" s="98" t="str">
        <f t="shared" si="50"/>
        <v>10ML</v>
      </c>
      <c r="W362" s="97">
        <f t="shared" si="51"/>
        <v>0</v>
      </c>
      <c r="X362" s="97">
        <f t="shared" si="52"/>
        <v>0</v>
      </c>
      <c r="Y362" s="97">
        <f t="shared" si="53"/>
        <v>0</v>
      </c>
    </row>
    <row r="363" spans="2:25" ht="15.6">
      <c r="B363" s="97" t="s">
        <v>102</v>
      </c>
      <c r="C363" s="97" t="s">
        <v>103</v>
      </c>
      <c r="D363" s="97">
        <v>2188841</v>
      </c>
      <c r="E363" s="77">
        <v>7680551720133</v>
      </c>
      <c r="F363" s="97" t="s">
        <v>1304</v>
      </c>
      <c r="G363" s="103"/>
      <c r="H363" s="102">
        <f t="shared" si="45"/>
        <v>0</v>
      </c>
      <c r="I363" s="101"/>
      <c r="J363" s="113"/>
      <c r="K363" s="113" t="s">
        <v>1501</v>
      </c>
      <c r="L363" s="127" t="str">
        <f t="shared" si="46"/>
        <v>L01BB04_nr</v>
      </c>
      <c r="M363" s="97">
        <v>10</v>
      </c>
      <c r="N363" s="97" t="s">
        <v>351</v>
      </c>
      <c r="O363" s="97">
        <v>5</v>
      </c>
      <c r="P363" s="97" t="s">
        <v>222</v>
      </c>
      <c r="Q363" s="97">
        <v>5</v>
      </c>
      <c r="R363" s="97" t="s">
        <v>17</v>
      </c>
      <c r="S363" s="97" t="str">
        <f t="shared" si="47"/>
        <v>MG</v>
      </c>
      <c r="T363" s="97" t="str">
        <f t="shared" si="48"/>
        <v>5ML</v>
      </c>
      <c r="U363" s="97" t="str">
        <f t="shared" si="49"/>
        <v>mg</v>
      </c>
      <c r="V363" s="98" t="str">
        <f t="shared" si="50"/>
        <v>5ML</v>
      </c>
      <c r="W363" s="97">
        <f t="shared" si="51"/>
        <v>0</v>
      </c>
      <c r="X363" s="97">
        <f t="shared" si="52"/>
        <v>0</v>
      </c>
      <c r="Y363" s="97">
        <f t="shared" si="53"/>
        <v>0</v>
      </c>
    </row>
    <row r="364" spans="2:25" ht="15.6">
      <c r="B364" s="97" t="s">
        <v>102</v>
      </c>
      <c r="C364" s="97" t="s">
        <v>103</v>
      </c>
      <c r="D364" s="97">
        <v>2188835</v>
      </c>
      <c r="E364" s="77">
        <v>7680551720119</v>
      </c>
      <c r="F364" s="97" t="s">
        <v>350</v>
      </c>
      <c r="G364" s="103"/>
      <c r="H364" s="102">
        <f t="shared" si="45"/>
        <v>0</v>
      </c>
      <c r="I364" s="101"/>
      <c r="J364" s="113"/>
      <c r="K364" s="113" t="s">
        <v>1501</v>
      </c>
      <c r="L364" s="127" t="str">
        <f t="shared" si="46"/>
        <v>L01BB04_nr</v>
      </c>
      <c r="M364" s="97">
        <v>10</v>
      </c>
      <c r="N364" s="97" t="s">
        <v>351</v>
      </c>
      <c r="O364" s="97">
        <v>5</v>
      </c>
      <c r="P364" s="97" t="s">
        <v>222</v>
      </c>
      <c r="Q364" s="97">
        <v>1</v>
      </c>
      <c r="R364" s="97" t="s">
        <v>17</v>
      </c>
      <c r="S364" s="97" t="str">
        <f t="shared" si="47"/>
        <v>MG</v>
      </c>
      <c r="T364" s="97" t="str">
        <f t="shared" si="48"/>
        <v>5ML</v>
      </c>
      <c r="U364" s="97" t="str">
        <f t="shared" si="49"/>
        <v>mg</v>
      </c>
      <c r="V364" s="98" t="str">
        <f t="shared" si="50"/>
        <v>5ML</v>
      </c>
      <c r="W364" s="97">
        <f t="shared" si="51"/>
        <v>0</v>
      </c>
      <c r="X364" s="97">
        <f t="shared" si="52"/>
        <v>0</v>
      </c>
      <c r="Y364" s="97">
        <f t="shared" si="53"/>
        <v>0</v>
      </c>
    </row>
    <row r="365" spans="2:25" ht="15.6">
      <c r="B365" s="97" t="s">
        <v>104</v>
      </c>
      <c r="C365" s="97" t="s">
        <v>105</v>
      </c>
      <c r="D365" s="97">
        <v>4429214</v>
      </c>
      <c r="E365" s="77"/>
      <c r="F365" s="97" t="s">
        <v>919</v>
      </c>
      <c r="G365" s="103"/>
      <c r="H365" s="102">
        <f t="shared" si="45"/>
        <v>0</v>
      </c>
      <c r="I365" s="101"/>
      <c r="J365" s="113"/>
      <c r="K365" s="113" t="s">
        <v>1501</v>
      </c>
      <c r="L365" s="127" t="str">
        <f t="shared" si="46"/>
        <v>L01BB06_nr</v>
      </c>
      <c r="M365" s="97">
        <v>20</v>
      </c>
      <c r="N365" s="97" t="s">
        <v>237</v>
      </c>
      <c r="O365" s="97">
        <v>20</v>
      </c>
      <c r="P365" s="97" t="s">
        <v>222</v>
      </c>
      <c r="Q365" s="97">
        <v>1</v>
      </c>
      <c r="R365" s="97" t="s">
        <v>17</v>
      </c>
      <c r="S365" s="97" t="str">
        <f t="shared" si="47"/>
        <v>MG</v>
      </c>
      <c r="T365" s="97" t="str">
        <f t="shared" si="48"/>
        <v>20ML</v>
      </c>
      <c r="U365" s="97" t="str">
        <f t="shared" si="49"/>
        <v>mg</v>
      </c>
      <c r="V365" s="98" t="str">
        <f t="shared" si="50"/>
        <v>20ML</v>
      </c>
      <c r="W365" s="97">
        <f t="shared" si="51"/>
        <v>0</v>
      </c>
      <c r="X365" s="97">
        <f t="shared" si="52"/>
        <v>0</v>
      </c>
      <c r="Y365" s="97">
        <f t="shared" si="53"/>
        <v>0</v>
      </c>
    </row>
    <row r="366" spans="2:25" ht="15.6">
      <c r="B366" s="97" t="s">
        <v>106</v>
      </c>
      <c r="C366" s="97" t="s">
        <v>107</v>
      </c>
      <c r="D366" s="97">
        <v>3603650</v>
      </c>
      <c r="E366" s="77">
        <v>7680578990014</v>
      </c>
      <c r="F366" s="97" t="s">
        <v>352</v>
      </c>
      <c r="G366" s="103"/>
      <c r="H366" s="102">
        <f t="shared" si="45"/>
        <v>0</v>
      </c>
      <c r="I366" s="101"/>
      <c r="J366" s="113"/>
      <c r="K366" s="113" t="s">
        <v>1501</v>
      </c>
      <c r="L366" s="127" t="str">
        <f t="shared" si="46"/>
        <v>L01BB07_nr</v>
      </c>
      <c r="M366" s="97">
        <v>250</v>
      </c>
      <c r="N366" s="97" t="s">
        <v>976</v>
      </c>
      <c r="O366" s="97">
        <v>50</v>
      </c>
      <c r="P366" s="97" t="s">
        <v>222</v>
      </c>
      <c r="Q366" s="97">
        <v>6</v>
      </c>
      <c r="R366" s="97" t="s">
        <v>17</v>
      </c>
      <c r="S366" s="97" t="str">
        <f t="shared" si="47"/>
        <v>MG</v>
      </c>
      <c r="T366" s="97" t="str">
        <f t="shared" si="48"/>
        <v>50ML</v>
      </c>
      <c r="U366" s="97" t="str">
        <f t="shared" si="49"/>
        <v>mg</v>
      </c>
      <c r="V366" s="98" t="str">
        <f t="shared" si="50"/>
        <v>50ML</v>
      </c>
      <c r="W366" s="97">
        <f t="shared" si="51"/>
        <v>0</v>
      </c>
      <c r="X366" s="97">
        <f t="shared" si="52"/>
        <v>0</v>
      </c>
      <c r="Y366" s="97">
        <f t="shared" si="53"/>
        <v>0</v>
      </c>
    </row>
    <row r="367" spans="2:25" ht="15.6">
      <c r="B367" s="97" t="s">
        <v>1305</v>
      </c>
      <c r="C367" s="97" t="s">
        <v>1469</v>
      </c>
      <c r="D367" s="97">
        <v>3084279</v>
      </c>
      <c r="E367" s="77">
        <v>7680572450026</v>
      </c>
      <c r="F367" s="97" t="s">
        <v>1306</v>
      </c>
      <c r="G367" s="103"/>
      <c r="H367" s="102">
        <f t="shared" si="45"/>
        <v>0</v>
      </c>
      <c r="I367" s="101"/>
      <c r="J367" s="113"/>
      <c r="K367" s="113" t="s">
        <v>1501</v>
      </c>
      <c r="L367" s="127" t="str">
        <f t="shared" si="46"/>
        <v>L01BC01_nr</v>
      </c>
      <c r="M367" s="97">
        <v>50</v>
      </c>
      <c r="N367" s="97" t="s">
        <v>351</v>
      </c>
      <c r="O367" s="97">
        <v>5</v>
      </c>
      <c r="P367" s="97" t="s">
        <v>222</v>
      </c>
      <c r="Q367" s="97">
        <v>1</v>
      </c>
      <c r="R367" s="97" t="s">
        <v>17</v>
      </c>
      <c r="S367" s="97" t="str">
        <f t="shared" si="47"/>
        <v>MG</v>
      </c>
      <c r="T367" s="97" t="str">
        <f t="shared" si="48"/>
        <v>5ML</v>
      </c>
      <c r="U367" s="97" t="str">
        <f t="shared" si="49"/>
        <v>mg</v>
      </c>
      <c r="V367" s="98" t="str">
        <f t="shared" si="50"/>
        <v>5ML</v>
      </c>
      <c r="W367" s="97">
        <f t="shared" si="51"/>
        <v>0</v>
      </c>
      <c r="X367" s="97">
        <f t="shared" si="52"/>
        <v>0</v>
      </c>
      <c r="Y367" s="97">
        <f t="shared" si="53"/>
        <v>0</v>
      </c>
    </row>
    <row r="368" spans="2:25" ht="15.6">
      <c r="B368" s="97" t="s">
        <v>108</v>
      </c>
      <c r="C368" s="97" t="s">
        <v>109</v>
      </c>
      <c r="D368" s="97">
        <v>3221204</v>
      </c>
      <c r="E368" s="77">
        <v>7680573800011</v>
      </c>
      <c r="F368" s="97" t="s">
        <v>353</v>
      </c>
      <c r="G368" s="103"/>
      <c r="H368" s="102">
        <f t="shared" si="45"/>
        <v>0</v>
      </c>
      <c r="I368" s="101"/>
      <c r="J368" s="113"/>
      <c r="K368" s="113" t="s">
        <v>1501</v>
      </c>
      <c r="L368" s="127" t="str">
        <f t="shared" si="46"/>
        <v>L01BC07_nr</v>
      </c>
      <c r="M368" s="97">
        <v>100</v>
      </c>
      <c r="N368" s="97" t="s">
        <v>223</v>
      </c>
      <c r="O368" s="97">
        <v>1</v>
      </c>
      <c r="P368" s="97" t="s">
        <v>7</v>
      </c>
      <c r="Q368" s="97">
        <v>1</v>
      </c>
      <c r="R368" s="97" t="s">
        <v>17</v>
      </c>
      <c r="S368" s="97" t="str">
        <f t="shared" si="47"/>
        <v>MG</v>
      </c>
      <c r="T368" s="97">
        <f t="shared" si="48"/>
        <v>0</v>
      </c>
      <c r="U368" s="97" t="str">
        <f t="shared" si="49"/>
        <v>mg</v>
      </c>
      <c r="V368" s="98">
        <f t="shared" si="50"/>
        <v>1</v>
      </c>
      <c r="W368" s="97">
        <f t="shared" si="51"/>
        <v>0</v>
      </c>
      <c r="X368" s="97">
        <f t="shared" si="52"/>
        <v>1</v>
      </c>
      <c r="Y368" s="97">
        <f t="shared" si="53"/>
        <v>0</v>
      </c>
    </row>
    <row r="369" spans="2:25" ht="15.6">
      <c r="B369" s="97" t="s">
        <v>110</v>
      </c>
      <c r="C369" s="97" t="s">
        <v>111</v>
      </c>
      <c r="D369" s="97">
        <v>4153628</v>
      </c>
      <c r="E369" s="77">
        <v>7680587340015</v>
      </c>
      <c r="F369" s="97" t="s">
        <v>356</v>
      </c>
      <c r="G369" s="103"/>
      <c r="H369" s="102">
        <f t="shared" si="45"/>
        <v>0</v>
      </c>
      <c r="I369" s="101"/>
      <c r="J369" s="113"/>
      <c r="K369" s="113" t="s">
        <v>1501</v>
      </c>
      <c r="L369" s="127" t="str">
        <f t="shared" si="46"/>
        <v>L01CX01_nr</v>
      </c>
      <c r="M369" s="97">
        <v>0.25</v>
      </c>
      <c r="N369" s="97" t="s">
        <v>223</v>
      </c>
      <c r="O369" s="97">
        <v>1</v>
      </c>
      <c r="P369" s="97" t="s">
        <v>7</v>
      </c>
      <c r="Q369" s="97">
        <v>1</v>
      </c>
      <c r="R369" s="97" t="s">
        <v>17</v>
      </c>
      <c r="S369" s="97" t="str">
        <f t="shared" si="47"/>
        <v>MG</v>
      </c>
      <c r="T369" s="97">
        <f t="shared" si="48"/>
        <v>0</v>
      </c>
      <c r="U369" s="97" t="str">
        <f t="shared" si="49"/>
        <v>mg</v>
      </c>
      <c r="V369" s="98">
        <f t="shared" si="50"/>
        <v>1</v>
      </c>
      <c r="W369" s="97">
        <f t="shared" si="51"/>
        <v>0</v>
      </c>
      <c r="X369" s="97">
        <f t="shared" si="52"/>
        <v>1</v>
      </c>
      <c r="Y369" s="97">
        <f t="shared" si="53"/>
        <v>0</v>
      </c>
    </row>
    <row r="370" spans="2:25" ht="15.6">
      <c r="B370" s="97" t="s">
        <v>110</v>
      </c>
      <c r="C370" s="97" t="s">
        <v>111</v>
      </c>
      <c r="D370" s="97">
        <v>4153640</v>
      </c>
      <c r="E370" s="77">
        <v>7680587340022</v>
      </c>
      <c r="F370" s="97" t="s">
        <v>357</v>
      </c>
      <c r="G370" s="103"/>
      <c r="H370" s="102">
        <f t="shared" si="45"/>
        <v>0</v>
      </c>
      <c r="I370" s="101"/>
      <c r="J370" s="113"/>
      <c r="K370" s="113" t="s">
        <v>1501</v>
      </c>
      <c r="L370" s="127" t="str">
        <f t="shared" si="46"/>
        <v>L01CX01_nr</v>
      </c>
      <c r="M370" s="97">
        <v>1</v>
      </c>
      <c r="N370" s="97" t="s">
        <v>223</v>
      </c>
      <c r="O370" s="97">
        <v>1</v>
      </c>
      <c r="P370" s="97" t="s">
        <v>7</v>
      </c>
      <c r="Q370" s="97">
        <v>1</v>
      </c>
      <c r="R370" s="97" t="s">
        <v>17</v>
      </c>
      <c r="S370" s="97" t="str">
        <f t="shared" si="47"/>
        <v>MG</v>
      </c>
      <c r="T370" s="97">
        <f t="shared" si="48"/>
        <v>0</v>
      </c>
      <c r="U370" s="97" t="str">
        <f t="shared" si="49"/>
        <v>mg</v>
      </c>
      <c r="V370" s="98">
        <f t="shared" si="50"/>
        <v>1</v>
      </c>
      <c r="W370" s="97">
        <f t="shared" si="51"/>
        <v>0</v>
      </c>
      <c r="X370" s="97">
        <f t="shared" si="52"/>
        <v>1</v>
      </c>
      <c r="Y370" s="97">
        <f t="shared" si="53"/>
        <v>0</v>
      </c>
    </row>
    <row r="371" spans="2:25" ht="15.6">
      <c r="B371" s="97" t="s">
        <v>112</v>
      </c>
      <c r="C371" s="97" t="s">
        <v>113</v>
      </c>
      <c r="D371" s="97">
        <v>1906116</v>
      </c>
      <c r="E371" s="77">
        <v>7680522560386</v>
      </c>
      <c r="F371" s="97" t="s">
        <v>359</v>
      </c>
      <c r="G371" s="103"/>
      <c r="H371" s="102">
        <f t="shared" si="45"/>
        <v>0</v>
      </c>
      <c r="I371" s="101"/>
      <c r="J371" s="113"/>
      <c r="K371" s="113" t="s">
        <v>1501</v>
      </c>
      <c r="L371" s="127" t="str">
        <f t="shared" si="46"/>
        <v>L01DB06_nr</v>
      </c>
      <c r="M371" s="97">
        <v>10</v>
      </c>
      <c r="N371" s="97" t="s">
        <v>223</v>
      </c>
      <c r="O371" s="97">
        <v>1</v>
      </c>
      <c r="P371" s="97" t="s">
        <v>7</v>
      </c>
      <c r="Q371" s="97">
        <v>1</v>
      </c>
      <c r="R371" s="97" t="s">
        <v>17</v>
      </c>
      <c r="S371" s="97" t="str">
        <f t="shared" si="47"/>
        <v>MG</v>
      </c>
      <c r="T371" s="97">
        <f t="shared" si="48"/>
        <v>0</v>
      </c>
      <c r="U371" s="97" t="str">
        <f t="shared" si="49"/>
        <v>mg</v>
      </c>
      <c r="V371" s="98">
        <f t="shared" si="50"/>
        <v>1</v>
      </c>
      <c r="W371" s="97">
        <f t="shared" si="51"/>
        <v>0</v>
      </c>
      <c r="X371" s="97">
        <f t="shared" si="52"/>
        <v>1</v>
      </c>
      <c r="Y371" s="97">
        <f t="shared" si="53"/>
        <v>0</v>
      </c>
    </row>
    <row r="372" spans="2:25" ht="15.6">
      <c r="B372" s="97" t="s">
        <v>112</v>
      </c>
      <c r="C372" s="97" t="s">
        <v>113</v>
      </c>
      <c r="D372" s="97">
        <v>1906085</v>
      </c>
      <c r="E372" s="77">
        <v>7680522560119</v>
      </c>
      <c r="F372" s="97" t="s">
        <v>358</v>
      </c>
      <c r="G372" s="103"/>
      <c r="H372" s="102">
        <f t="shared" si="45"/>
        <v>0</v>
      </c>
      <c r="I372" s="101"/>
      <c r="J372" s="113"/>
      <c r="K372" s="113" t="s">
        <v>1501</v>
      </c>
      <c r="L372" s="127" t="str">
        <f t="shared" si="46"/>
        <v>L01DB06_nr</v>
      </c>
      <c r="M372" s="97">
        <v>5</v>
      </c>
      <c r="N372" s="97" t="s">
        <v>223</v>
      </c>
      <c r="O372" s="97">
        <v>1</v>
      </c>
      <c r="P372" s="97" t="s">
        <v>7</v>
      </c>
      <c r="Q372" s="97">
        <v>1</v>
      </c>
      <c r="R372" s="97" t="s">
        <v>17</v>
      </c>
      <c r="S372" s="97" t="str">
        <f t="shared" si="47"/>
        <v>MG</v>
      </c>
      <c r="T372" s="97">
        <f t="shared" si="48"/>
        <v>0</v>
      </c>
      <c r="U372" s="97" t="str">
        <f t="shared" si="49"/>
        <v>mg</v>
      </c>
      <c r="V372" s="98">
        <f t="shared" si="50"/>
        <v>1</v>
      </c>
      <c r="W372" s="97">
        <f t="shared" si="51"/>
        <v>0</v>
      </c>
      <c r="X372" s="97">
        <f t="shared" si="52"/>
        <v>1</v>
      </c>
      <c r="Y372" s="97">
        <f t="shared" si="53"/>
        <v>0</v>
      </c>
    </row>
    <row r="373" spans="2:25" ht="15.6">
      <c r="B373" s="97" t="s">
        <v>112</v>
      </c>
      <c r="C373" s="97" t="s">
        <v>113</v>
      </c>
      <c r="D373" s="97">
        <v>1906091</v>
      </c>
      <c r="E373" s="77">
        <v>7680522560546</v>
      </c>
      <c r="F373" s="97" t="s">
        <v>1307</v>
      </c>
      <c r="G373" s="103"/>
      <c r="H373" s="102">
        <f t="shared" si="45"/>
        <v>0</v>
      </c>
      <c r="I373" s="101"/>
      <c r="J373" s="113"/>
      <c r="K373" s="113" t="s">
        <v>1501</v>
      </c>
      <c r="L373" s="127" t="str">
        <f t="shared" si="46"/>
        <v>L01DB06_nr</v>
      </c>
      <c r="M373" s="97">
        <v>5</v>
      </c>
      <c r="N373" s="97" t="s">
        <v>223</v>
      </c>
      <c r="O373" s="97">
        <v>3</v>
      </c>
      <c r="P373" s="97" t="s">
        <v>7</v>
      </c>
      <c r="Q373" s="97">
        <v>1</v>
      </c>
      <c r="R373" s="97" t="s">
        <v>17</v>
      </c>
      <c r="S373" s="97" t="str">
        <f t="shared" si="47"/>
        <v>MG</v>
      </c>
      <c r="T373" s="97">
        <f t="shared" si="48"/>
        <v>0</v>
      </c>
      <c r="U373" s="97" t="str">
        <f t="shared" si="49"/>
        <v>mg</v>
      </c>
      <c r="V373" s="98">
        <f t="shared" si="50"/>
        <v>1</v>
      </c>
      <c r="W373" s="97">
        <f t="shared" si="51"/>
        <v>0</v>
      </c>
      <c r="X373" s="97">
        <f t="shared" si="52"/>
        <v>1</v>
      </c>
      <c r="Y373" s="97">
        <f t="shared" si="53"/>
        <v>0</v>
      </c>
    </row>
    <row r="374" spans="2:25" ht="15.6">
      <c r="B374" s="97" t="s">
        <v>112</v>
      </c>
      <c r="C374" s="97" t="s">
        <v>113</v>
      </c>
      <c r="D374" s="97">
        <v>2832176</v>
      </c>
      <c r="E374" s="77">
        <v>7680546700607</v>
      </c>
      <c r="F374" s="97" t="s">
        <v>1308</v>
      </c>
      <c r="G374" s="103"/>
      <c r="H374" s="102">
        <f t="shared" si="45"/>
        <v>0</v>
      </c>
      <c r="I374" s="101"/>
      <c r="J374" s="113"/>
      <c r="K374" s="113" t="s">
        <v>1501</v>
      </c>
      <c r="L374" s="127" t="str">
        <f t="shared" si="46"/>
        <v>L01DB06_nr</v>
      </c>
      <c r="M374" s="97">
        <v>10</v>
      </c>
      <c r="N374" s="97" t="s">
        <v>223</v>
      </c>
      <c r="O374" s="97">
        <v>1</v>
      </c>
      <c r="P374" s="97" t="s">
        <v>7</v>
      </c>
      <c r="Q374" s="97">
        <v>1</v>
      </c>
      <c r="R374" s="97" t="s">
        <v>17</v>
      </c>
      <c r="S374" s="97" t="str">
        <f t="shared" si="47"/>
        <v>MG</v>
      </c>
      <c r="T374" s="97">
        <f t="shared" si="48"/>
        <v>0</v>
      </c>
      <c r="U374" s="97" t="str">
        <f t="shared" si="49"/>
        <v>mg</v>
      </c>
      <c r="V374" s="98">
        <f t="shared" si="50"/>
        <v>1</v>
      </c>
      <c r="W374" s="97">
        <f t="shared" si="51"/>
        <v>0</v>
      </c>
      <c r="X374" s="97">
        <f t="shared" si="52"/>
        <v>1</v>
      </c>
      <c r="Y374" s="97">
        <f t="shared" si="53"/>
        <v>0</v>
      </c>
    </row>
    <row r="375" spans="2:25" ht="15.6">
      <c r="B375" s="97" t="s">
        <v>112</v>
      </c>
      <c r="C375" s="97" t="s">
        <v>113</v>
      </c>
      <c r="D375" s="97">
        <v>2832182</v>
      </c>
      <c r="E375" s="77">
        <v>7680546700799</v>
      </c>
      <c r="F375" s="97" t="s">
        <v>1309</v>
      </c>
      <c r="G375" s="103"/>
      <c r="H375" s="102">
        <f t="shared" si="45"/>
        <v>0</v>
      </c>
      <c r="I375" s="101"/>
      <c r="J375" s="113"/>
      <c r="K375" s="113" t="s">
        <v>1501</v>
      </c>
      <c r="L375" s="127" t="str">
        <f t="shared" si="46"/>
        <v>L01DB06_nr</v>
      </c>
      <c r="M375" s="97">
        <v>20</v>
      </c>
      <c r="N375" s="97" t="s">
        <v>223</v>
      </c>
      <c r="O375" s="97">
        <v>1</v>
      </c>
      <c r="P375" s="97" t="s">
        <v>7</v>
      </c>
      <c r="Q375" s="97">
        <v>1</v>
      </c>
      <c r="R375" s="97" t="s">
        <v>17</v>
      </c>
      <c r="S375" s="97" t="str">
        <f t="shared" si="47"/>
        <v>MG</v>
      </c>
      <c r="T375" s="97">
        <f t="shared" si="48"/>
        <v>0</v>
      </c>
      <c r="U375" s="97" t="str">
        <f t="shared" si="49"/>
        <v>mg</v>
      </c>
      <c r="V375" s="98">
        <f t="shared" si="50"/>
        <v>1</v>
      </c>
      <c r="W375" s="97">
        <f t="shared" si="51"/>
        <v>0</v>
      </c>
      <c r="X375" s="97">
        <f t="shared" si="52"/>
        <v>1</v>
      </c>
      <c r="Y375" s="97">
        <f t="shared" si="53"/>
        <v>0</v>
      </c>
    </row>
    <row r="376" spans="2:25" ht="15.6">
      <c r="B376" s="97" t="s">
        <v>112</v>
      </c>
      <c r="C376" s="97" t="s">
        <v>113</v>
      </c>
      <c r="D376" s="97">
        <v>1447803</v>
      </c>
      <c r="E376" s="77">
        <v>7680508380212</v>
      </c>
      <c r="F376" s="97" t="s">
        <v>921</v>
      </c>
      <c r="G376" s="103"/>
      <c r="H376" s="102">
        <f t="shared" si="45"/>
        <v>0</v>
      </c>
      <c r="I376" s="101"/>
      <c r="J376" s="113"/>
      <c r="K376" s="113" t="s">
        <v>1501</v>
      </c>
      <c r="L376" s="127" t="str">
        <f t="shared" si="46"/>
        <v>L01DB06_nr</v>
      </c>
      <c r="M376" s="97">
        <v>10</v>
      </c>
      <c r="N376" s="97" t="s">
        <v>223</v>
      </c>
      <c r="O376" s="97">
        <v>1</v>
      </c>
      <c r="P376" s="97" t="s">
        <v>7</v>
      </c>
      <c r="Q376" s="97">
        <v>1</v>
      </c>
      <c r="R376" s="97" t="s">
        <v>17</v>
      </c>
      <c r="S376" s="97" t="str">
        <f t="shared" si="47"/>
        <v>MG</v>
      </c>
      <c r="T376" s="97">
        <f t="shared" si="48"/>
        <v>0</v>
      </c>
      <c r="U376" s="97" t="str">
        <f t="shared" si="49"/>
        <v>mg</v>
      </c>
      <c r="V376" s="98">
        <f t="shared" si="50"/>
        <v>1</v>
      </c>
      <c r="W376" s="97">
        <f t="shared" si="51"/>
        <v>0</v>
      </c>
      <c r="X376" s="97">
        <f t="shared" si="52"/>
        <v>1</v>
      </c>
      <c r="Y376" s="97">
        <f t="shared" si="53"/>
        <v>0</v>
      </c>
    </row>
    <row r="377" spans="2:25" ht="15.6">
      <c r="B377" s="97" t="s">
        <v>112</v>
      </c>
      <c r="C377" s="97" t="s">
        <v>113</v>
      </c>
      <c r="D377" s="97">
        <v>1447795</v>
      </c>
      <c r="E377" s="77">
        <v>7680508380137</v>
      </c>
      <c r="F377" s="97" t="s">
        <v>920</v>
      </c>
      <c r="G377" s="103"/>
      <c r="H377" s="102">
        <f t="shared" si="45"/>
        <v>0</v>
      </c>
      <c r="I377" s="101"/>
      <c r="J377" s="113"/>
      <c r="K377" s="113" t="s">
        <v>1501</v>
      </c>
      <c r="L377" s="127" t="str">
        <f t="shared" si="46"/>
        <v>L01DB06_nr</v>
      </c>
      <c r="M377" s="97">
        <v>5</v>
      </c>
      <c r="N377" s="97" t="s">
        <v>223</v>
      </c>
      <c r="O377" s="97">
        <v>1</v>
      </c>
      <c r="P377" s="97" t="s">
        <v>7</v>
      </c>
      <c r="Q377" s="97">
        <v>1</v>
      </c>
      <c r="R377" s="97" t="s">
        <v>17</v>
      </c>
      <c r="S377" s="97" t="str">
        <f t="shared" si="47"/>
        <v>MG</v>
      </c>
      <c r="T377" s="97">
        <f t="shared" si="48"/>
        <v>0</v>
      </c>
      <c r="U377" s="97" t="str">
        <f t="shared" si="49"/>
        <v>mg</v>
      </c>
      <c r="V377" s="98">
        <f t="shared" si="50"/>
        <v>1</v>
      </c>
      <c r="W377" s="97">
        <f t="shared" si="51"/>
        <v>0</v>
      </c>
      <c r="X377" s="97">
        <f t="shared" si="52"/>
        <v>1</v>
      </c>
      <c r="Y377" s="97">
        <f t="shared" si="53"/>
        <v>0</v>
      </c>
    </row>
    <row r="378" spans="2:25" ht="15.6">
      <c r="B378" s="97" t="s">
        <v>1310</v>
      </c>
      <c r="C378" s="97" t="s">
        <v>1471</v>
      </c>
      <c r="D378" s="97">
        <v>4112173</v>
      </c>
      <c r="E378" s="77">
        <v>7680588800013</v>
      </c>
      <c r="F378" s="97" t="s">
        <v>1311</v>
      </c>
      <c r="G378" s="103"/>
      <c r="H378" s="102">
        <f t="shared" si="45"/>
        <v>0</v>
      </c>
      <c r="I378" s="101"/>
      <c r="J378" s="113"/>
      <c r="K378" s="113" t="s">
        <v>1501</v>
      </c>
      <c r="L378" s="127" t="str">
        <f t="shared" si="46"/>
        <v>L01DC04_nr</v>
      </c>
      <c r="M378" s="97">
        <v>15</v>
      </c>
      <c r="N378" s="97" t="s">
        <v>223</v>
      </c>
      <c r="O378" s="97">
        <v>1</v>
      </c>
      <c r="P378" s="97" t="s">
        <v>7</v>
      </c>
      <c r="Q378" s="97">
        <v>1</v>
      </c>
      <c r="R378" s="97" t="s">
        <v>17</v>
      </c>
      <c r="S378" s="97" t="str">
        <f t="shared" si="47"/>
        <v>MG</v>
      </c>
      <c r="T378" s="97">
        <f t="shared" si="48"/>
        <v>0</v>
      </c>
      <c r="U378" s="97" t="str">
        <f t="shared" si="49"/>
        <v>mg</v>
      </c>
      <c r="V378" s="98">
        <f t="shared" si="50"/>
        <v>1</v>
      </c>
      <c r="W378" s="97">
        <f t="shared" si="51"/>
        <v>0</v>
      </c>
      <c r="X378" s="97">
        <f t="shared" si="52"/>
        <v>1</v>
      </c>
      <c r="Y378" s="97">
        <f t="shared" si="53"/>
        <v>0</v>
      </c>
    </row>
    <row r="379" spans="2:25" ht="15.6">
      <c r="B379" s="97" t="s">
        <v>1310</v>
      </c>
      <c r="C379" s="97" t="s">
        <v>1471</v>
      </c>
      <c r="D379" s="97">
        <v>4112196</v>
      </c>
      <c r="E379" s="77">
        <v>7680588800020</v>
      </c>
      <c r="F379" s="97" t="s">
        <v>1312</v>
      </c>
      <c r="G379" s="103"/>
      <c r="H379" s="102">
        <f t="shared" si="45"/>
        <v>0</v>
      </c>
      <c r="I379" s="101"/>
      <c r="J379" s="113"/>
      <c r="K379" s="113" t="s">
        <v>1501</v>
      </c>
      <c r="L379" s="127" t="str">
        <f t="shared" si="46"/>
        <v>L01DC04_nr</v>
      </c>
      <c r="M379" s="97">
        <v>45</v>
      </c>
      <c r="N379" s="97" t="s">
        <v>223</v>
      </c>
      <c r="O379" s="97">
        <v>1</v>
      </c>
      <c r="P379" s="97" t="s">
        <v>7</v>
      </c>
      <c r="Q379" s="97">
        <v>1</v>
      </c>
      <c r="R379" s="97" t="s">
        <v>17</v>
      </c>
      <c r="S379" s="97" t="str">
        <f t="shared" si="47"/>
        <v>MG</v>
      </c>
      <c r="T379" s="97">
        <f t="shared" si="48"/>
        <v>0</v>
      </c>
      <c r="U379" s="97" t="str">
        <f t="shared" si="49"/>
        <v>mg</v>
      </c>
      <c r="V379" s="98">
        <f t="shared" si="50"/>
        <v>1</v>
      </c>
      <c r="W379" s="97">
        <f t="shared" si="51"/>
        <v>0</v>
      </c>
      <c r="X379" s="97">
        <f t="shared" si="52"/>
        <v>1</v>
      </c>
      <c r="Y379" s="97">
        <f t="shared" si="53"/>
        <v>0</v>
      </c>
    </row>
    <row r="380" spans="2:25" ht="15.6">
      <c r="B380" s="97" t="s">
        <v>1313</v>
      </c>
      <c r="C380" s="97" t="s">
        <v>1472</v>
      </c>
      <c r="D380" s="97">
        <v>4571857</v>
      </c>
      <c r="E380" s="77">
        <v>7680572070071</v>
      </c>
      <c r="F380" s="97" t="s">
        <v>1314</v>
      </c>
      <c r="G380" s="103"/>
      <c r="H380" s="102">
        <f t="shared" si="45"/>
        <v>0</v>
      </c>
      <c r="I380" s="101"/>
      <c r="J380" s="113"/>
      <c r="K380" s="113" t="s">
        <v>1501</v>
      </c>
      <c r="L380" s="127" t="str">
        <f t="shared" si="46"/>
        <v>L01XA03_nr</v>
      </c>
      <c r="M380" s="97">
        <v>100</v>
      </c>
      <c r="N380" s="97" t="s">
        <v>237</v>
      </c>
      <c r="O380" s="97">
        <v>20</v>
      </c>
      <c r="P380" s="97" t="s">
        <v>222</v>
      </c>
      <c r="Q380" s="97">
        <v>1</v>
      </c>
      <c r="R380" s="97" t="s">
        <v>17</v>
      </c>
      <c r="S380" s="97" t="str">
        <f t="shared" si="47"/>
        <v>MG</v>
      </c>
      <c r="T380" s="97" t="str">
        <f t="shared" si="48"/>
        <v>20ML</v>
      </c>
      <c r="U380" s="97" t="str">
        <f t="shared" si="49"/>
        <v>mg</v>
      </c>
      <c r="V380" s="98" t="str">
        <f t="shared" si="50"/>
        <v>20ML</v>
      </c>
      <c r="W380" s="97">
        <f t="shared" si="51"/>
        <v>0</v>
      </c>
      <c r="X380" s="97">
        <f t="shared" si="52"/>
        <v>0</v>
      </c>
      <c r="Y380" s="97">
        <f t="shared" si="53"/>
        <v>0</v>
      </c>
    </row>
    <row r="381" spans="2:25" ht="15.6">
      <c r="B381" s="97" t="s">
        <v>1313</v>
      </c>
      <c r="C381" s="97" t="s">
        <v>1472</v>
      </c>
      <c r="D381" s="97">
        <v>4571863</v>
      </c>
      <c r="E381" s="77">
        <v>7680572070088</v>
      </c>
      <c r="F381" s="97" t="s">
        <v>1315</v>
      </c>
      <c r="G381" s="103"/>
      <c r="H381" s="102">
        <f t="shared" si="45"/>
        <v>0</v>
      </c>
      <c r="I381" s="101"/>
      <c r="J381" s="113"/>
      <c r="K381" s="113" t="s">
        <v>1501</v>
      </c>
      <c r="L381" s="127" t="str">
        <f t="shared" si="46"/>
        <v>L01XA03_nr</v>
      </c>
      <c r="M381" s="97">
        <v>200</v>
      </c>
      <c r="N381" s="97" t="s">
        <v>1499</v>
      </c>
      <c r="O381" s="97">
        <v>40</v>
      </c>
      <c r="P381" s="97" t="s">
        <v>222</v>
      </c>
      <c r="Q381" s="97">
        <v>1</v>
      </c>
      <c r="R381" s="97" t="s">
        <v>17</v>
      </c>
      <c r="S381" s="97" t="str">
        <f t="shared" si="47"/>
        <v>MG</v>
      </c>
      <c r="T381" s="97" t="str">
        <f t="shared" si="48"/>
        <v>40ML</v>
      </c>
      <c r="U381" s="97" t="str">
        <f t="shared" si="49"/>
        <v>mg</v>
      </c>
      <c r="V381" s="98" t="str">
        <f t="shared" si="50"/>
        <v>40ML</v>
      </c>
      <c r="W381" s="97">
        <f t="shared" si="51"/>
        <v>0</v>
      </c>
      <c r="X381" s="97">
        <f t="shared" si="52"/>
        <v>0</v>
      </c>
      <c r="Y381" s="97">
        <f t="shared" si="53"/>
        <v>0</v>
      </c>
    </row>
    <row r="382" spans="2:25" ht="15.6">
      <c r="B382" s="97" t="s">
        <v>1313</v>
      </c>
      <c r="C382" s="97" t="s">
        <v>1472</v>
      </c>
      <c r="D382" s="97">
        <v>4571840</v>
      </c>
      <c r="E382" s="77">
        <v>7680572070064</v>
      </c>
      <c r="F382" s="97" t="s">
        <v>1316</v>
      </c>
      <c r="G382" s="103"/>
      <c r="H382" s="102">
        <f t="shared" si="45"/>
        <v>0</v>
      </c>
      <c r="I382" s="101"/>
      <c r="J382" s="113"/>
      <c r="K382" s="113" t="s">
        <v>1501</v>
      </c>
      <c r="L382" s="127" t="str">
        <f t="shared" si="46"/>
        <v>L01XA03_nr</v>
      </c>
      <c r="M382" s="97">
        <v>50</v>
      </c>
      <c r="N382" s="97" t="s">
        <v>234</v>
      </c>
      <c r="O382" s="97">
        <v>10</v>
      </c>
      <c r="P382" s="97" t="s">
        <v>222</v>
      </c>
      <c r="Q382" s="97">
        <v>1</v>
      </c>
      <c r="R382" s="97" t="s">
        <v>17</v>
      </c>
      <c r="S382" s="97" t="str">
        <f t="shared" si="47"/>
        <v>MG</v>
      </c>
      <c r="T382" s="97" t="str">
        <f t="shared" si="48"/>
        <v>10ML</v>
      </c>
      <c r="U382" s="97" t="str">
        <f t="shared" si="49"/>
        <v>mg</v>
      </c>
      <c r="V382" s="98" t="str">
        <f t="shared" si="50"/>
        <v>10ML</v>
      </c>
      <c r="W382" s="97">
        <f t="shared" si="51"/>
        <v>0</v>
      </c>
      <c r="X382" s="97">
        <f t="shared" si="52"/>
        <v>0</v>
      </c>
      <c r="Y382" s="97">
        <f t="shared" si="53"/>
        <v>0</v>
      </c>
    </row>
    <row r="383" spans="2:25" ht="15.6">
      <c r="B383" s="97" t="s">
        <v>1313</v>
      </c>
      <c r="C383" s="97" t="s">
        <v>1472</v>
      </c>
      <c r="D383" s="97">
        <v>5286366</v>
      </c>
      <c r="E383" s="77">
        <v>7680618880022</v>
      </c>
      <c r="F383" s="97" t="s">
        <v>1317</v>
      </c>
      <c r="G383" s="103"/>
      <c r="H383" s="102">
        <f t="shared" si="45"/>
        <v>0</v>
      </c>
      <c r="I383" s="101"/>
      <c r="J383" s="113"/>
      <c r="K383" s="113" t="s">
        <v>1501</v>
      </c>
      <c r="L383" s="127" t="str">
        <f t="shared" si="46"/>
        <v>L01XA03_nr</v>
      </c>
      <c r="M383" s="97">
        <v>100</v>
      </c>
      <c r="N383" s="97" t="s">
        <v>237</v>
      </c>
      <c r="O383" s="97">
        <v>1</v>
      </c>
      <c r="P383" s="97" t="s">
        <v>7</v>
      </c>
      <c r="Q383" s="97">
        <v>1</v>
      </c>
      <c r="R383" s="97" t="s">
        <v>17</v>
      </c>
      <c r="S383" s="97" t="str">
        <f t="shared" si="47"/>
        <v>MG</v>
      </c>
      <c r="T383" s="97" t="str">
        <f t="shared" si="48"/>
        <v>20ML</v>
      </c>
      <c r="U383" s="97" t="str">
        <f t="shared" si="49"/>
        <v>mg</v>
      </c>
      <c r="V383" s="98" t="str">
        <f t="shared" si="50"/>
        <v>20ML</v>
      </c>
      <c r="W383" s="97">
        <f t="shared" si="51"/>
        <v>0</v>
      </c>
      <c r="X383" s="97">
        <f t="shared" si="52"/>
        <v>1</v>
      </c>
      <c r="Y383" s="97">
        <f t="shared" si="53"/>
        <v>0</v>
      </c>
    </row>
    <row r="384" spans="2:25" ht="15.6">
      <c r="B384" s="97" t="s">
        <v>1313</v>
      </c>
      <c r="C384" s="97" t="s">
        <v>1472</v>
      </c>
      <c r="D384" s="97">
        <v>5286372</v>
      </c>
      <c r="E384" s="77">
        <v>7680618880039</v>
      </c>
      <c r="F384" s="97" t="s">
        <v>1318</v>
      </c>
      <c r="G384" s="103"/>
      <c r="H384" s="102">
        <f t="shared" si="45"/>
        <v>0</v>
      </c>
      <c r="I384" s="101"/>
      <c r="J384" s="113"/>
      <c r="K384" s="113" t="s">
        <v>1501</v>
      </c>
      <c r="L384" s="127" t="str">
        <f t="shared" si="46"/>
        <v>L01XA03_nr</v>
      </c>
      <c r="M384" s="97">
        <v>200</v>
      </c>
      <c r="N384" s="97" t="s">
        <v>1499</v>
      </c>
      <c r="O384" s="97">
        <v>1</v>
      </c>
      <c r="P384" s="97" t="s">
        <v>7</v>
      </c>
      <c r="Q384" s="97">
        <v>1</v>
      </c>
      <c r="R384" s="97" t="s">
        <v>17</v>
      </c>
      <c r="S384" s="97" t="str">
        <f t="shared" si="47"/>
        <v>MG</v>
      </c>
      <c r="T384" s="97" t="str">
        <f t="shared" si="48"/>
        <v>40ML</v>
      </c>
      <c r="U384" s="97" t="str">
        <f t="shared" si="49"/>
        <v>mg</v>
      </c>
      <c r="V384" s="98" t="str">
        <f t="shared" si="50"/>
        <v>40ML</v>
      </c>
      <c r="W384" s="97">
        <f t="shared" si="51"/>
        <v>0</v>
      </c>
      <c r="X384" s="97">
        <f t="shared" si="52"/>
        <v>1</v>
      </c>
      <c r="Y384" s="97">
        <f t="shared" si="53"/>
        <v>0</v>
      </c>
    </row>
    <row r="385" spans="2:25" ht="15.6">
      <c r="B385" s="97" t="s">
        <v>1313</v>
      </c>
      <c r="C385" s="97" t="s">
        <v>1472</v>
      </c>
      <c r="D385" s="97">
        <v>5286343</v>
      </c>
      <c r="E385" s="77">
        <v>7680618880015</v>
      </c>
      <c r="F385" s="97" t="s">
        <v>1319</v>
      </c>
      <c r="G385" s="103"/>
      <c r="H385" s="102">
        <f t="shared" si="45"/>
        <v>0</v>
      </c>
      <c r="I385" s="101"/>
      <c r="J385" s="113"/>
      <c r="K385" s="113" t="s">
        <v>1501</v>
      </c>
      <c r="L385" s="127" t="str">
        <f t="shared" si="46"/>
        <v>L01XA03_nr</v>
      </c>
      <c r="M385" s="97">
        <v>50</v>
      </c>
      <c r="N385" s="97" t="s">
        <v>234</v>
      </c>
      <c r="O385" s="97">
        <v>1</v>
      </c>
      <c r="P385" s="97" t="s">
        <v>7</v>
      </c>
      <c r="Q385" s="97">
        <v>1</v>
      </c>
      <c r="R385" s="97" t="s">
        <v>17</v>
      </c>
      <c r="S385" s="97" t="str">
        <f t="shared" si="47"/>
        <v>MG</v>
      </c>
      <c r="T385" s="97" t="str">
        <f t="shared" si="48"/>
        <v>10ML</v>
      </c>
      <c r="U385" s="97" t="str">
        <f t="shared" si="49"/>
        <v>mg</v>
      </c>
      <c r="V385" s="98" t="str">
        <f t="shared" si="50"/>
        <v>10ML</v>
      </c>
      <c r="W385" s="97">
        <f t="shared" si="51"/>
        <v>0</v>
      </c>
      <c r="X385" s="97">
        <f t="shared" si="52"/>
        <v>1</v>
      </c>
      <c r="Y385" s="97">
        <f t="shared" si="53"/>
        <v>0</v>
      </c>
    </row>
    <row r="386" spans="2:25" ht="15.6">
      <c r="B386" s="97" t="s">
        <v>1313</v>
      </c>
      <c r="C386" s="97" t="s">
        <v>1472</v>
      </c>
      <c r="D386" s="97">
        <v>4782815</v>
      </c>
      <c r="E386" s="77">
        <v>7680616790026</v>
      </c>
      <c r="F386" s="97" t="s">
        <v>1320</v>
      </c>
      <c r="G386" s="103"/>
      <c r="H386" s="102">
        <f t="shared" si="45"/>
        <v>0</v>
      </c>
      <c r="I386" s="101"/>
      <c r="J386" s="113"/>
      <c r="K386" s="113" t="s">
        <v>1501</v>
      </c>
      <c r="L386" s="127" t="str">
        <f t="shared" si="46"/>
        <v>L01XA03_nr</v>
      </c>
      <c r="M386" s="97">
        <v>100</v>
      </c>
      <c r="N386" s="97" t="s">
        <v>237</v>
      </c>
      <c r="O386" s="97">
        <v>1</v>
      </c>
      <c r="P386" s="97" t="s">
        <v>7</v>
      </c>
      <c r="Q386" s="97">
        <v>1</v>
      </c>
      <c r="R386" s="97" t="s">
        <v>17</v>
      </c>
      <c r="S386" s="97" t="str">
        <f t="shared" si="47"/>
        <v>MG</v>
      </c>
      <c r="T386" s="97" t="str">
        <f t="shared" si="48"/>
        <v>20ML</v>
      </c>
      <c r="U386" s="97" t="str">
        <f t="shared" si="49"/>
        <v>mg</v>
      </c>
      <c r="V386" s="98" t="str">
        <f t="shared" si="50"/>
        <v>20ML</v>
      </c>
      <c r="W386" s="97">
        <f t="shared" si="51"/>
        <v>0</v>
      </c>
      <c r="X386" s="97">
        <f t="shared" si="52"/>
        <v>1</v>
      </c>
      <c r="Y386" s="97">
        <f t="shared" si="53"/>
        <v>0</v>
      </c>
    </row>
    <row r="387" spans="2:25" ht="15.6">
      <c r="B387" s="97" t="s">
        <v>1313</v>
      </c>
      <c r="C387" s="97" t="s">
        <v>1472</v>
      </c>
      <c r="D387" s="97">
        <v>5189367</v>
      </c>
      <c r="E387" s="77">
        <v>7680616790064</v>
      </c>
      <c r="F387" s="97" t="s">
        <v>1321</v>
      </c>
      <c r="G387" s="103"/>
      <c r="H387" s="102">
        <f t="shared" si="45"/>
        <v>0</v>
      </c>
      <c r="I387" s="101"/>
      <c r="J387" s="113"/>
      <c r="K387" s="113" t="s">
        <v>1501</v>
      </c>
      <c r="L387" s="127" t="str">
        <f t="shared" si="46"/>
        <v>L01XA03_nr</v>
      </c>
      <c r="M387" s="97">
        <v>100</v>
      </c>
      <c r="N387" s="97" t="s">
        <v>237</v>
      </c>
      <c r="O387" s="97">
        <v>1</v>
      </c>
      <c r="P387" s="97" t="s">
        <v>7</v>
      </c>
      <c r="Q387" s="97">
        <v>1</v>
      </c>
      <c r="R387" s="97" t="s">
        <v>17</v>
      </c>
      <c r="S387" s="97" t="str">
        <f t="shared" si="47"/>
        <v>MG</v>
      </c>
      <c r="T387" s="97" t="str">
        <f t="shared" si="48"/>
        <v>20ML</v>
      </c>
      <c r="U387" s="97" t="str">
        <f t="shared" si="49"/>
        <v>mg</v>
      </c>
      <c r="V387" s="98" t="str">
        <f t="shared" si="50"/>
        <v>20ML</v>
      </c>
      <c r="W387" s="97">
        <f t="shared" si="51"/>
        <v>0</v>
      </c>
      <c r="X387" s="97">
        <f t="shared" si="52"/>
        <v>1</v>
      </c>
      <c r="Y387" s="97">
        <f t="shared" si="53"/>
        <v>0</v>
      </c>
    </row>
    <row r="388" spans="2:25" ht="15.6">
      <c r="B388" s="97" t="s">
        <v>1313</v>
      </c>
      <c r="C388" s="97" t="s">
        <v>1472</v>
      </c>
      <c r="D388" s="97">
        <v>5082020</v>
      </c>
      <c r="E388" s="77">
        <v>7680616790040</v>
      </c>
      <c r="F388" s="97" t="s">
        <v>1322</v>
      </c>
      <c r="G388" s="103"/>
      <c r="H388" s="102">
        <f t="shared" si="45"/>
        <v>0</v>
      </c>
      <c r="I388" s="101"/>
      <c r="J388" s="113"/>
      <c r="K388" s="113" t="s">
        <v>1501</v>
      </c>
      <c r="L388" s="127" t="str">
        <f t="shared" si="46"/>
        <v>L01XA03_nr</v>
      </c>
      <c r="M388" s="97">
        <v>200</v>
      </c>
      <c r="N388" s="97" t="s">
        <v>1499</v>
      </c>
      <c r="O388" s="97">
        <v>1</v>
      </c>
      <c r="P388" s="97" t="s">
        <v>7</v>
      </c>
      <c r="Q388" s="97">
        <v>1</v>
      </c>
      <c r="R388" s="97" t="s">
        <v>17</v>
      </c>
      <c r="S388" s="97" t="str">
        <f t="shared" si="47"/>
        <v>MG</v>
      </c>
      <c r="T388" s="97" t="str">
        <f t="shared" si="48"/>
        <v>40ML</v>
      </c>
      <c r="U388" s="97" t="str">
        <f t="shared" si="49"/>
        <v>mg</v>
      </c>
      <c r="V388" s="98" t="str">
        <f t="shared" si="50"/>
        <v>40ML</v>
      </c>
      <c r="W388" s="97">
        <f t="shared" si="51"/>
        <v>0</v>
      </c>
      <c r="X388" s="97">
        <f t="shared" si="52"/>
        <v>1</v>
      </c>
      <c r="Y388" s="97">
        <f t="shared" si="53"/>
        <v>0</v>
      </c>
    </row>
    <row r="389" spans="2:25" ht="15.6">
      <c r="B389" s="97" t="s">
        <v>1313</v>
      </c>
      <c r="C389" s="97" t="s">
        <v>1472</v>
      </c>
      <c r="D389" s="97">
        <v>4782838</v>
      </c>
      <c r="E389" s="77">
        <v>7680616790019</v>
      </c>
      <c r="F389" s="97" t="s">
        <v>1323</v>
      </c>
      <c r="G389" s="103"/>
      <c r="H389" s="102">
        <f t="shared" si="45"/>
        <v>0</v>
      </c>
      <c r="I389" s="101"/>
      <c r="J389" s="113"/>
      <c r="K389" s="113" t="s">
        <v>1501</v>
      </c>
      <c r="L389" s="127" t="str">
        <f t="shared" si="46"/>
        <v>L01XA03_nr</v>
      </c>
      <c r="M389" s="97">
        <v>50</v>
      </c>
      <c r="N389" s="97" t="s">
        <v>234</v>
      </c>
      <c r="O389" s="97">
        <v>1</v>
      </c>
      <c r="P389" s="97" t="s">
        <v>7</v>
      </c>
      <c r="Q389" s="97">
        <v>1</v>
      </c>
      <c r="R389" s="97" t="s">
        <v>17</v>
      </c>
      <c r="S389" s="97" t="str">
        <f t="shared" si="47"/>
        <v>MG</v>
      </c>
      <c r="T389" s="97" t="str">
        <f t="shared" si="48"/>
        <v>10ML</v>
      </c>
      <c r="U389" s="97" t="str">
        <f t="shared" si="49"/>
        <v>mg</v>
      </c>
      <c r="V389" s="98" t="str">
        <f t="shared" si="50"/>
        <v>10ML</v>
      </c>
      <c r="W389" s="97">
        <f t="shared" si="51"/>
        <v>0</v>
      </c>
      <c r="X389" s="97">
        <f t="shared" si="52"/>
        <v>1</v>
      </c>
      <c r="Y389" s="97">
        <f t="shared" si="53"/>
        <v>0</v>
      </c>
    </row>
    <row r="390" spans="2:25" ht="15.6">
      <c r="B390" s="97" t="s">
        <v>1313</v>
      </c>
      <c r="C390" s="97" t="s">
        <v>1472</v>
      </c>
      <c r="D390" s="97">
        <v>5189350</v>
      </c>
      <c r="E390" s="77">
        <v>7680616790057</v>
      </c>
      <c r="F390" s="97" t="s">
        <v>1324</v>
      </c>
      <c r="G390" s="103"/>
      <c r="H390" s="102">
        <f t="shared" si="45"/>
        <v>0</v>
      </c>
      <c r="I390" s="101"/>
      <c r="J390" s="113"/>
      <c r="K390" s="113" t="s">
        <v>1501</v>
      </c>
      <c r="L390" s="127" t="str">
        <f t="shared" si="46"/>
        <v>L01XA03_nr</v>
      </c>
      <c r="M390" s="97">
        <v>50</v>
      </c>
      <c r="N390" s="97" t="s">
        <v>234</v>
      </c>
      <c r="O390" s="97">
        <v>1</v>
      </c>
      <c r="P390" s="97" t="s">
        <v>7</v>
      </c>
      <c r="Q390" s="97">
        <v>1</v>
      </c>
      <c r="R390" s="97" t="s">
        <v>17</v>
      </c>
      <c r="S390" s="97" t="str">
        <f t="shared" si="47"/>
        <v>MG</v>
      </c>
      <c r="T390" s="97" t="str">
        <f t="shared" si="48"/>
        <v>10ML</v>
      </c>
      <c r="U390" s="97" t="str">
        <f t="shared" si="49"/>
        <v>mg</v>
      </c>
      <c r="V390" s="98" t="str">
        <f t="shared" si="50"/>
        <v>10ML</v>
      </c>
      <c r="W390" s="97">
        <f t="shared" si="51"/>
        <v>0</v>
      </c>
      <c r="X390" s="97">
        <f t="shared" si="52"/>
        <v>1</v>
      </c>
      <c r="Y390" s="97">
        <f t="shared" si="53"/>
        <v>0</v>
      </c>
    </row>
    <row r="391" spans="2:25" ht="15.6">
      <c r="B391" s="97" t="s">
        <v>1313</v>
      </c>
      <c r="C391" s="97" t="s">
        <v>1472</v>
      </c>
      <c r="D391" s="97">
        <v>4866015</v>
      </c>
      <c r="E391" s="77"/>
      <c r="F391" s="97" t="s">
        <v>1325</v>
      </c>
      <c r="G391" s="103"/>
      <c r="H391" s="102">
        <f t="shared" si="45"/>
        <v>0</v>
      </c>
      <c r="I391" s="101"/>
      <c r="J391" s="113"/>
      <c r="K391" s="113" t="s">
        <v>1501</v>
      </c>
      <c r="L391" s="127" t="str">
        <f t="shared" si="46"/>
        <v>L01XA03_nr</v>
      </c>
      <c r="M391" s="97">
        <v>100</v>
      </c>
      <c r="N391" s="97" t="s">
        <v>223</v>
      </c>
      <c r="O391" s="97">
        <v>1</v>
      </c>
      <c r="P391" s="97" t="s">
        <v>7</v>
      </c>
      <c r="Q391" s="97">
        <v>1</v>
      </c>
      <c r="R391" s="97" t="s">
        <v>17</v>
      </c>
      <c r="S391" s="97" t="str">
        <f t="shared" si="47"/>
        <v>MG</v>
      </c>
      <c r="T391" s="97">
        <f t="shared" si="48"/>
        <v>0</v>
      </c>
      <c r="U391" s="97" t="str">
        <f t="shared" si="49"/>
        <v>mg</v>
      </c>
      <c r="V391" s="98">
        <f t="shared" si="50"/>
        <v>1</v>
      </c>
      <c r="W391" s="97">
        <f t="shared" si="51"/>
        <v>0</v>
      </c>
      <c r="X391" s="97">
        <f t="shared" si="52"/>
        <v>1</v>
      </c>
      <c r="Y391" s="97">
        <f t="shared" si="53"/>
        <v>0</v>
      </c>
    </row>
    <row r="392" spans="2:25" ht="15.6">
      <c r="B392" s="97" t="s">
        <v>1313</v>
      </c>
      <c r="C392" s="97" t="s">
        <v>1472</v>
      </c>
      <c r="D392" s="97">
        <v>4866021</v>
      </c>
      <c r="E392" s="77"/>
      <c r="F392" s="97" t="s">
        <v>1326</v>
      </c>
      <c r="G392" s="103"/>
      <c r="H392" s="102">
        <f t="shared" si="45"/>
        <v>0</v>
      </c>
      <c r="I392" s="101"/>
      <c r="J392" s="113"/>
      <c r="K392" s="113" t="s">
        <v>1501</v>
      </c>
      <c r="L392" s="127" t="str">
        <f t="shared" si="46"/>
        <v>L01XA03_nr</v>
      </c>
      <c r="M392" s="97">
        <v>50</v>
      </c>
      <c r="N392" s="97" t="s">
        <v>223</v>
      </c>
      <c r="O392" s="97">
        <v>1</v>
      </c>
      <c r="P392" s="97" t="s">
        <v>7</v>
      </c>
      <c r="Q392" s="97">
        <v>1</v>
      </c>
      <c r="R392" s="97" t="s">
        <v>17</v>
      </c>
      <c r="S392" s="97" t="str">
        <f t="shared" si="47"/>
        <v>MG</v>
      </c>
      <c r="T392" s="97">
        <f t="shared" si="48"/>
        <v>0</v>
      </c>
      <c r="U392" s="97" t="str">
        <f t="shared" si="49"/>
        <v>mg</v>
      </c>
      <c r="V392" s="98">
        <f t="shared" si="50"/>
        <v>1</v>
      </c>
      <c r="W392" s="97">
        <f t="shared" si="51"/>
        <v>0</v>
      </c>
      <c r="X392" s="97">
        <f t="shared" si="52"/>
        <v>1</v>
      </c>
      <c r="Y392" s="97">
        <f t="shared" si="53"/>
        <v>0</v>
      </c>
    </row>
    <row r="393" spans="2:25" ht="15.6">
      <c r="B393" s="97" t="s">
        <v>1313</v>
      </c>
      <c r="C393" s="97" t="s">
        <v>1472</v>
      </c>
      <c r="D393" s="97">
        <v>4897576</v>
      </c>
      <c r="E393" s="77">
        <v>7680616630025</v>
      </c>
      <c r="F393" s="97" t="s">
        <v>1327</v>
      </c>
      <c r="G393" s="103"/>
      <c r="H393" s="102">
        <f t="shared" si="45"/>
        <v>0</v>
      </c>
      <c r="I393" s="101"/>
      <c r="J393" s="113"/>
      <c r="K393" s="113" t="s">
        <v>1501</v>
      </c>
      <c r="L393" s="127" t="str">
        <f t="shared" si="46"/>
        <v>L01XA03_nr</v>
      </c>
      <c r="M393" s="97">
        <v>100</v>
      </c>
      <c r="N393" s="97" t="s">
        <v>237</v>
      </c>
      <c r="O393" s="97">
        <v>1</v>
      </c>
      <c r="P393" s="97" t="s">
        <v>7</v>
      </c>
      <c r="Q393" s="97">
        <v>1</v>
      </c>
      <c r="R393" s="97" t="s">
        <v>17</v>
      </c>
      <c r="S393" s="97" t="str">
        <f t="shared" si="47"/>
        <v>MG</v>
      </c>
      <c r="T393" s="97" t="str">
        <f t="shared" si="48"/>
        <v>20ML</v>
      </c>
      <c r="U393" s="97" t="str">
        <f t="shared" si="49"/>
        <v>mg</v>
      </c>
      <c r="V393" s="98" t="str">
        <f t="shared" si="50"/>
        <v>20ML</v>
      </c>
      <c r="W393" s="97">
        <f t="shared" si="51"/>
        <v>0</v>
      </c>
      <c r="X393" s="97">
        <f t="shared" si="52"/>
        <v>1</v>
      </c>
      <c r="Y393" s="97">
        <f t="shared" si="53"/>
        <v>0</v>
      </c>
    </row>
    <row r="394" spans="2:25" ht="15.6">
      <c r="B394" s="97" t="s">
        <v>1313</v>
      </c>
      <c r="C394" s="97" t="s">
        <v>1472</v>
      </c>
      <c r="D394" s="97">
        <v>4897599</v>
      </c>
      <c r="E394" s="77">
        <v>7680616630032</v>
      </c>
      <c r="F394" s="97" t="s">
        <v>1328</v>
      </c>
      <c r="G394" s="103"/>
      <c r="H394" s="102">
        <f t="shared" si="45"/>
        <v>0</v>
      </c>
      <c r="I394" s="101"/>
      <c r="J394" s="113"/>
      <c r="K394" s="113" t="s">
        <v>1501</v>
      </c>
      <c r="L394" s="127" t="str">
        <f t="shared" si="46"/>
        <v>L01XA03_nr</v>
      </c>
      <c r="M394" s="97">
        <v>200</v>
      </c>
      <c r="N394" s="97" t="s">
        <v>1499</v>
      </c>
      <c r="O394" s="97">
        <v>1</v>
      </c>
      <c r="P394" s="97" t="s">
        <v>7</v>
      </c>
      <c r="Q394" s="97">
        <v>1</v>
      </c>
      <c r="R394" s="97" t="s">
        <v>17</v>
      </c>
      <c r="S394" s="97" t="str">
        <f t="shared" si="47"/>
        <v>MG</v>
      </c>
      <c r="T394" s="97" t="str">
        <f t="shared" si="48"/>
        <v>40ML</v>
      </c>
      <c r="U394" s="97" t="str">
        <f t="shared" si="49"/>
        <v>mg</v>
      </c>
      <c r="V394" s="98" t="str">
        <f t="shared" si="50"/>
        <v>40ML</v>
      </c>
      <c r="W394" s="97">
        <f t="shared" si="51"/>
        <v>0</v>
      </c>
      <c r="X394" s="97">
        <f t="shared" si="52"/>
        <v>1</v>
      </c>
      <c r="Y394" s="97">
        <f t="shared" si="53"/>
        <v>0</v>
      </c>
    </row>
    <row r="395" spans="2:25" ht="15.6">
      <c r="B395" s="97" t="s">
        <v>1313</v>
      </c>
      <c r="C395" s="97" t="s">
        <v>1472</v>
      </c>
      <c r="D395" s="97">
        <v>4897582</v>
      </c>
      <c r="E395" s="77">
        <v>7680616630018</v>
      </c>
      <c r="F395" s="97" t="s">
        <v>1329</v>
      </c>
      <c r="G395" s="103"/>
      <c r="H395" s="102">
        <f t="shared" si="45"/>
        <v>0</v>
      </c>
      <c r="I395" s="101"/>
      <c r="J395" s="113"/>
      <c r="K395" s="113" t="s">
        <v>1501</v>
      </c>
      <c r="L395" s="127" t="str">
        <f t="shared" si="46"/>
        <v>L01XA03_nr</v>
      </c>
      <c r="M395" s="97">
        <v>50</v>
      </c>
      <c r="N395" s="97" t="s">
        <v>234</v>
      </c>
      <c r="O395" s="97">
        <v>1</v>
      </c>
      <c r="P395" s="97" t="s">
        <v>7</v>
      </c>
      <c r="Q395" s="97">
        <v>1</v>
      </c>
      <c r="R395" s="97" t="s">
        <v>17</v>
      </c>
      <c r="S395" s="97" t="str">
        <f t="shared" si="47"/>
        <v>MG</v>
      </c>
      <c r="T395" s="97" t="str">
        <f t="shared" si="48"/>
        <v>10ML</v>
      </c>
      <c r="U395" s="97" t="str">
        <f t="shared" si="49"/>
        <v>mg</v>
      </c>
      <c r="V395" s="98" t="str">
        <f t="shared" si="50"/>
        <v>10ML</v>
      </c>
      <c r="W395" s="97">
        <f t="shared" si="51"/>
        <v>0</v>
      </c>
      <c r="X395" s="97">
        <f t="shared" si="52"/>
        <v>1</v>
      </c>
      <c r="Y395" s="97">
        <f t="shared" si="53"/>
        <v>0</v>
      </c>
    </row>
    <row r="396" spans="2:25" ht="15.6">
      <c r="B396" s="97" t="s">
        <v>1313</v>
      </c>
      <c r="C396" s="97" t="s">
        <v>1472</v>
      </c>
      <c r="D396" s="97">
        <v>4874167</v>
      </c>
      <c r="E396" s="77">
        <v>7680616880024</v>
      </c>
      <c r="F396" s="97" t="s">
        <v>1330</v>
      </c>
      <c r="G396" s="103"/>
      <c r="H396" s="102">
        <f t="shared" si="45"/>
        <v>0</v>
      </c>
      <c r="I396" s="101"/>
      <c r="J396" s="113"/>
      <c r="K396" s="113" t="s">
        <v>1501</v>
      </c>
      <c r="L396" s="127" t="str">
        <f t="shared" si="46"/>
        <v>L01XA03_nr</v>
      </c>
      <c r="M396" s="97">
        <v>100</v>
      </c>
      <c r="N396" s="97" t="s">
        <v>237</v>
      </c>
      <c r="O396" s="97">
        <v>20</v>
      </c>
      <c r="P396" s="97" t="s">
        <v>222</v>
      </c>
      <c r="Q396" s="97">
        <v>1</v>
      </c>
      <c r="R396" s="97" t="s">
        <v>17</v>
      </c>
      <c r="S396" s="97" t="str">
        <f t="shared" si="47"/>
        <v>MG</v>
      </c>
      <c r="T396" s="97" t="str">
        <f t="shared" si="48"/>
        <v>20ML</v>
      </c>
      <c r="U396" s="97" t="str">
        <f t="shared" si="49"/>
        <v>mg</v>
      </c>
      <c r="V396" s="98" t="str">
        <f t="shared" si="50"/>
        <v>20ML</v>
      </c>
      <c r="W396" s="97">
        <f t="shared" si="51"/>
        <v>0</v>
      </c>
      <c r="X396" s="97">
        <f t="shared" si="52"/>
        <v>0</v>
      </c>
      <c r="Y396" s="97">
        <f t="shared" si="53"/>
        <v>0</v>
      </c>
    </row>
    <row r="397" spans="2:25" ht="15.6">
      <c r="B397" s="97" t="s">
        <v>1313</v>
      </c>
      <c r="C397" s="97" t="s">
        <v>1472</v>
      </c>
      <c r="D397" s="97">
        <v>4874150</v>
      </c>
      <c r="E397" s="77">
        <v>7680616880031</v>
      </c>
      <c r="F397" s="97" t="s">
        <v>1331</v>
      </c>
      <c r="G397" s="103"/>
      <c r="H397" s="102">
        <f t="shared" si="45"/>
        <v>0</v>
      </c>
      <c r="I397" s="101"/>
      <c r="J397" s="113"/>
      <c r="K397" s="113" t="s">
        <v>1501</v>
      </c>
      <c r="L397" s="127" t="str">
        <f t="shared" si="46"/>
        <v>L01XA03_nr</v>
      </c>
      <c r="M397" s="97">
        <v>200</v>
      </c>
      <c r="N397" s="97" t="s">
        <v>1499</v>
      </c>
      <c r="O397" s="97">
        <v>40</v>
      </c>
      <c r="P397" s="97" t="s">
        <v>222</v>
      </c>
      <c r="Q397" s="97">
        <v>1</v>
      </c>
      <c r="R397" s="97" t="s">
        <v>17</v>
      </c>
      <c r="S397" s="97" t="str">
        <f t="shared" si="47"/>
        <v>MG</v>
      </c>
      <c r="T397" s="97" t="str">
        <f t="shared" si="48"/>
        <v>40ML</v>
      </c>
      <c r="U397" s="97" t="str">
        <f t="shared" si="49"/>
        <v>mg</v>
      </c>
      <c r="V397" s="98" t="str">
        <f t="shared" si="50"/>
        <v>40ML</v>
      </c>
      <c r="W397" s="97">
        <f t="shared" si="51"/>
        <v>0</v>
      </c>
      <c r="X397" s="97">
        <f t="shared" si="52"/>
        <v>0</v>
      </c>
      <c r="Y397" s="97">
        <f t="shared" si="53"/>
        <v>0</v>
      </c>
    </row>
    <row r="398" spans="2:25" ht="15.6">
      <c r="B398" s="97" t="s">
        <v>1313</v>
      </c>
      <c r="C398" s="97" t="s">
        <v>1472</v>
      </c>
      <c r="D398" s="97">
        <v>4874144</v>
      </c>
      <c r="E398" s="77">
        <v>7680616880017</v>
      </c>
      <c r="F398" s="97" t="s">
        <v>1332</v>
      </c>
      <c r="G398" s="103"/>
      <c r="H398" s="102">
        <f t="shared" si="45"/>
        <v>0</v>
      </c>
      <c r="I398" s="101"/>
      <c r="J398" s="113"/>
      <c r="K398" s="113" t="s">
        <v>1501</v>
      </c>
      <c r="L398" s="127" t="str">
        <f t="shared" si="46"/>
        <v>L01XA03_nr</v>
      </c>
      <c r="M398" s="97">
        <v>50</v>
      </c>
      <c r="N398" s="97" t="s">
        <v>234</v>
      </c>
      <c r="O398" s="97">
        <v>10</v>
      </c>
      <c r="P398" s="97" t="s">
        <v>222</v>
      </c>
      <c r="Q398" s="97">
        <v>1</v>
      </c>
      <c r="R398" s="97" t="s">
        <v>17</v>
      </c>
      <c r="S398" s="97" t="str">
        <f t="shared" si="47"/>
        <v>MG</v>
      </c>
      <c r="T398" s="97" t="str">
        <f t="shared" si="48"/>
        <v>10ML</v>
      </c>
      <c r="U398" s="97" t="str">
        <f t="shared" si="49"/>
        <v>mg</v>
      </c>
      <c r="V398" s="98" t="str">
        <f t="shared" si="50"/>
        <v>10ML</v>
      </c>
      <c r="W398" s="97">
        <f t="shared" si="51"/>
        <v>0</v>
      </c>
      <c r="X398" s="97">
        <f t="shared" si="52"/>
        <v>0</v>
      </c>
      <c r="Y398" s="97">
        <f t="shared" si="53"/>
        <v>0</v>
      </c>
    </row>
    <row r="399" spans="2:25" ht="15.6">
      <c r="B399" s="97" t="s">
        <v>1313</v>
      </c>
      <c r="C399" s="97" t="s">
        <v>1472</v>
      </c>
      <c r="D399" s="97">
        <v>4994428</v>
      </c>
      <c r="E399" s="77">
        <v>7680620700059</v>
      </c>
      <c r="F399" s="97" t="s">
        <v>1333</v>
      </c>
      <c r="G399" s="103"/>
      <c r="H399" s="102">
        <f t="shared" si="45"/>
        <v>0</v>
      </c>
      <c r="I399" s="101"/>
      <c r="J399" s="113"/>
      <c r="K399" s="113" t="s">
        <v>1501</v>
      </c>
      <c r="L399" s="127" t="str">
        <f t="shared" si="46"/>
        <v>L01XA03_nr</v>
      </c>
      <c r="M399" s="97">
        <v>100</v>
      </c>
      <c r="N399" s="97" t="s">
        <v>237</v>
      </c>
      <c r="O399" s="97">
        <v>20</v>
      </c>
      <c r="P399" s="97" t="s">
        <v>222</v>
      </c>
      <c r="Q399" s="97">
        <v>1</v>
      </c>
      <c r="R399" s="97" t="s">
        <v>17</v>
      </c>
      <c r="S399" s="97" t="str">
        <f t="shared" si="47"/>
        <v>MG</v>
      </c>
      <c r="T399" s="97" t="str">
        <f t="shared" si="48"/>
        <v>20ML</v>
      </c>
      <c r="U399" s="97" t="str">
        <f t="shared" si="49"/>
        <v>mg</v>
      </c>
      <c r="V399" s="98" t="str">
        <f t="shared" si="50"/>
        <v>20ML</v>
      </c>
      <c r="W399" s="97">
        <f t="shared" si="51"/>
        <v>0</v>
      </c>
      <c r="X399" s="97">
        <f t="shared" si="52"/>
        <v>0</v>
      </c>
      <c r="Y399" s="97">
        <f t="shared" si="53"/>
        <v>0</v>
      </c>
    </row>
    <row r="400" spans="2:25" ht="15.6">
      <c r="B400" s="97" t="s">
        <v>1313</v>
      </c>
      <c r="C400" s="97" t="s">
        <v>1472</v>
      </c>
      <c r="D400" s="97">
        <v>4994842</v>
      </c>
      <c r="E400" s="77">
        <v>7680620700066</v>
      </c>
      <c r="F400" s="97" t="s">
        <v>1334</v>
      </c>
      <c r="G400" s="103"/>
      <c r="H400" s="102">
        <f t="shared" si="45"/>
        <v>0</v>
      </c>
      <c r="I400" s="101"/>
      <c r="J400" s="113"/>
      <c r="K400" s="113" t="s">
        <v>1501</v>
      </c>
      <c r="L400" s="127" t="str">
        <f t="shared" si="46"/>
        <v>L01XA03_nr</v>
      </c>
      <c r="M400" s="97">
        <v>200</v>
      </c>
      <c r="N400" s="97" t="s">
        <v>1499</v>
      </c>
      <c r="O400" s="97">
        <v>40</v>
      </c>
      <c r="P400" s="97" t="s">
        <v>222</v>
      </c>
      <c r="Q400" s="97">
        <v>1</v>
      </c>
      <c r="R400" s="97" t="s">
        <v>17</v>
      </c>
      <c r="S400" s="97" t="str">
        <f t="shared" si="47"/>
        <v>MG</v>
      </c>
      <c r="T400" s="97" t="str">
        <f t="shared" si="48"/>
        <v>40ML</v>
      </c>
      <c r="U400" s="97" t="str">
        <f t="shared" si="49"/>
        <v>mg</v>
      </c>
      <c r="V400" s="98" t="str">
        <f t="shared" si="50"/>
        <v>40ML</v>
      </c>
      <c r="W400" s="97">
        <f t="shared" si="51"/>
        <v>0</v>
      </c>
      <c r="X400" s="97">
        <f t="shared" si="52"/>
        <v>0</v>
      </c>
      <c r="Y400" s="97">
        <f t="shared" si="53"/>
        <v>0</v>
      </c>
    </row>
    <row r="401" spans="2:25" ht="15.6">
      <c r="B401" s="97" t="s">
        <v>1313</v>
      </c>
      <c r="C401" s="97" t="s">
        <v>1472</v>
      </c>
      <c r="D401" s="97">
        <v>4994434</v>
      </c>
      <c r="E401" s="77">
        <v>7680620700042</v>
      </c>
      <c r="F401" s="97" t="s">
        <v>1335</v>
      </c>
      <c r="G401" s="103"/>
      <c r="H401" s="102">
        <f t="shared" si="45"/>
        <v>0</v>
      </c>
      <c r="I401" s="101"/>
      <c r="J401" s="113"/>
      <c r="K401" s="113" t="s">
        <v>1501</v>
      </c>
      <c r="L401" s="127" t="str">
        <f t="shared" si="46"/>
        <v>L01XA03_nr</v>
      </c>
      <c r="M401" s="97">
        <v>50</v>
      </c>
      <c r="N401" s="97" t="s">
        <v>234</v>
      </c>
      <c r="O401" s="97">
        <v>10</v>
      </c>
      <c r="P401" s="97" t="s">
        <v>222</v>
      </c>
      <c r="Q401" s="97">
        <v>1</v>
      </c>
      <c r="R401" s="97" t="s">
        <v>17</v>
      </c>
      <c r="S401" s="97" t="str">
        <f t="shared" si="47"/>
        <v>MG</v>
      </c>
      <c r="T401" s="97" t="str">
        <f t="shared" si="48"/>
        <v>10ML</v>
      </c>
      <c r="U401" s="97" t="str">
        <f t="shared" si="49"/>
        <v>mg</v>
      </c>
      <c r="V401" s="98" t="str">
        <f t="shared" si="50"/>
        <v>10ML</v>
      </c>
      <c r="W401" s="97">
        <f t="shared" si="51"/>
        <v>0</v>
      </c>
      <c r="X401" s="97">
        <f t="shared" si="52"/>
        <v>0</v>
      </c>
      <c r="Y401" s="97">
        <f t="shared" si="53"/>
        <v>0</v>
      </c>
    </row>
    <row r="402" spans="2:25" ht="15.6">
      <c r="B402" s="97" t="s">
        <v>1313</v>
      </c>
      <c r="C402" s="97" t="s">
        <v>1472</v>
      </c>
      <c r="D402" s="97">
        <v>4990152</v>
      </c>
      <c r="E402" s="77"/>
      <c r="F402" s="97" t="s">
        <v>1336</v>
      </c>
      <c r="G402" s="103"/>
      <c r="H402" s="102">
        <f t="shared" si="45"/>
        <v>0</v>
      </c>
      <c r="I402" s="101"/>
      <c r="J402" s="113"/>
      <c r="K402" s="113" t="s">
        <v>1501</v>
      </c>
      <c r="L402" s="127" t="str">
        <f t="shared" si="46"/>
        <v>L01XA03_nr</v>
      </c>
      <c r="M402" s="97">
        <v>100</v>
      </c>
      <c r="N402" s="97" t="s">
        <v>223</v>
      </c>
      <c r="O402" s="97">
        <v>1</v>
      </c>
      <c r="P402" s="97" t="s">
        <v>7</v>
      </c>
      <c r="Q402" s="97">
        <v>1</v>
      </c>
      <c r="R402" s="97" t="s">
        <v>17</v>
      </c>
      <c r="S402" s="97" t="str">
        <f t="shared" si="47"/>
        <v>MG</v>
      </c>
      <c r="T402" s="97">
        <f t="shared" si="48"/>
        <v>0</v>
      </c>
      <c r="U402" s="97" t="str">
        <f t="shared" si="49"/>
        <v>mg</v>
      </c>
      <c r="V402" s="98">
        <f t="shared" si="50"/>
        <v>1</v>
      </c>
      <c r="W402" s="97">
        <f t="shared" si="51"/>
        <v>0</v>
      </c>
      <c r="X402" s="97">
        <f t="shared" si="52"/>
        <v>1</v>
      </c>
      <c r="Y402" s="97">
        <f t="shared" si="53"/>
        <v>0</v>
      </c>
    </row>
    <row r="403" spans="2:25" ht="15.6">
      <c r="B403" s="97" t="s">
        <v>1313</v>
      </c>
      <c r="C403" s="97" t="s">
        <v>1472</v>
      </c>
      <c r="D403" s="97">
        <v>4990146</v>
      </c>
      <c r="E403" s="77"/>
      <c r="F403" s="97" t="s">
        <v>1337</v>
      </c>
      <c r="G403" s="103"/>
      <c r="H403" s="102">
        <f t="shared" si="45"/>
        <v>0</v>
      </c>
      <c r="I403" s="101"/>
      <c r="J403" s="113"/>
      <c r="K403" s="113" t="s">
        <v>1501</v>
      </c>
      <c r="L403" s="127" t="str">
        <f t="shared" si="46"/>
        <v>L01XA03_nr</v>
      </c>
      <c r="M403" s="97">
        <v>50</v>
      </c>
      <c r="N403" s="97" t="s">
        <v>223</v>
      </c>
      <c r="O403" s="97">
        <v>1</v>
      </c>
      <c r="P403" s="97" t="s">
        <v>7</v>
      </c>
      <c r="Q403" s="97">
        <v>1</v>
      </c>
      <c r="R403" s="97" t="s">
        <v>17</v>
      </c>
      <c r="S403" s="97" t="str">
        <f t="shared" si="47"/>
        <v>MG</v>
      </c>
      <c r="T403" s="97">
        <f t="shared" si="48"/>
        <v>0</v>
      </c>
      <c r="U403" s="97" t="str">
        <f t="shared" si="49"/>
        <v>mg</v>
      </c>
      <c r="V403" s="98">
        <f t="shared" si="50"/>
        <v>1</v>
      </c>
      <c r="W403" s="97">
        <f t="shared" si="51"/>
        <v>0</v>
      </c>
      <c r="X403" s="97">
        <f t="shared" si="52"/>
        <v>1</v>
      </c>
      <c r="Y403" s="97">
        <f t="shared" si="53"/>
        <v>0</v>
      </c>
    </row>
    <row r="404" spans="2:25" ht="15.6">
      <c r="B404" s="97" t="s">
        <v>114</v>
      </c>
      <c r="C404" s="97" t="s">
        <v>115</v>
      </c>
      <c r="D404" s="97">
        <v>1930600</v>
      </c>
      <c r="E404" s="77">
        <v>7680543780176</v>
      </c>
      <c r="F404" s="97" t="s">
        <v>361</v>
      </c>
      <c r="G404" s="103"/>
      <c r="H404" s="102">
        <f t="shared" ref="H404:H467" si="54">+IF(OR(X404=1,Y404=1),G404/Q404/O404/M404,G404/Q404/M404)</f>
        <v>0</v>
      </c>
      <c r="I404" s="101"/>
      <c r="J404" s="113"/>
      <c r="K404" s="113" t="s">
        <v>1505</v>
      </c>
      <c r="L404" s="127" t="str">
        <f t="shared" ref="L404:L467" si="55">+B404&amp;"_"&amp;K404</f>
        <v>L01XC02_IV</v>
      </c>
      <c r="M404" s="97">
        <v>100</v>
      </c>
      <c r="N404" s="97" t="s">
        <v>234</v>
      </c>
      <c r="O404" s="97">
        <v>10</v>
      </c>
      <c r="P404" s="97" t="s">
        <v>222</v>
      </c>
      <c r="Q404" s="97">
        <v>2</v>
      </c>
      <c r="R404" s="97" t="s">
        <v>17</v>
      </c>
      <c r="S404" s="97" t="str">
        <f t="shared" ref="S404:S467" si="56">IF(ISERR(SEARCH("/",$N404)-1),$N404,LEFT($N404,SEARCH("/",$N404)-1))</f>
        <v>MG</v>
      </c>
      <c r="T404" s="97" t="str">
        <f t="shared" ref="T404:T467" si="57">IF(ISERR(SEARCH("/",$N404)-1),0,RIGHT($N404,LEN($N404)-SEARCH("/",$N404)))</f>
        <v>10ML</v>
      </c>
      <c r="U404" s="97" t="str">
        <f t="shared" ref="U404:U467" si="58">+IF(OR(S404=R404,AND(S404="E",R404="U"),AND(S404="IE",R404="IU"),AND(S404="IE",R404="U"),AND(S404="E",R404="IU"),AND(S404="MIOE",R404="MIU")),R404,S404)</f>
        <v>mg</v>
      </c>
      <c r="V404" s="98" t="str">
        <f t="shared" ref="V404:V467" si="59">+IF(T404=0,1,IF(LEFT(T404,1)="M","1"&amp;T404,T404))</f>
        <v>10ML</v>
      </c>
      <c r="W404" s="97">
        <f t="shared" ref="W404:W467" si="60">+IF(U404=R404,0,1)</f>
        <v>0</v>
      </c>
      <c r="X404" s="97">
        <f t="shared" ref="X404:X467" si="61">+IF(P404="Stk",1,0)</f>
        <v>0</v>
      </c>
      <c r="Y404" s="97">
        <f t="shared" ref="Y404:Y467" si="62">+IF(OR(X404=1,V404=1),0,IF((O404&amp;P404)=V404,0,1))</f>
        <v>0</v>
      </c>
    </row>
    <row r="405" spans="2:25" ht="15.6">
      <c r="B405" s="97" t="s">
        <v>114</v>
      </c>
      <c r="C405" s="97" t="s">
        <v>115</v>
      </c>
      <c r="D405" s="97">
        <v>1930592</v>
      </c>
      <c r="E405" s="77">
        <v>7680543780251</v>
      </c>
      <c r="F405" s="97" t="s">
        <v>360</v>
      </c>
      <c r="G405" s="103"/>
      <c r="H405" s="102">
        <f t="shared" si="54"/>
        <v>0</v>
      </c>
      <c r="I405" s="101"/>
      <c r="J405" s="113"/>
      <c r="K405" s="113" t="s">
        <v>1505</v>
      </c>
      <c r="L405" s="127" t="str">
        <f t="shared" si="55"/>
        <v>L01XC02_IV</v>
      </c>
      <c r="M405" s="97">
        <v>500</v>
      </c>
      <c r="N405" s="97" t="s">
        <v>976</v>
      </c>
      <c r="O405" s="97">
        <v>50</v>
      </c>
      <c r="P405" s="97" t="s">
        <v>222</v>
      </c>
      <c r="Q405" s="97">
        <v>1</v>
      </c>
      <c r="R405" s="97" t="s">
        <v>17</v>
      </c>
      <c r="S405" s="97" t="str">
        <f t="shared" si="56"/>
        <v>MG</v>
      </c>
      <c r="T405" s="97" t="str">
        <f t="shared" si="57"/>
        <v>50ML</v>
      </c>
      <c r="U405" s="97" t="str">
        <f t="shared" si="58"/>
        <v>mg</v>
      </c>
      <c r="V405" s="98" t="str">
        <f t="shared" si="59"/>
        <v>50ML</v>
      </c>
      <c r="W405" s="97">
        <f t="shared" si="60"/>
        <v>0</v>
      </c>
      <c r="X405" s="97">
        <f t="shared" si="61"/>
        <v>0</v>
      </c>
      <c r="Y405" s="97">
        <f t="shared" si="62"/>
        <v>0</v>
      </c>
    </row>
    <row r="406" spans="2:25" ht="15.6">
      <c r="B406" s="97" t="s">
        <v>116</v>
      </c>
      <c r="C406" s="97" t="s">
        <v>117</v>
      </c>
      <c r="D406" s="97">
        <v>2570581</v>
      </c>
      <c r="E406" s="77">
        <v>7680550650042</v>
      </c>
      <c r="F406" s="97" t="s">
        <v>363</v>
      </c>
      <c r="G406" s="103"/>
      <c r="H406" s="102">
        <f t="shared" si="54"/>
        <v>0</v>
      </c>
      <c r="I406" s="101"/>
      <c r="J406" s="113"/>
      <c r="K406" s="113" t="s">
        <v>1505</v>
      </c>
      <c r="L406" s="127" t="str">
        <f t="shared" si="55"/>
        <v>L01XC03_IV</v>
      </c>
      <c r="M406" s="97">
        <v>150</v>
      </c>
      <c r="N406" s="97" t="s">
        <v>223</v>
      </c>
      <c r="O406" s="97">
        <v>1</v>
      </c>
      <c r="P406" s="97" t="s">
        <v>7</v>
      </c>
      <c r="Q406" s="97">
        <v>1</v>
      </c>
      <c r="R406" s="97" t="s">
        <v>17</v>
      </c>
      <c r="S406" s="97" t="str">
        <f t="shared" si="56"/>
        <v>MG</v>
      </c>
      <c r="T406" s="97">
        <f t="shared" si="57"/>
        <v>0</v>
      </c>
      <c r="U406" s="97" t="str">
        <f t="shared" si="58"/>
        <v>mg</v>
      </c>
      <c r="V406" s="98">
        <f t="shared" si="59"/>
        <v>1</v>
      </c>
      <c r="W406" s="97">
        <f t="shared" si="60"/>
        <v>0</v>
      </c>
      <c r="X406" s="97">
        <f t="shared" si="61"/>
        <v>1</v>
      </c>
      <c r="Y406" s="97">
        <f t="shared" si="62"/>
        <v>0</v>
      </c>
    </row>
    <row r="407" spans="2:25" ht="15.6">
      <c r="B407" s="97" t="s">
        <v>116</v>
      </c>
      <c r="C407" s="97" t="s">
        <v>117</v>
      </c>
      <c r="D407" s="97">
        <v>2135158</v>
      </c>
      <c r="E407" s="77">
        <v>7680550650028</v>
      </c>
      <c r="F407" s="97" t="s">
        <v>362</v>
      </c>
      <c r="G407" s="103"/>
      <c r="H407" s="102">
        <f t="shared" si="54"/>
        <v>0</v>
      </c>
      <c r="I407" s="101"/>
      <c r="J407" s="113"/>
      <c r="K407" s="113" t="s">
        <v>1505</v>
      </c>
      <c r="L407" s="127" t="str">
        <f t="shared" si="55"/>
        <v>L01XC03_IV</v>
      </c>
      <c r="M407" s="97">
        <v>440</v>
      </c>
      <c r="N407" s="97" t="s">
        <v>223</v>
      </c>
      <c r="O407" s="97">
        <v>1</v>
      </c>
      <c r="P407" s="97" t="s">
        <v>7</v>
      </c>
      <c r="Q407" s="97">
        <v>1</v>
      </c>
      <c r="R407" s="97" t="s">
        <v>17</v>
      </c>
      <c r="S407" s="97" t="str">
        <f t="shared" si="56"/>
        <v>MG</v>
      </c>
      <c r="T407" s="97">
        <f t="shared" si="57"/>
        <v>0</v>
      </c>
      <c r="U407" s="97" t="str">
        <f t="shared" si="58"/>
        <v>mg</v>
      </c>
      <c r="V407" s="98">
        <f t="shared" si="59"/>
        <v>1</v>
      </c>
      <c r="W407" s="97">
        <f t="shared" si="60"/>
        <v>0</v>
      </c>
      <c r="X407" s="97">
        <f t="shared" si="61"/>
        <v>1</v>
      </c>
      <c r="Y407" s="97">
        <f t="shared" si="62"/>
        <v>0</v>
      </c>
    </row>
    <row r="408" spans="2:25" ht="15.6">
      <c r="B408" s="97" t="s">
        <v>119</v>
      </c>
      <c r="C408" s="97" t="s">
        <v>120</v>
      </c>
      <c r="D408" s="97">
        <v>3686417</v>
      </c>
      <c r="E408" s="77">
        <v>7680560720032</v>
      </c>
      <c r="F408" s="97" t="s">
        <v>922</v>
      </c>
      <c r="G408" s="103"/>
      <c r="H408" s="102">
        <f t="shared" si="54"/>
        <v>0</v>
      </c>
      <c r="I408" s="101"/>
      <c r="J408" s="113"/>
      <c r="K408" s="113" t="s">
        <v>1501</v>
      </c>
      <c r="L408" s="127" t="str">
        <f t="shared" si="55"/>
        <v>L01XC06_nr</v>
      </c>
      <c r="M408" s="97">
        <v>100</v>
      </c>
      <c r="N408" s="97" t="s">
        <v>237</v>
      </c>
      <c r="O408" s="97">
        <v>20</v>
      </c>
      <c r="P408" s="97" t="s">
        <v>222</v>
      </c>
      <c r="Q408" s="97">
        <v>1</v>
      </c>
      <c r="R408" s="97" t="s">
        <v>17</v>
      </c>
      <c r="S408" s="97" t="str">
        <f t="shared" si="56"/>
        <v>MG</v>
      </c>
      <c r="T408" s="97" t="str">
        <f t="shared" si="57"/>
        <v>20ML</v>
      </c>
      <c r="U408" s="97" t="str">
        <f t="shared" si="58"/>
        <v>mg</v>
      </c>
      <c r="V408" s="98" t="str">
        <f t="shared" si="59"/>
        <v>20ML</v>
      </c>
      <c r="W408" s="97">
        <f t="shared" si="60"/>
        <v>0</v>
      </c>
      <c r="X408" s="97">
        <f t="shared" si="61"/>
        <v>0</v>
      </c>
      <c r="Y408" s="97">
        <f t="shared" si="62"/>
        <v>0</v>
      </c>
    </row>
    <row r="409" spans="2:25" ht="15.6">
      <c r="B409" s="97" t="s">
        <v>121</v>
      </c>
      <c r="C409" s="97" t="s">
        <v>122</v>
      </c>
      <c r="D409" s="97">
        <v>2918877</v>
      </c>
      <c r="E409" s="77">
        <v>7680569220014</v>
      </c>
      <c r="F409" s="97" t="s">
        <v>364</v>
      </c>
      <c r="G409" s="103"/>
      <c r="H409" s="102">
        <f t="shared" si="54"/>
        <v>0</v>
      </c>
      <c r="I409" s="101"/>
      <c r="J409" s="113"/>
      <c r="K409" s="113" t="s">
        <v>1501</v>
      </c>
      <c r="L409" s="127" t="str">
        <f t="shared" si="55"/>
        <v>L01XC07_nr</v>
      </c>
      <c r="M409" s="97">
        <v>100</v>
      </c>
      <c r="N409" s="97" t="s">
        <v>354</v>
      </c>
      <c r="O409" s="97">
        <v>4</v>
      </c>
      <c r="P409" s="97" t="s">
        <v>222</v>
      </c>
      <c r="Q409" s="97">
        <v>1</v>
      </c>
      <c r="R409" s="97" t="s">
        <v>17</v>
      </c>
      <c r="S409" s="97" t="str">
        <f t="shared" si="56"/>
        <v>MG</v>
      </c>
      <c r="T409" s="97" t="str">
        <f t="shared" si="57"/>
        <v>4ML</v>
      </c>
      <c r="U409" s="97" t="str">
        <f t="shared" si="58"/>
        <v>mg</v>
      </c>
      <c r="V409" s="98" t="str">
        <f t="shared" si="59"/>
        <v>4ML</v>
      </c>
      <c r="W409" s="97">
        <f t="shared" si="60"/>
        <v>0</v>
      </c>
      <c r="X409" s="97">
        <f t="shared" si="61"/>
        <v>0</v>
      </c>
      <c r="Y409" s="97">
        <f t="shared" si="62"/>
        <v>0</v>
      </c>
    </row>
    <row r="410" spans="2:25" ht="15.6">
      <c r="B410" s="97" t="s">
        <v>121</v>
      </c>
      <c r="C410" s="97" t="s">
        <v>122</v>
      </c>
      <c r="D410" s="97">
        <v>2918914</v>
      </c>
      <c r="E410" s="77">
        <v>7680569220038</v>
      </c>
      <c r="F410" s="97" t="s">
        <v>365</v>
      </c>
      <c r="G410" s="103"/>
      <c r="H410" s="102">
        <f t="shared" si="54"/>
        <v>0</v>
      </c>
      <c r="I410" s="101"/>
      <c r="J410" s="113"/>
      <c r="K410" s="113" t="s">
        <v>1501</v>
      </c>
      <c r="L410" s="127" t="str">
        <f t="shared" si="55"/>
        <v>L01XC07_nr</v>
      </c>
      <c r="M410" s="97">
        <v>400</v>
      </c>
      <c r="N410" s="97" t="s">
        <v>366</v>
      </c>
      <c r="O410" s="97">
        <v>16</v>
      </c>
      <c r="P410" s="97" t="s">
        <v>222</v>
      </c>
      <c r="Q410" s="97">
        <v>1</v>
      </c>
      <c r="R410" s="97" t="s">
        <v>17</v>
      </c>
      <c r="S410" s="97" t="str">
        <f t="shared" si="56"/>
        <v>MG</v>
      </c>
      <c r="T410" s="97" t="str">
        <f t="shared" si="57"/>
        <v>16ML</v>
      </c>
      <c r="U410" s="97" t="str">
        <f t="shared" si="58"/>
        <v>mg</v>
      </c>
      <c r="V410" s="98" t="str">
        <f t="shared" si="59"/>
        <v>16ML</v>
      </c>
      <c r="W410" s="97">
        <f t="shared" si="60"/>
        <v>0</v>
      </c>
      <c r="X410" s="97">
        <f t="shared" si="61"/>
        <v>0</v>
      </c>
      <c r="Y410" s="97">
        <f t="shared" si="62"/>
        <v>0</v>
      </c>
    </row>
    <row r="411" spans="2:25" ht="15.6">
      <c r="B411" s="97" t="s">
        <v>123</v>
      </c>
      <c r="C411" s="97" t="s">
        <v>124</v>
      </c>
      <c r="D411" s="97">
        <v>4005388</v>
      </c>
      <c r="E411" s="77">
        <v>7680578720017</v>
      </c>
      <c r="F411" s="97" t="s">
        <v>923</v>
      </c>
      <c r="G411" s="103"/>
      <c r="H411" s="102">
        <f t="shared" si="54"/>
        <v>0</v>
      </c>
      <c r="I411" s="101"/>
      <c r="J411" s="113"/>
      <c r="K411" s="113" t="s">
        <v>1501</v>
      </c>
      <c r="L411" s="127" t="str">
        <f t="shared" si="55"/>
        <v>L01XC08_nr</v>
      </c>
      <c r="M411" s="97">
        <v>100</v>
      </c>
      <c r="N411" s="97" t="s">
        <v>351</v>
      </c>
      <c r="O411" s="97">
        <v>5</v>
      </c>
      <c r="P411" s="97" t="s">
        <v>222</v>
      </c>
      <c r="Q411" s="97">
        <v>1</v>
      </c>
      <c r="R411" s="97" t="s">
        <v>17</v>
      </c>
      <c r="S411" s="97" t="str">
        <f t="shared" si="56"/>
        <v>MG</v>
      </c>
      <c r="T411" s="97" t="str">
        <f t="shared" si="57"/>
        <v>5ML</v>
      </c>
      <c r="U411" s="97" t="str">
        <f t="shared" si="58"/>
        <v>mg</v>
      </c>
      <c r="V411" s="98" t="str">
        <f t="shared" si="59"/>
        <v>5ML</v>
      </c>
      <c r="W411" s="97">
        <f t="shared" si="60"/>
        <v>0</v>
      </c>
      <c r="X411" s="97">
        <f t="shared" si="61"/>
        <v>0</v>
      </c>
      <c r="Y411" s="97">
        <f t="shared" si="62"/>
        <v>0</v>
      </c>
    </row>
    <row r="412" spans="2:25" ht="15.6">
      <c r="B412" s="97" t="s">
        <v>123</v>
      </c>
      <c r="C412" s="97" t="s">
        <v>124</v>
      </c>
      <c r="D412" s="97">
        <v>4009274</v>
      </c>
      <c r="E412" s="77">
        <v>7680578720031</v>
      </c>
      <c r="F412" s="97" t="s">
        <v>924</v>
      </c>
      <c r="G412" s="103"/>
      <c r="H412" s="102">
        <f t="shared" si="54"/>
        <v>0</v>
      </c>
      <c r="I412" s="101"/>
      <c r="J412" s="113"/>
      <c r="K412" s="113" t="s">
        <v>1501</v>
      </c>
      <c r="L412" s="127" t="str">
        <f t="shared" si="55"/>
        <v>L01XC08_nr</v>
      </c>
      <c r="M412" s="97">
        <v>400</v>
      </c>
      <c r="N412" s="97" t="s">
        <v>237</v>
      </c>
      <c r="O412" s="97">
        <v>20</v>
      </c>
      <c r="P412" s="97" t="s">
        <v>222</v>
      </c>
      <c r="Q412" s="97">
        <v>1</v>
      </c>
      <c r="R412" s="97" t="s">
        <v>17</v>
      </c>
      <c r="S412" s="97" t="str">
        <f t="shared" si="56"/>
        <v>MG</v>
      </c>
      <c r="T412" s="97" t="str">
        <f t="shared" si="57"/>
        <v>20ML</v>
      </c>
      <c r="U412" s="97" t="str">
        <f t="shared" si="58"/>
        <v>mg</v>
      </c>
      <c r="V412" s="98" t="str">
        <f t="shared" si="59"/>
        <v>20ML</v>
      </c>
      <c r="W412" s="97">
        <f t="shared" si="60"/>
        <v>0</v>
      </c>
      <c r="X412" s="97">
        <f t="shared" si="61"/>
        <v>0</v>
      </c>
      <c r="Y412" s="97">
        <f t="shared" si="62"/>
        <v>0</v>
      </c>
    </row>
    <row r="413" spans="2:25" ht="15.6">
      <c r="B413" s="97" t="s">
        <v>125</v>
      </c>
      <c r="C413" s="97" t="s">
        <v>126</v>
      </c>
      <c r="D413" s="97">
        <v>4674327</v>
      </c>
      <c r="E413" s="77">
        <v>7680601490047</v>
      </c>
      <c r="F413" s="97" t="s">
        <v>925</v>
      </c>
      <c r="G413" s="103"/>
      <c r="H413" s="102">
        <f t="shared" si="54"/>
        <v>0</v>
      </c>
      <c r="I413" s="101"/>
      <c r="J413" s="113"/>
      <c r="K413" s="113" t="s">
        <v>1501</v>
      </c>
      <c r="L413" s="127" t="str">
        <f t="shared" si="55"/>
        <v>L01XC10_nr</v>
      </c>
      <c r="M413" s="97">
        <v>100</v>
      </c>
      <c r="N413" s="97" t="s">
        <v>351</v>
      </c>
      <c r="O413" s="97">
        <v>5</v>
      </c>
      <c r="P413" s="97" t="s">
        <v>222</v>
      </c>
      <c r="Q413" s="97">
        <v>3</v>
      </c>
      <c r="R413" s="97" t="s">
        <v>17</v>
      </c>
      <c r="S413" s="97" t="str">
        <f t="shared" si="56"/>
        <v>MG</v>
      </c>
      <c r="T413" s="97" t="str">
        <f t="shared" si="57"/>
        <v>5ML</v>
      </c>
      <c r="U413" s="97" t="str">
        <f t="shared" si="58"/>
        <v>mg</v>
      </c>
      <c r="V413" s="98" t="str">
        <f t="shared" si="59"/>
        <v>5ML</v>
      </c>
      <c r="W413" s="97">
        <f t="shared" si="60"/>
        <v>0</v>
      </c>
      <c r="X413" s="97">
        <f t="shared" si="61"/>
        <v>0</v>
      </c>
      <c r="Y413" s="97">
        <f t="shared" si="62"/>
        <v>0</v>
      </c>
    </row>
    <row r="414" spans="2:25" ht="15.6">
      <c r="B414" s="97" t="s">
        <v>125</v>
      </c>
      <c r="C414" s="97" t="s">
        <v>126</v>
      </c>
      <c r="D414" s="97">
        <v>4674333</v>
      </c>
      <c r="E414" s="77">
        <v>7680601490054</v>
      </c>
      <c r="F414" s="97" t="s">
        <v>926</v>
      </c>
      <c r="G414" s="103"/>
      <c r="H414" s="102">
        <f t="shared" si="54"/>
        <v>0</v>
      </c>
      <c r="I414" s="101"/>
      <c r="J414" s="113"/>
      <c r="K414" s="113" t="s">
        <v>1501</v>
      </c>
      <c r="L414" s="127" t="str">
        <f t="shared" si="55"/>
        <v>L01XC10_nr</v>
      </c>
      <c r="M414" s="97">
        <v>1000</v>
      </c>
      <c r="N414" s="97" t="s">
        <v>976</v>
      </c>
      <c r="O414" s="97">
        <v>50</v>
      </c>
      <c r="P414" s="97" t="s">
        <v>222</v>
      </c>
      <c r="Q414" s="97">
        <v>1</v>
      </c>
      <c r="R414" s="97" t="s">
        <v>17</v>
      </c>
      <c r="S414" s="97" t="str">
        <f t="shared" si="56"/>
        <v>MG</v>
      </c>
      <c r="T414" s="97" t="str">
        <f t="shared" si="57"/>
        <v>50ML</v>
      </c>
      <c r="U414" s="97" t="str">
        <f t="shared" si="58"/>
        <v>mg</v>
      </c>
      <c r="V414" s="98" t="str">
        <f t="shared" si="59"/>
        <v>50ML</v>
      </c>
      <c r="W414" s="97">
        <f t="shared" si="60"/>
        <v>0</v>
      </c>
      <c r="X414" s="97">
        <f t="shared" si="61"/>
        <v>0</v>
      </c>
      <c r="Y414" s="97">
        <f t="shared" si="62"/>
        <v>0</v>
      </c>
    </row>
    <row r="415" spans="2:25" ht="15.6">
      <c r="B415" s="97" t="s">
        <v>1338</v>
      </c>
      <c r="C415" s="97" t="s">
        <v>1474</v>
      </c>
      <c r="D415" s="97">
        <v>5045409</v>
      </c>
      <c r="E415" s="77">
        <v>7680617980020</v>
      </c>
      <c r="F415" s="97" t="s">
        <v>1339</v>
      </c>
      <c r="G415" s="103"/>
      <c r="H415" s="102">
        <f t="shared" si="54"/>
        <v>0</v>
      </c>
      <c r="I415" s="101"/>
      <c r="J415" s="113"/>
      <c r="K415" s="113" t="s">
        <v>1501</v>
      </c>
      <c r="L415" s="127" t="str">
        <f t="shared" si="55"/>
        <v>L01XC11_nr</v>
      </c>
      <c r="M415" s="97">
        <v>200</v>
      </c>
      <c r="N415" s="97" t="s">
        <v>1499</v>
      </c>
      <c r="O415" s="97">
        <v>1</v>
      </c>
      <c r="P415" s="97" t="s">
        <v>7</v>
      </c>
      <c r="Q415" s="97">
        <v>1</v>
      </c>
      <c r="R415" s="97" t="s">
        <v>17</v>
      </c>
      <c r="S415" s="97" t="str">
        <f t="shared" si="56"/>
        <v>MG</v>
      </c>
      <c r="T415" s="97" t="str">
        <f t="shared" si="57"/>
        <v>40ML</v>
      </c>
      <c r="U415" s="97" t="str">
        <f t="shared" si="58"/>
        <v>mg</v>
      </c>
      <c r="V415" s="98" t="str">
        <f t="shared" si="59"/>
        <v>40ML</v>
      </c>
      <c r="W415" s="97">
        <f t="shared" si="60"/>
        <v>0</v>
      </c>
      <c r="X415" s="97">
        <f t="shared" si="61"/>
        <v>1</v>
      </c>
      <c r="Y415" s="97">
        <f t="shared" si="62"/>
        <v>0</v>
      </c>
    </row>
    <row r="416" spans="2:25" ht="15.6">
      <c r="B416" s="97" t="s">
        <v>1338</v>
      </c>
      <c r="C416" s="97" t="s">
        <v>1474</v>
      </c>
      <c r="D416" s="97">
        <v>5045390</v>
      </c>
      <c r="E416" s="77">
        <v>7680617980013</v>
      </c>
      <c r="F416" s="97" t="s">
        <v>1340</v>
      </c>
      <c r="G416" s="103"/>
      <c r="H416" s="102">
        <f t="shared" si="54"/>
        <v>0</v>
      </c>
      <c r="I416" s="101"/>
      <c r="J416" s="113"/>
      <c r="K416" s="113" t="s">
        <v>1501</v>
      </c>
      <c r="L416" s="127" t="str">
        <f t="shared" si="55"/>
        <v>L01XC11_nr</v>
      </c>
      <c r="M416" s="97">
        <v>50</v>
      </c>
      <c r="N416" s="97" t="s">
        <v>234</v>
      </c>
      <c r="O416" s="97">
        <v>1</v>
      </c>
      <c r="P416" s="97" t="s">
        <v>7</v>
      </c>
      <c r="Q416" s="97">
        <v>1</v>
      </c>
      <c r="R416" s="97" t="s">
        <v>17</v>
      </c>
      <c r="S416" s="97" t="str">
        <f t="shared" si="56"/>
        <v>MG</v>
      </c>
      <c r="T416" s="97" t="str">
        <f t="shared" si="57"/>
        <v>10ML</v>
      </c>
      <c r="U416" s="97" t="str">
        <f t="shared" si="58"/>
        <v>mg</v>
      </c>
      <c r="V416" s="98" t="str">
        <f t="shared" si="59"/>
        <v>10ML</v>
      </c>
      <c r="W416" s="97">
        <f t="shared" si="60"/>
        <v>0</v>
      </c>
      <c r="X416" s="97">
        <f t="shared" si="61"/>
        <v>1</v>
      </c>
      <c r="Y416" s="97">
        <f t="shared" si="62"/>
        <v>0</v>
      </c>
    </row>
    <row r="417" spans="2:25" ht="15.6">
      <c r="B417" s="97" t="s">
        <v>127</v>
      </c>
      <c r="C417" s="97" t="s">
        <v>128</v>
      </c>
      <c r="D417" s="97">
        <v>5574740</v>
      </c>
      <c r="E417" s="77">
        <v>7680621320010</v>
      </c>
      <c r="F417" s="97" t="s">
        <v>927</v>
      </c>
      <c r="G417" s="103"/>
      <c r="H417" s="102">
        <f t="shared" si="54"/>
        <v>0</v>
      </c>
      <c r="I417" s="101"/>
      <c r="J417" s="113"/>
      <c r="K417" s="113" t="s">
        <v>1501</v>
      </c>
      <c r="L417" s="127" t="str">
        <f t="shared" si="55"/>
        <v>L01XC12_nr</v>
      </c>
      <c r="M417" s="97">
        <v>50</v>
      </c>
      <c r="N417" s="97" t="s">
        <v>223</v>
      </c>
      <c r="O417" s="97">
        <v>1</v>
      </c>
      <c r="P417" s="97" t="s">
        <v>7</v>
      </c>
      <c r="Q417" s="97">
        <v>1</v>
      </c>
      <c r="R417" s="97" t="s">
        <v>17</v>
      </c>
      <c r="S417" s="97" t="str">
        <f t="shared" si="56"/>
        <v>MG</v>
      </c>
      <c r="T417" s="97">
        <f t="shared" si="57"/>
        <v>0</v>
      </c>
      <c r="U417" s="97" t="str">
        <f t="shared" si="58"/>
        <v>mg</v>
      </c>
      <c r="V417" s="98">
        <f t="shared" si="59"/>
        <v>1</v>
      </c>
      <c r="W417" s="97">
        <f t="shared" si="60"/>
        <v>0</v>
      </c>
      <c r="X417" s="97">
        <f t="shared" si="61"/>
        <v>1</v>
      </c>
      <c r="Y417" s="97">
        <f t="shared" si="62"/>
        <v>0</v>
      </c>
    </row>
    <row r="418" spans="2:25" ht="15.6">
      <c r="B418" s="97" t="s">
        <v>127</v>
      </c>
      <c r="C418" s="97" t="s">
        <v>128</v>
      </c>
      <c r="D418" s="97">
        <v>6059891</v>
      </c>
      <c r="E418" s="77">
        <v>7680621320034</v>
      </c>
      <c r="F418" s="97" t="s">
        <v>1341</v>
      </c>
      <c r="G418" s="103"/>
      <c r="H418" s="102">
        <f t="shared" si="54"/>
        <v>0</v>
      </c>
      <c r="I418" s="101"/>
      <c r="J418" s="113"/>
      <c r="K418" s="113" t="s">
        <v>1501</v>
      </c>
      <c r="L418" s="127" t="str">
        <f t="shared" si="55"/>
        <v>L01XC12_nr</v>
      </c>
      <c r="M418" s="97">
        <v>50</v>
      </c>
      <c r="N418" s="97" t="s">
        <v>223</v>
      </c>
      <c r="O418" s="97">
        <v>2</v>
      </c>
      <c r="P418" s="97" t="s">
        <v>7</v>
      </c>
      <c r="Q418" s="97">
        <v>1</v>
      </c>
      <c r="R418" s="97" t="s">
        <v>17</v>
      </c>
      <c r="S418" s="97" t="str">
        <f t="shared" si="56"/>
        <v>MG</v>
      </c>
      <c r="T418" s="97">
        <f t="shared" si="57"/>
        <v>0</v>
      </c>
      <c r="U418" s="97" t="str">
        <f t="shared" si="58"/>
        <v>mg</v>
      </c>
      <c r="V418" s="98">
        <f t="shared" si="59"/>
        <v>1</v>
      </c>
      <c r="W418" s="97">
        <f t="shared" si="60"/>
        <v>0</v>
      </c>
      <c r="X418" s="97">
        <f t="shared" si="61"/>
        <v>1</v>
      </c>
      <c r="Y418" s="97">
        <f t="shared" si="62"/>
        <v>0</v>
      </c>
    </row>
    <row r="419" spans="2:25" ht="15.6">
      <c r="B419" s="97" t="s">
        <v>129</v>
      </c>
      <c r="C419" s="97" t="s">
        <v>130</v>
      </c>
      <c r="D419" s="97">
        <v>5348305</v>
      </c>
      <c r="E419" s="77">
        <v>7680625100014</v>
      </c>
      <c r="F419" s="97" t="s">
        <v>928</v>
      </c>
      <c r="G419" s="103"/>
      <c r="H419" s="102">
        <f t="shared" si="54"/>
        <v>0</v>
      </c>
      <c r="I419" s="101"/>
      <c r="J419" s="113"/>
      <c r="K419" s="113" t="s">
        <v>1501</v>
      </c>
      <c r="L419" s="127" t="str">
        <f t="shared" si="55"/>
        <v>L01XC13_nr</v>
      </c>
      <c r="M419" s="97">
        <v>420</v>
      </c>
      <c r="N419" s="97" t="s">
        <v>929</v>
      </c>
      <c r="O419" s="97">
        <v>14</v>
      </c>
      <c r="P419" s="97" t="s">
        <v>222</v>
      </c>
      <c r="Q419" s="97">
        <v>1</v>
      </c>
      <c r="R419" s="97" t="s">
        <v>17</v>
      </c>
      <c r="S419" s="97" t="str">
        <f t="shared" si="56"/>
        <v>MG</v>
      </c>
      <c r="T419" s="97" t="str">
        <f t="shared" si="57"/>
        <v>14ML</v>
      </c>
      <c r="U419" s="97" t="str">
        <f t="shared" si="58"/>
        <v>mg</v>
      </c>
      <c r="V419" s="98" t="str">
        <f t="shared" si="59"/>
        <v>14ML</v>
      </c>
      <c r="W419" s="97">
        <f t="shared" si="60"/>
        <v>0</v>
      </c>
      <c r="X419" s="97">
        <f t="shared" si="61"/>
        <v>0</v>
      </c>
      <c r="Y419" s="97">
        <f t="shared" si="62"/>
        <v>0</v>
      </c>
    </row>
    <row r="420" spans="2:25" ht="15.6">
      <c r="B420" s="97" t="s">
        <v>131</v>
      </c>
      <c r="C420" s="97" t="s">
        <v>132</v>
      </c>
      <c r="D420" s="97">
        <v>5605251</v>
      </c>
      <c r="E420" s="77">
        <v>7680628920015</v>
      </c>
      <c r="F420" s="97" t="s">
        <v>930</v>
      </c>
      <c r="G420" s="103"/>
      <c r="H420" s="102">
        <f t="shared" si="54"/>
        <v>0</v>
      </c>
      <c r="I420" s="101"/>
      <c r="J420" s="113"/>
      <c r="K420" s="113" t="s">
        <v>1501</v>
      </c>
      <c r="L420" s="127" t="str">
        <f t="shared" si="55"/>
        <v>L01XC14_nr</v>
      </c>
      <c r="M420" s="97">
        <v>100</v>
      </c>
      <c r="N420" s="97" t="s">
        <v>223</v>
      </c>
      <c r="O420" s="97">
        <v>1</v>
      </c>
      <c r="P420" s="97" t="s">
        <v>7</v>
      </c>
      <c r="Q420" s="97">
        <v>1</v>
      </c>
      <c r="R420" s="97" t="s">
        <v>17</v>
      </c>
      <c r="S420" s="97" t="str">
        <f t="shared" si="56"/>
        <v>MG</v>
      </c>
      <c r="T420" s="97">
        <f t="shared" si="57"/>
        <v>0</v>
      </c>
      <c r="U420" s="97" t="str">
        <f t="shared" si="58"/>
        <v>mg</v>
      </c>
      <c r="V420" s="98">
        <f t="shared" si="59"/>
        <v>1</v>
      </c>
      <c r="W420" s="97">
        <f t="shared" si="60"/>
        <v>0</v>
      </c>
      <c r="X420" s="97">
        <f t="shared" si="61"/>
        <v>1</v>
      </c>
      <c r="Y420" s="97">
        <f t="shared" si="62"/>
        <v>0</v>
      </c>
    </row>
    <row r="421" spans="2:25" ht="15.6">
      <c r="B421" s="97" t="s">
        <v>131</v>
      </c>
      <c r="C421" s="97" t="s">
        <v>132</v>
      </c>
      <c r="D421" s="97">
        <v>5605268</v>
      </c>
      <c r="E421" s="77">
        <v>7680628920022</v>
      </c>
      <c r="F421" s="97" t="s">
        <v>931</v>
      </c>
      <c r="G421" s="103"/>
      <c r="H421" s="102">
        <f t="shared" si="54"/>
        <v>0</v>
      </c>
      <c r="I421" s="101"/>
      <c r="J421" s="113"/>
      <c r="K421" s="113" t="s">
        <v>1501</v>
      </c>
      <c r="L421" s="127" t="str">
        <f t="shared" si="55"/>
        <v>L01XC14_nr</v>
      </c>
      <c r="M421" s="97">
        <v>160</v>
      </c>
      <c r="N421" s="97" t="s">
        <v>223</v>
      </c>
      <c r="O421" s="97">
        <v>1</v>
      </c>
      <c r="P421" s="97" t="s">
        <v>7</v>
      </c>
      <c r="Q421" s="97">
        <v>1</v>
      </c>
      <c r="R421" s="97" t="s">
        <v>17</v>
      </c>
      <c r="S421" s="97" t="str">
        <f t="shared" si="56"/>
        <v>MG</v>
      </c>
      <c r="T421" s="97">
        <f t="shared" si="57"/>
        <v>0</v>
      </c>
      <c r="U421" s="97" t="str">
        <f t="shared" si="58"/>
        <v>mg</v>
      </c>
      <c r="V421" s="98">
        <f t="shared" si="59"/>
        <v>1</v>
      </c>
      <c r="W421" s="97">
        <f t="shared" si="60"/>
        <v>0</v>
      </c>
      <c r="X421" s="97">
        <f t="shared" si="61"/>
        <v>1</v>
      </c>
      <c r="Y421" s="97">
        <f t="shared" si="62"/>
        <v>0</v>
      </c>
    </row>
    <row r="422" spans="2:25" ht="15.6">
      <c r="B422" s="97" t="s">
        <v>133</v>
      </c>
      <c r="C422" s="97" t="s">
        <v>134</v>
      </c>
      <c r="D422" s="97">
        <v>2707904</v>
      </c>
      <c r="E422" s="77">
        <v>7680563950023</v>
      </c>
      <c r="F422" s="97" t="s">
        <v>932</v>
      </c>
      <c r="G422" s="103"/>
      <c r="H422" s="102">
        <f t="shared" si="54"/>
        <v>0</v>
      </c>
      <c r="I422" s="101"/>
      <c r="J422" s="113"/>
      <c r="K422" s="113" t="s">
        <v>1501</v>
      </c>
      <c r="L422" s="127" t="str">
        <f t="shared" si="55"/>
        <v>L01XE01_nr</v>
      </c>
      <c r="M422" s="97">
        <v>100</v>
      </c>
      <c r="N422" s="97" t="s">
        <v>223</v>
      </c>
      <c r="O422" s="97">
        <v>60</v>
      </c>
      <c r="P422" s="97" t="s">
        <v>7</v>
      </c>
      <c r="Q422" s="97">
        <v>1</v>
      </c>
      <c r="R422" s="97" t="s">
        <v>17</v>
      </c>
      <c r="S422" s="97" t="str">
        <f t="shared" si="56"/>
        <v>MG</v>
      </c>
      <c r="T422" s="97">
        <f t="shared" si="57"/>
        <v>0</v>
      </c>
      <c r="U422" s="97" t="str">
        <f t="shared" si="58"/>
        <v>mg</v>
      </c>
      <c r="V422" s="98">
        <f t="shared" si="59"/>
        <v>1</v>
      </c>
      <c r="W422" s="97">
        <f t="shared" si="60"/>
        <v>0</v>
      </c>
      <c r="X422" s="97">
        <f t="shared" si="61"/>
        <v>1</v>
      </c>
      <c r="Y422" s="97">
        <f t="shared" si="62"/>
        <v>0</v>
      </c>
    </row>
    <row r="423" spans="2:25" ht="15.6">
      <c r="B423" s="97" t="s">
        <v>133</v>
      </c>
      <c r="C423" s="97" t="s">
        <v>134</v>
      </c>
      <c r="D423" s="97">
        <v>4133910</v>
      </c>
      <c r="E423" s="77">
        <v>7680563950061</v>
      </c>
      <c r="F423" s="97" t="s">
        <v>367</v>
      </c>
      <c r="G423" s="103"/>
      <c r="H423" s="102">
        <f t="shared" si="54"/>
        <v>0</v>
      </c>
      <c r="I423" s="101"/>
      <c r="J423" s="113"/>
      <c r="K423" s="113" t="s">
        <v>1501</v>
      </c>
      <c r="L423" s="127" t="str">
        <f t="shared" si="55"/>
        <v>L01XE01_nr</v>
      </c>
      <c r="M423" s="97">
        <v>400</v>
      </c>
      <c r="N423" s="97" t="s">
        <v>223</v>
      </c>
      <c r="O423" s="97">
        <v>30</v>
      </c>
      <c r="P423" s="97" t="s">
        <v>7</v>
      </c>
      <c r="Q423" s="97">
        <v>1</v>
      </c>
      <c r="R423" s="97" t="s">
        <v>17</v>
      </c>
      <c r="S423" s="97" t="str">
        <f t="shared" si="56"/>
        <v>MG</v>
      </c>
      <c r="T423" s="97">
        <f t="shared" si="57"/>
        <v>0</v>
      </c>
      <c r="U423" s="97" t="str">
        <f t="shared" si="58"/>
        <v>mg</v>
      </c>
      <c r="V423" s="98">
        <f t="shared" si="59"/>
        <v>1</v>
      </c>
      <c r="W423" s="97">
        <f t="shared" si="60"/>
        <v>0</v>
      </c>
      <c r="X423" s="97">
        <f t="shared" si="61"/>
        <v>1</v>
      </c>
      <c r="Y423" s="97">
        <f t="shared" si="62"/>
        <v>0</v>
      </c>
    </row>
    <row r="424" spans="2:25" ht="15.6">
      <c r="B424" s="97" t="s">
        <v>135</v>
      </c>
      <c r="C424" s="97" t="s">
        <v>136</v>
      </c>
      <c r="D424" s="97">
        <v>2763564</v>
      </c>
      <c r="E424" s="77">
        <v>7680561540011</v>
      </c>
      <c r="F424" s="97" t="s">
        <v>368</v>
      </c>
      <c r="G424" s="103"/>
      <c r="H424" s="102">
        <f t="shared" si="54"/>
        <v>0</v>
      </c>
      <c r="I424" s="101"/>
      <c r="J424" s="113"/>
      <c r="K424" s="113" t="s">
        <v>1501</v>
      </c>
      <c r="L424" s="127" t="str">
        <f t="shared" si="55"/>
        <v>L01XE02_nr</v>
      </c>
      <c r="M424" s="97">
        <v>250</v>
      </c>
      <c r="N424" s="97" t="s">
        <v>223</v>
      </c>
      <c r="O424" s="97">
        <v>30</v>
      </c>
      <c r="P424" s="97" t="s">
        <v>7</v>
      </c>
      <c r="Q424" s="97">
        <v>1</v>
      </c>
      <c r="R424" s="97" t="s">
        <v>17</v>
      </c>
      <c r="S424" s="97" t="str">
        <f t="shared" si="56"/>
        <v>MG</v>
      </c>
      <c r="T424" s="97">
        <f t="shared" si="57"/>
        <v>0</v>
      </c>
      <c r="U424" s="97" t="str">
        <f t="shared" si="58"/>
        <v>mg</v>
      </c>
      <c r="V424" s="98">
        <f t="shared" si="59"/>
        <v>1</v>
      </c>
      <c r="W424" s="97">
        <f t="shared" si="60"/>
        <v>0</v>
      </c>
      <c r="X424" s="97">
        <f t="shared" si="61"/>
        <v>1</v>
      </c>
      <c r="Y424" s="97">
        <f t="shared" si="62"/>
        <v>0</v>
      </c>
    </row>
    <row r="425" spans="2:25" ht="15.6">
      <c r="B425" s="97" t="s">
        <v>137</v>
      </c>
      <c r="C425" s="97" t="s">
        <v>138</v>
      </c>
      <c r="D425" s="97">
        <v>2946170</v>
      </c>
      <c r="E425" s="77">
        <v>7680572660036</v>
      </c>
      <c r="F425" s="97" t="s">
        <v>369</v>
      </c>
      <c r="G425" s="103"/>
      <c r="H425" s="102">
        <f t="shared" si="54"/>
        <v>0</v>
      </c>
      <c r="I425" s="101"/>
      <c r="J425" s="113"/>
      <c r="K425" s="113" t="s">
        <v>1501</v>
      </c>
      <c r="L425" s="127" t="str">
        <f t="shared" si="55"/>
        <v>L01XE03_nr</v>
      </c>
      <c r="M425" s="97">
        <v>100</v>
      </c>
      <c r="N425" s="97" t="s">
        <v>223</v>
      </c>
      <c r="O425" s="97">
        <v>30</v>
      </c>
      <c r="P425" s="97" t="s">
        <v>7</v>
      </c>
      <c r="Q425" s="97">
        <v>1</v>
      </c>
      <c r="R425" s="97" t="s">
        <v>17</v>
      </c>
      <c r="S425" s="97" t="str">
        <f t="shared" si="56"/>
        <v>MG</v>
      </c>
      <c r="T425" s="97">
        <f t="shared" si="57"/>
        <v>0</v>
      </c>
      <c r="U425" s="97" t="str">
        <f t="shared" si="58"/>
        <v>mg</v>
      </c>
      <c r="V425" s="98">
        <f t="shared" si="59"/>
        <v>1</v>
      </c>
      <c r="W425" s="97">
        <f t="shared" si="60"/>
        <v>0</v>
      </c>
      <c r="X425" s="97">
        <f t="shared" si="61"/>
        <v>1</v>
      </c>
      <c r="Y425" s="97">
        <f t="shared" si="62"/>
        <v>0</v>
      </c>
    </row>
    <row r="426" spans="2:25" ht="15.6">
      <c r="B426" s="97" t="s">
        <v>137</v>
      </c>
      <c r="C426" s="97" t="s">
        <v>138</v>
      </c>
      <c r="D426" s="97">
        <v>2946193</v>
      </c>
      <c r="E426" s="77">
        <v>7680572660050</v>
      </c>
      <c r="F426" s="97" t="s">
        <v>370</v>
      </c>
      <c r="G426" s="103"/>
      <c r="H426" s="102">
        <f t="shared" si="54"/>
        <v>0</v>
      </c>
      <c r="I426" s="101"/>
      <c r="J426" s="113"/>
      <c r="K426" s="113" t="s">
        <v>1501</v>
      </c>
      <c r="L426" s="127" t="str">
        <f t="shared" si="55"/>
        <v>L01XE03_nr</v>
      </c>
      <c r="M426" s="97">
        <v>150</v>
      </c>
      <c r="N426" s="97" t="s">
        <v>223</v>
      </c>
      <c r="O426" s="97">
        <v>30</v>
      </c>
      <c r="P426" s="97" t="s">
        <v>7</v>
      </c>
      <c r="Q426" s="97">
        <v>1</v>
      </c>
      <c r="R426" s="97" t="s">
        <v>17</v>
      </c>
      <c r="S426" s="97" t="str">
        <f t="shared" si="56"/>
        <v>MG</v>
      </c>
      <c r="T426" s="97">
        <f t="shared" si="57"/>
        <v>0</v>
      </c>
      <c r="U426" s="97" t="str">
        <f t="shared" si="58"/>
        <v>mg</v>
      </c>
      <c r="V426" s="98">
        <f t="shared" si="59"/>
        <v>1</v>
      </c>
      <c r="W426" s="97">
        <f t="shared" si="60"/>
        <v>0</v>
      </c>
      <c r="X426" s="97">
        <f t="shared" si="61"/>
        <v>1</v>
      </c>
      <c r="Y426" s="97">
        <f t="shared" si="62"/>
        <v>0</v>
      </c>
    </row>
    <row r="427" spans="2:25" ht="15.6">
      <c r="B427" s="97" t="s">
        <v>137</v>
      </c>
      <c r="C427" s="97" t="s">
        <v>138</v>
      </c>
      <c r="D427" s="97">
        <v>2952302</v>
      </c>
      <c r="E427" s="77">
        <v>7680572660012</v>
      </c>
      <c r="F427" s="97" t="s">
        <v>933</v>
      </c>
      <c r="G427" s="103"/>
      <c r="H427" s="102">
        <f t="shared" si="54"/>
        <v>0</v>
      </c>
      <c r="I427" s="101"/>
      <c r="J427" s="113"/>
      <c r="K427" s="113" t="s">
        <v>1501</v>
      </c>
      <c r="L427" s="127" t="str">
        <f t="shared" si="55"/>
        <v>L01XE03_nr</v>
      </c>
      <c r="M427" s="97">
        <v>25</v>
      </c>
      <c r="N427" s="97" t="s">
        <v>223</v>
      </c>
      <c r="O427" s="97">
        <v>30</v>
      </c>
      <c r="P427" s="97" t="s">
        <v>7</v>
      </c>
      <c r="Q427" s="97">
        <v>1</v>
      </c>
      <c r="R427" s="97" t="s">
        <v>17</v>
      </c>
      <c r="S427" s="97" t="str">
        <f t="shared" si="56"/>
        <v>MG</v>
      </c>
      <c r="T427" s="97">
        <f t="shared" si="57"/>
        <v>0</v>
      </c>
      <c r="U427" s="97" t="str">
        <f t="shared" si="58"/>
        <v>mg</v>
      </c>
      <c r="V427" s="98">
        <f t="shared" si="59"/>
        <v>1</v>
      </c>
      <c r="W427" s="97">
        <f t="shared" si="60"/>
        <v>0</v>
      </c>
      <c r="X427" s="97">
        <f t="shared" si="61"/>
        <v>1</v>
      </c>
      <c r="Y427" s="97">
        <f t="shared" si="62"/>
        <v>0</v>
      </c>
    </row>
    <row r="428" spans="2:25" ht="15.6">
      <c r="B428" s="97" t="s">
        <v>139</v>
      </c>
      <c r="C428" s="97" t="s">
        <v>140</v>
      </c>
      <c r="D428" s="97">
        <v>3784054</v>
      </c>
      <c r="E428" s="77">
        <v>7680575630043</v>
      </c>
      <c r="F428" s="97" t="s">
        <v>1343</v>
      </c>
      <c r="G428" s="103"/>
      <c r="H428" s="102">
        <f t="shared" si="54"/>
        <v>0</v>
      </c>
      <c r="I428" s="101"/>
      <c r="J428" s="113"/>
      <c r="K428" s="113" t="s">
        <v>1501</v>
      </c>
      <c r="L428" s="127" t="str">
        <f t="shared" si="55"/>
        <v>L01XE04_nr</v>
      </c>
      <c r="M428" s="97">
        <v>12.5</v>
      </c>
      <c r="N428" s="97" t="s">
        <v>223</v>
      </c>
      <c r="O428" s="97">
        <v>28</v>
      </c>
      <c r="P428" s="97" t="s">
        <v>7</v>
      </c>
      <c r="Q428" s="97">
        <v>1</v>
      </c>
      <c r="R428" s="97" t="s">
        <v>17</v>
      </c>
      <c r="S428" s="97" t="str">
        <f t="shared" si="56"/>
        <v>MG</v>
      </c>
      <c r="T428" s="97">
        <f t="shared" si="57"/>
        <v>0</v>
      </c>
      <c r="U428" s="97" t="str">
        <f t="shared" si="58"/>
        <v>mg</v>
      </c>
      <c r="V428" s="98">
        <f t="shared" si="59"/>
        <v>1</v>
      </c>
      <c r="W428" s="97">
        <f t="shared" si="60"/>
        <v>0</v>
      </c>
      <c r="X428" s="97">
        <f t="shared" si="61"/>
        <v>1</v>
      </c>
      <c r="Y428" s="97">
        <f t="shared" si="62"/>
        <v>0</v>
      </c>
    </row>
    <row r="429" spans="2:25" ht="15.6">
      <c r="B429" s="97" t="s">
        <v>139</v>
      </c>
      <c r="C429" s="97" t="s">
        <v>140</v>
      </c>
      <c r="D429" s="97">
        <v>3784060</v>
      </c>
      <c r="E429" s="77">
        <v>7680575630050</v>
      </c>
      <c r="F429" s="97" t="s">
        <v>1344</v>
      </c>
      <c r="G429" s="103"/>
      <c r="H429" s="102">
        <f t="shared" si="54"/>
        <v>0</v>
      </c>
      <c r="I429" s="101"/>
      <c r="J429" s="113"/>
      <c r="K429" s="113" t="s">
        <v>1501</v>
      </c>
      <c r="L429" s="127" t="str">
        <f t="shared" si="55"/>
        <v>L01XE04_nr</v>
      </c>
      <c r="M429" s="97">
        <v>25</v>
      </c>
      <c r="N429" s="97" t="s">
        <v>223</v>
      </c>
      <c r="O429" s="97">
        <v>28</v>
      </c>
      <c r="P429" s="97" t="s">
        <v>7</v>
      </c>
      <c r="Q429" s="97">
        <v>1</v>
      </c>
      <c r="R429" s="97" t="s">
        <v>17</v>
      </c>
      <c r="S429" s="97" t="str">
        <f t="shared" si="56"/>
        <v>MG</v>
      </c>
      <c r="T429" s="97">
        <f t="shared" si="57"/>
        <v>0</v>
      </c>
      <c r="U429" s="97" t="str">
        <f t="shared" si="58"/>
        <v>mg</v>
      </c>
      <c r="V429" s="98">
        <f t="shared" si="59"/>
        <v>1</v>
      </c>
      <c r="W429" s="97">
        <f t="shared" si="60"/>
        <v>0</v>
      </c>
      <c r="X429" s="97">
        <f t="shared" si="61"/>
        <v>1</v>
      </c>
      <c r="Y429" s="97">
        <f t="shared" si="62"/>
        <v>0</v>
      </c>
    </row>
    <row r="430" spans="2:25" ht="15.6">
      <c r="B430" s="97" t="s">
        <v>139</v>
      </c>
      <c r="C430" s="97" t="s">
        <v>140</v>
      </c>
      <c r="D430" s="97">
        <v>3784077</v>
      </c>
      <c r="E430" s="77">
        <v>7680575630067</v>
      </c>
      <c r="F430" s="97" t="s">
        <v>1345</v>
      </c>
      <c r="G430" s="103"/>
      <c r="H430" s="102">
        <f t="shared" si="54"/>
        <v>0</v>
      </c>
      <c r="I430" s="101"/>
      <c r="J430" s="113"/>
      <c r="K430" s="113" t="s">
        <v>1501</v>
      </c>
      <c r="L430" s="127" t="str">
        <f t="shared" si="55"/>
        <v>L01XE04_nr</v>
      </c>
      <c r="M430" s="97">
        <v>50</v>
      </c>
      <c r="N430" s="97" t="s">
        <v>223</v>
      </c>
      <c r="O430" s="97">
        <v>28</v>
      </c>
      <c r="P430" s="97" t="s">
        <v>7</v>
      </c>
      <c r="Q430" s="97">
        <v>1</v>
      </c>
      <c r="R430" s="97" t="s">
        <v>17</v>
      </c>
      <c r="S430" s="97" t="str">
        <f t="shared" si="56"/>
        <v>MG</v>
      </c>
      <c r="T430" s="97">
        <f t="shared" si="57"/>
        <v>0</v>
      </c>
      <c r="U430" s="97" t="str">
        <f t="shared" si="58"/>
        <v>mg</v>
      </c>
      <c r="V430" s="98">
        <f t="shared" si="59"/>
        <v>1</v>
      </c>
      <c r="W430" s="97">
        <f t="shared" si="60"/>
        <v>0</v>
      </c>
      <c r="X430" s="97">
        <f t="shared" si="61"/>
        <v>1</v>
      </c>
      <c r="Y430" s="97">
        <f t="shared" si="62"/>
        <v>0</v>
      </c>
    </row>
    <row r="431" spans="2:25" ht="15.6">
      <c r="B431" s="97" t="s">
        <v>141</v>
      </c>
      <c r="C431" s="97" t="s">
        <v>142</v>
      </c>
      <c r="D431" s="97">
        <v>3099022</v>
      </c>
      <c r="E431" s="77">
        <v>7680575830016</v>
      </c>
      <c r="F431" s="97" t="s">
        <v>371</v>
      </c>
      <c r="G431" s="103"/>
      <c r="H431" s="102">
        <f t="shared" si="54"/>
        <v>0</v>
      </c>
      <c r="I431" s="101"/>
      <c r="J431" s="113"/>
      <c r="K431" s="113" t="s">
        <v>1501</v>
      </c>
      <c r="L431" s="127" t="str">
        <f t="shared" si="55"/>
        <v>L01XE05_nr</v>
      </c>
      <c r="M431" s="97">
        <v>200</v>
      </c>
      <c r="N431" s="97" t="s">
        <v>223</v>
      </c>
      <c r="O431" s="97">
        <v>112</v>
      </c>
      <c r="P431" s="97" t="s">
        <v>7</v>
      </c>
      <c r="Q431" s="97">
        <v>1</v>
      </c>
      <c r="R431" s="97" t="s">
        <v>17</v>
      </c>
      <c r="S431" s="97" t="str">
        <f t="shared" si="56"/>
        <v>MG</v>
      </c>
      <c r="T431" s="97">
        <f t="shared" si="57"/>
        <v>0</v>
      </c>
      <c r="U431" s="97" t="str">
        <f t="shared" si="58"/>
        <v>mg</v>
      </c>
      <c r="V431" s="98">
        <f t="shared" si="59"/>
        <v>1</v>
      </c>
      <c r="W431" s="97">
        <f t="shared" si="60"/>
        <v>0</v>
      </c>
      <c r="X431" s="97">
        <f t="shared" si="61"/>
        <v>1</v>
      </c>
      <c r="Y431" s="97">
        <f t="shared" si="62"/>
        <v>0</v>
      </c>
    </row>
    <row r="432" spans="2:25" ht="15.6">
      <c r="B432" s="97" t="s">
        <v>143</v>
      </c>
      <c r="C432" s="97" t="s">
        <v>144</v>
      </c>
      <c r="D432" s="97">
        <v>4479301</v>
      </c>
      <c r="E432" s="77">
        <v>7680576580101</v>
      </c>
      <c r="F432" s="97" t="s">
        <v>937</v>
      </c>
      <c r="G432" s="103"/>
      <c r="H432" s="102">
        <f t="shared" si="54"/>
        <v>0</v>
      </c>
      <c r="I432" s="101"/>
      <c r="J432" s="113"/>
      <c r="K432" s="113" t="s">
        <v>1501</v>
      </c>
      <c r="L432" s="127" t="str">
        <f t="shared" si="55"/>
        <v>L01XE06_nr</v>
      </c>
      <c r="M432" s="97">
        <v>100</v>
      </c>
      <c r="N432" s="97" t="s">
        <v>223</v>
      </c>
      <c r="O432" s="97">
        <v>30</v>
      </c>
      <c r="P432" s="97" t="s">
        <v>7</v>
      </c>
      <c r="Q432" s="97">
        <v>1</v>
      </c>
      <c r="R432" s="97" t="s">
        <v>17</v>
      </c>
      <c r="S432" s="97" t="str">
        <f t="shared" si="56"/>
        <v>MG</v>
      </c>
      <c r="T432" s="97">
        <f t="shared" si="57"/>
        <v>0</v>
      </c>
      <c r="U432" s="97" t="str">
        <f t="shared" si="58"/>
        <v>mg</v>
      </c>
      <c r="V432" s="98">
        <f t="shared" si="59"/>
        <v>1</v>
      </c>
      <c r="W432" s="97">
        <f t="shared" si="60"/>
        <v>0</v>
      </c>
      <c r="X432" s="97">
        <f t="shared" si="61"/>
        <v>1</v>
      </c>
      <c r="Y432" s="97">
        <f t="shared" si="62"/>
        <v>0</v>
      </c>
    </row>
    <row r="433" spans="2:25" ht="15.6">
      <c r="B433" s="97" t="s">
        <v>143</v>
      </c>
      <c r="C433" s="97" t="s">
        <v>144</v>
      </c>
      <c r="D433" s="97">
        <v>3395973</v>
      </c>
      <c r="E433" s="77">
        <v>7680576580019</v>
      </c>
      <c r="F433" s="97" t="s">
        <v>934</v>
      </c>
      <c r="G433" s="103"/>
      <c r="H433" s="102">
        <f t="shared" si="54"/>
        <v>0</v>
      </c>
      <c r="I433" s="101"/>
      <c r="J433" s="113"/>
      <c r="K433" s="113" t="s">
        <v>1501</v>
      </c>
      <c r="L433" s="127" t="str">
        <f t="shared" si="55"/>
        <v>L01XE06_nr</v>
      </c>
      <c r="M433" s="97">
        <v>20</v>
      </c>
      <c r="N433" s="97" t="s">
        <v>223</v>
      </c>
      <c r="O433" s="97">
        <v>60</v>
      </c>
      <c r="P433" s="97" t="s">
        <v>7</v>
      </c>
      <c r="Q433" s="97">
        <v>1</v>
      </c>
      <c r="R433" s="97" t="s">
        <v>17</v>
      </c>
      <c r="S433" s="97" t="str">
        <f t="shared" si="56"/>
        <v>MG</v>
      </c>
      <c r="T433" s="97">
        <f t="shared" si="57"/>
        <v>0</v>
      </c>
      <c r="U433" s="97" t="str">
        <f t="shared" si="58"/>
        <v>mg</v>
      </c>
      <c r="V433" s="98">
        <f t="shared" si="59"/>
        <v>1</v>
      </c>
      <c r="W433" s="97">
        <f t="shared" si="60"/>
        <v>0</v>
      </c>
      <c r="X433" s="97">
        <f t="shared" si="61"/>
        <v>1</v>
      </c>
      <c r="Y433" s="97">
        <f t="shared" si="62"/>
        <v>0</v>
      </c>
    </row>
    <row r="434" spans="2:25" ht="15.6">
      <c r="B434" s="97" t="s">
        <v>143</v>
      </c>
      <c r="C434" s="97" t="s">
        <v>144</v>
      </c>
      <c r="D434" s="97">
        <v>3395996</v>
      </c>
      <c r="E434" s="77">
        <v>7680576580026</v>
      </c>
      <c r="F434" s="97" t="s">
        <v>935</v>
      </c>
      <c r="G434" s="103"/>
      <c r="H434" s="102">
        <f t="shared" si="54"/>
        <v>0</v>
      </c>
      <c r="I434" s="101"/>
      <c r="J434" s="113"/>
      <c r="K434" s="113" t="s">
        <v>1501</v>
      </c>
      <c r="L434" s="127" t="str">
        <f t="shared" si="55"/>
        <v>L01XE06_nr</v>
      </c>
      <c r="M434" s="97">
        <v>50</v>
      </c>
      <c r="N434" s="97" t="s">
        <v>223</v>
      </c>
      <c r="O434" s="97">
        <v>60</v>
      </c>
      <c r="P434" s="97" t="s">
        <v>7</v>
      </c>
      <c r="Q434" s="97">
        <v>1</v>
      </c>
      <c r="R434" s="97" t="s">
        <v>17</v>
      </c>
      <c r="S434" s="97" t="str">
        <f t="shared" si="56"/>
        <v>MG</v>
      </c>
      <c r="T434" s="97">
        <f t="shared" si="57"/>
        <v>0</v>
      </c>
      <c r="U434" s="97" t="str">
        <f t="shared" si="58"/>
        <v>mg</v>
      </c>
      <c r="V434" s="98">
        <f t="shared" si="59"/>
        <v>1</v>
      </c>
      <c r="W434" s="97">
        <f t="shared" si="60"/>
        <v>0</v>
      </c>
      <c r="X434" s="97">
        <f t="shared" si="61"/>
        <v>1</v>
      </c>
      <c r="Y434" s="97">
        <f t="shared" si="62"/>
        <v>0</v>
      </c>
    </row>
    <row r="435" spans="2:25" ht="15.6">
      <c r="B435" s="97" t="s">
        <v>143</v>
      </c>
      <c r="C435" s="97" t="s">
        <v>144</v>
      </c>
      <c r="D435" s="97">
        <v>3396004</v>
      </c>
      <c r="E435" s="77">
        <v>7680576580033</v>
      </c>
      <c r="F435" s="97" t="s">
        <v>936</v>
      </c>
      <c r="G435" s="103"/>
      <c r="H435" s="102">
        <f t="shared" si="54"/>
        <v>0</v>
      </c>
      <c r="I435" s="101"/>
      <c r="J435" s="113"/>
      <c r="K435" s="113" t="s">
        <v>1501</v>
      </c>
      <c r="L435" s="127" t="str">
        <f t="shared" si="55"/>
        <v>L01XE06_nr</v>
      </c>
      <c r="M435" s="97">
        <v>70</v>
      </c>
      <c r="N435" s="97" t="s">
        <v>223</v>
      </c>
      <c r="O435" s="97">
        <v>60</v>
      </c>
      <c r="P435" s="97" t="s">
        <v>7</v>
      </c>
      <c r="Q435" s="97">
        <v>1</v>
      </c>
      <c r="R435" s="97" t="s">
        <v>17</v>
      </c>
      <c r="S435" s="97" t="str">
        <f t="shared" si="56"/>
        <v>MG</v>
      </c>
      <c r="T435" s="97">
        <f t="shared" si="57"/>
        <v>0</v>
      </c>
      <c r="U435" s="97" t="str">
        <f t="shared" si="58"/>
        <v>mg</v>
      </c>
      <c r="V435" s="98">
        <f t="shared" si="59"/>
        <v>1</v>
      </c>
      <c r="W435" s="97">
        <f t="shared" si="60"/>
        <v>0</v>
      </c>
      <c r="X435" s="97">
        <f t="shared" si="61"/>
        <v>1</v>
      </c>
      <c r="Y435" s="97">
        <f t="shared" si="62"/>
        <v>0</v>
      </c>
    </row>
    <row r="436" spans="2:25" ht="15.6">
      <c r="B436" s="97" t="s">
        <v>145</v>
      </c>
      <c r="C436" s="97" t="s">
        <v>146</v>
      </c>
      <c r="D436" s="97">
        <v>5339795</v>
      </c>
      <c r="E436" s="77">
        <v>7680579370044</v>
      </c>
      <c r="F436" s="97" t="s">
        <v>1346</v>
      </c>
      <c r="G436" s="103"/>
      <c r="H436" s="102">
        <f t="shared" si="54"/>
        <v>0</v>
      </c>
      <c r="I436" s="101"/>
      <c r="J436" s="113"/>
      <c r="K436" s="113" t="s">
        <v>1501</v>
      </c>
      <c r="L436" s="127" t="str">
        <f t="shared" si="55"/>
        <v>L01XE07_nr</v>
      </c>
      <c r="M436" s="97">
        <v>250</v>
      </c>
      <c r="N436" s="97" t="s">
        <v>223</v>
      </c>
      <c r="O436" s="97">
        <v>140</v>
      </c>
      <c r="P436" s="97" t="s">
        <v>7</v>
      </c>
      <c r="Q436" s="97">
        <v>1</v>
      </c>
      <c r="R436" s="97" t="s">
        <v>17</v>
      </c>
      <c r="S436" s="97" t="str">
        <f t="shared" si="56"/>
        <v>MG</v>
      </c>
      <c r="T436" s="97">
        <f t="shared" si="57"/>
        <v>0</v>
      </c>
      <c r="U436" s="97" t="str">
        <f t="shared" si="58"/>
        <v>mg</v>
      </c>
      <c r="V436" s="98">
        <f t="shared" si="59"/>
        <v>1</v>
      </c>
      <c r="W436" s="97">
        <f t="shared" si="60"/>
        <v>0</v>
      </c>
      <c r="X436" s="97">
        <f t="shared" si="61"/>
        <v>1</v>
      </c>
      <c r="Y436" s="97">
        <f t="shared" si="62"/>
        <v>0</v>
      </c>
    </row>
    <row r="437" spans="2:25" ht="15.6">
      <c r="B437" s="97" t="s">
        <v>145</v>
      </c>
      <c r="C437" s="97" t="s">
        <v>146</v>
      </c>
      <c r="D437" s="97">
        <v>5339418</v>
      </c>
      <c r="E437" s="77">
        <v>7680579370037</v>
      </c>
      <c r="F437" s="97" t="s">
        <v>1347</v>
      </c>
      <c r="G437" s="103"/>
      <c r="H437" s="102">
        <f t="shared" si="54"/>
        <v>0</v>
      </c>
      <c r="I437" s="101"/>
      <c r="J437" s="113"/>
      <c r="K437" s="113" t="s">
        <v>1501</v>
      </c>
      <c r="L437" s="127" t="str">
        <f t="shared" si="55"/>
        <v>L01XE07_nr</v>
      </c>
      <c r="M437" s="97">
        <v>250</v>
      </c>
      <c r="N437" s="97" t="s">
        <v>223</v>
      </c>
      <c r="O437" s="97">
        <v>70</v>
      </c>
      <c r="P437" s="97" t="s">
        <v>7</v>
      </c>
      <c r="Q437" s="97">
        <v>1</v>
      </c>
      <c r="R437" s="97" t="s">
        <v>17</v>
      </c>
      <c r="S437" s="97" t="str">
        <f t="shared" si="56"/>
        <v>MG</v>
      </c>
      <c r="T437" s="97">
        <f t="shared" si="57"/>
        <v>0</v>
      </c>
      <c r="U437" s="97" t="str">
        <f t="shared" si="58"/>
        <v>mg</v>
      </c>
      <c r="V437" s="98">
        <f t="shared" si="59"/>
        <v>1</v>
      </c>
      <c r="W437" s="97">
        <f t="shared" si="60"/>
        <v>0</v>
      </c>
      <c r="X437" s="97">
        <f t="shared" si="61"/>
        <v>1</v>
      </c>
      <c r="Y437" s="97">
        <f t="shared" si="62"/>
        <v>0</v>
      </c>
    </row>
    <row r="438" spans="2:25" ht="15.6">
      <c r="B438" s="97" t="s">
        <v>147</v>
      </c>
      <c r="C438" s="97" t="s">
        <v>148</v>
      </c>
      <c r="D438" s="97">
        <v>4687488</v>
      </c>
      <c r="E438" s="77">
        <v>7680580070049</v>
      </c>
      <c r="F438" s="97" t="s">
        <v>373</v>
      </c>
      <c r="G438" s="103"/>
      <c r="H438" s="102">
        <f t="shared" si="54"/>
        <v>0</v>
      </c>
      <c r="I438" s="101"/>
      <c r="J438" s="113"/>
      <c r="K438" s="113" t="s">
        <v>1501</v>
      </c>
      <c r="L438" s="127" t="str">
        <f t="shared" si="55"/>
        <v>L01XE08_nr</v>
      </c>
      <c r="M438" s="97">
        <v>150</v>
      </c>
      <c r="N438" s="97" t="s">
        <v>223</v>
      </c>
      <c r="O438" s="97">
        <v>112</v>
      </c>
      <c r="P438" s="97" t="s">
        <v>7</v>
      </c>
      <c r="Q438" s="97">
        <v>1</v>
      </c>
      <c r="R438" s="97" t="s">
        <v>17</v>
      </c>
      <c r="S438" s="97" t="str">
        <f t="shared" si="56"/>
        <v>MG</v>
      </c>
      <c r="T438" s="97">
        <f t="shared" si="57"/>
        <v>0</v>
      </c>
      <c r="U438" s="97" t="str">
        <f t="shared" si="58"/>
        <v>mg</v>
      </c>
      <c r="V438" s="98">
        <f t="shared" si="59"/>
        <v>1</v>
      </c>
      <c r="W438" s="97">
        <f t="shared" si="60"/>
        <v>0</v>
      </c>
      <c r="X438" s="97">
        <f t="shared" si="61"/>
        <v>1</v>
      </c>
      <c r="Y438" s="97">
        <f t="shared" si="62"/>
        <v>0</v>
      </c>
    </row>
    <row r="439" spans="2:25" ht="15.6">
      <c r="B439" s="97" t="s">
        <v>147</v>
      </c>
      <c r="C439" s="97" t="s">
        <v>148</v>
      </c>
      <c r="D439" s="97">
        <v>3522147</v>
      </c>
      <c r="E439" s="77">
        <v>7680580070025</v>
      </c>
      <c r="F439" s="97" t="s">
        <v>1348</v>
      </c>
      <c r="G439" s="103"/>
      <c r="H439" s="102">
        <f t="shared" si="54"/>
        <v>0</v>
      </c>
      <c r="I439" s="101"/>
      <c r="J439" s="113"/>
      <c r="K439" s="113" t="s">
        <v>1501</v>
      </c>
      <c r="L439" s="127" t="str">
        <f t="shared" si="55"/>
        <v>L01XE08_nr</v>
      </c>
      <c r="M439" s="97">
        <v>200</v>
      </c>
      <c r="N439" s="97" t="s">
        <v>223</v>
      </c>
      <c r="O439" s="97">
        <v>112</v>
      </c>
      <c r="P439" s="97" t="s">
        <v>7</v>
      </c>
      <c r="Q439" s="97">
        <v>1</v>
      </c>
      <c r="R439" s="97" t="s">
        <v>17</v>
      </c>
      <c r="S439" s="97" t="str">
        <f t="shared" si="56"/>
        <v>MG</v>
      </c>
      <c r="T439" s="97">
        <f t="shared" si="57"/>
        <v>0</v>
      </c>
      <c r="U439" s="97" t="str">
        <f t="shared" si="58"/>
        <v>mg</v>
      </c>
      <c r="V439" s="98">
        <f t="shared" si="59"/>
        <v>1</v>
      </c>
      <c r="W439" s="97">
        <f t="shared" si="60"/>
        <v>0</v>
      </c>
      <c r="X439" s="97">
        <f t="shared" si="61"/>
        <v>1</v>
      </c>
      <c r="Y439" s="97">
        <f t="shared" si="62"/>
        <v>0</v>
      </c>
    </row>
    <row r="440" spans="2:25" ht="15.6">
      <c r="B440" s="97" t="s">
        <v>147</v>
      </c>
      <c r="C440" s="97" t="s">
        <v>148</v>
      </c>
      <c r="D440" s="97">
        <v>3522130</v>
      </c>
      <c r="E440" s="77">
        <v>7680580070018</v>
      </c>
      <c r="F440" s="97" t="s">
        <v>372</v>
      </c>
      <c r="G440" s="103"/>
      <c r="H440" s="102">
        <f t="shared" si="54"/>
        <v>0</v>
      </c>
      <c r="I440" s="101"/>
      <c r="J440" s="113"/>
      <c r="K440" s="113" t="s">
        <v>1501</v>
      </c>
      <c r="L440" s="127" t="str">
        <f t="shared" si="55"/>
        <v>L01XE08_nr</v>
      </c>
      <c r="M440" s="97">
        <v>200</v>
      </c>
      <c r="N440" s="97" t="s">
        <v>223</v>
      </c>
      <c r="O440" s="97">
        <v>28</v>
      </c>
      <c r="P440" s="97" t="s">
        <v>7</v>
      </c>
      <c r="Q440" s="97">
        <v>1</v>
      </c>
      <c r="R440" s="97" t="s">
        <v>17</v>
      </c>
      <c r="S440" s="97" t="str">
        <f t="shared" si="56"/>
        <v>MG</v>
      </c>
      <c r="T440" s="97">
        <f t="shared" si="57"/>
        <v>0</v>
      </c>
      <c r="U440" s="97" t="str">
        <f t="shared" si="58"/>
        <v>mg</v>
      </c>
      <c r="V440" s="98">
        <f t="shared" si="59"/>
        <v>1</v>
      </c>
      <c r="W440" s="97">
        <f t="shared" si="60"/>
        <v>0</v>
      </c>
      <c r="X440" s="97">
        <f t="shared" si="61"/>
        <v>1</v>
      </c>
      <c r="Y440" s="97">
        <f t="shared" si="62"/>
        <v>0</v>
      </c>
    </row>
    <row r="441" spans="2:25" ht="15.6">
      <c r="B441" s="97" t="s">
        <v>1349</v>
      </c>
      <c r="C441" s="97" t="s">
        <v>1476</v>
      </c>
      <c r="D441" s="97">
        <v>4055570</v>
      </c>
      <c r="E441" s="77">
        <v>7680581000014</v>
      </c>
      <c r="F441" s="97" t="s">
        <v>1350</v>
      </c>
      <c r="G441" s="103"/>
      <c r="H441" s="102">
        <f t="shared" si="54"/>
        <v>0</v>
      </c>
      <c r="I441" s="101"/>
      <c r="J441" s="113"/>
      <c r="K441" s="113" t="s">
        <v>1501</v>
      </c>
      <c r="L441" s="127" t="str">
        <f t="shared" si="55"/>
        <v>L01XE09_nr</v>
      </c>
      <c r="M441" s="97">
        <v>30</v>
      </c>
      <c r="N441" s="97" t="s">
        <v>374</v>
      </c>
      <c r="O441" s="97">
        <v>1</v>
      </c>
      <c r="P441" s="97" t="s">
        <v>7</v>
      </c>
      <c r="Q441" s="97">
        <v>1</v>
      </c>
      <c r="R441" s="97" t="s">
        <v>17</v>
      </c>
      <c r="S441" s="97" t="str">
        <f t="shared" si="56"/>
        <v>mg</v>
      </c>
      <c r="T441" s="97" t="str">
        <f t="shared" si="57"/>
        <v>1.2ml</v>
      </c>
      <c r="U441" s="97" t="str">
        <f t="shared" si="58"/>
        <v>mg</v>
      </c>
      <c r="V441" s="98" t="str">
        <f t="shared" si="59"/>
        <v>1.2ml</v>
      </c>
      <c r="W441" s="97">
        <f t="shared" si="60"/>
        <v>0</v>
      </c>
      <c r="X441" s="97">
        <f t="shared" si="61"/>
        <v>1</v>
      </c>
      <c r="Y441" s="97">
        <f t="shared" si="62"/>
        <v>0</v>
      </c>
    </row>
    <row r="442" spans="2:25" ht="15.6">
      <c r="B442" s="97" t="s">
        <v>1351</v>
      </c>
      <c r="C442" s="97" t="s">
        <v>1477</v>
      </c>
      <c r="D442" s="97">
        <v>4402913</v>
      </c>
      <c r="E442" s="77">
        <v>7680591740023</v>
      </c>
      <c r="F442" s="97" t="s">
        <v>1352</v>
      </c>
      <c r="G442" s="103"/>
      <c r="H442" s="102">
        <f t="shared" si="54"/>
        <v>0</v>
      </c>
      <c r="I442" s="101"/>
      <c r="J442" s="113"/>
      <c r="K442" s="113" t="s">
        <v>1501</v>
      </c>
      <c r="L442" s="127" t="str">
        <f t="shared" si="55"/>
        <v>L01XE10_nr</v>
      </c>
      <c r="M442" s="97">
        <v>10</v>
      </c>
      <c r="N442" s="97" t="s">
        <v>223</v>
      </c>
      <c r="O442" s="97">
        <v>30</v>
      </c>
      <c r="P442" s="97" t="s">
        <v>7</v>
      </c>
      <c r="Q442" s="97">
        <v>1</v>
      </c>
      <c r="R442" s="97" t="s">
        <v>17</v>
      </c>
      <c r="S442" s="97" t="str">
        <f t="shared" si="56"/>
        <v>MG</v>
      </c>
      <c r="T442" s="97">
        <f t="shared" si="57"/>
        <v>0</v>
      </c>
      <c r="U442" s="97" t="str">
        <f t="shared" si="58"/>
        <v>mg</v>
      </c>
      <c r="V442" s="98">
        <f t="shared" si="59"/>
        <v>1</v>
      </c>
      <c r="W442" s="97">
        <f t="shared" si="60"/>
        <v>0</v>
      </c>
      <c r="X442" s="97">
        <f t="shared" si="61"/>
        <v>1</v>
      </c>
      <c r="Y442" s="97">
        <f t="shared" si="62"/>
        <v>0</v>
      </c>
    </row>
    <row r="443" spans="2:25" ht="15.6">
      <c r="B443" s="97" t="s">
        <v>1351</v>
      </c>
      <c r="C443" s="97" t="s">
        <v>1477</v>
      </c>
      <c r="D443" s="97">
        <v>5940162</v>
      </c>
      <c r="E443" s="77">
        <v>7680591740030</v>
      </c>
      <c r="F443" s="97" t="s">
        <v>1353</v>
      </c>
      <c r="G443" s="103"/>
      <c r="H443" s="102">
        <f t="shared" si="54"/>
        <v>0</v>
      </c>
      <c r="I443" s="101"/>
      <c r="J443" s="113"/>
      <c r="K443" s="113" t="s">
        <v>1501</v>
      </c>
      <c r="L443" s="127" t="str">
        <f t="shared" si="55"/>
        <v>L01XE10_nr</v>
      </c>
      <c r="M443" s="97">
        <v>2.5</v>
      </c>
      <c r="N443" s="97" t="s">
        <v>223</v>
      </c>
      <c r="O443" s="97">
        <v>30</v>
      </c>
      <c r="P443" s="97" t="s">
        <v>7</v>
      </c>
      <c r="Q443" s="97">
        <v>1</v>
      </c>
      <c r="R443" s="97" t="s">
        <v>17</v>
      </c>
      <c r="S443" s="97" t="str">
        <f t="shared" si="56"/>
        <v>MG</v>
      </c>
      <c r="T443" s="97">
        <f t="shared" si="57"/>
        <v>0</v>
      </c>
      <c r="U443" s="97" t="str">
        <f t="shared" si="58"/>
        <v>mg</v>
      </c>
      <c r="V443" s="98">
        <f t="shared" si="59"/>
        <v>1</v>
      </c>
      <c r="W443" s="97">
        <f t="shared" si="60"/>
        <v>0</v>
      </c>
      <c r="X443" s="97">
        <f t="shared" si="61"/>
        <v>1</v>
      </c>
      <c r="Y443" s="97">
        <f t="shared" si="62"/>
        <v>0</v>
      </c>
    </row>
    <row r="444" spans="2:25" ht="15.6">
      <c r="B444" s="97" t="s">
        <v>1351</v>
      </c>
      <c r="C444" s="97" t="s">
        <v>1477</v>
      </c>
      <c r="D444" s="97">
        <v>4402907</v>
      </c>
      <c r="E444" s="77">
        <v>7680591740016</v>
      </c>
      <c r="F444" s="97" t="s">
        <v>1354</v>
      </c>
      <c r="G444" s="103"/>
      <c r="H444" s="102">
        <f t="shared" si="54"/>
        <v>0</v>
      </c>
      <c r="I444" s="101"/>
      <c r="J444" s="113"/>
      <c r="K444" s="113" t="s">
        <v>1501</v>
      </c>
      <c r="L444" s="127" t="str">
        <f t="shared" si="55"/>
        <v>L01XE10_nr</v>
      </c>
      <c r="M444" s="97">
        <v>5</v>
      </c>
      <c r="N444" s="97" t="s">
        <v>223</v>
      </c>
      <c r="O444" s="97">
        <v>30</v>
      </c>
      <c r="P444" s="97" t="s">
        <v>7</v>
      </c>
      <c r="Q444" s="97">
        <v>1</v>
      </c>
      <c r="R444" s="97" t="s">
        <v>17</v>
      </c>
      <c r="S444" s="97" t="str">
        <f t="shared" si="56"/>
        <v>MG</v>
      </c>
      <c r="T444" s="97">
        <f t="shared" si="57"/>
        <v>0</v>
      </c>
      <c r="U444" s="97" t="str">
        <f t="shared" si="58"/>
        <v>mg</v>
      </c>
      <c r="V444" s="98">
        <f t="shared" si="59"/>
        <v>1</v>
      </c>
      <c r="W444" s="97">
        <f t="shared" si="60"/>
        <v>0</v>
      </c>
      <c r="X444" s="97">
        <f t="shared" si="61"/>
        <v>1</v>
      </c>
      <c r="Y444" s="97">
        <f t="shared" si="62"/>
        <v>0</v>
      </c>
    </row>
    <row r="445" spans="2:25" ht="15.6">
      <c r="B445" s="98" t="s">
        <v>1351</v>
      </c>
      <c r="C445" s="97" t="s">
        <v>1477</v>
      </c>
      <c r="D445" s="98">
        <v>5960354</v>
      </c>
      <c r="E445" s="77">
        <v>7680628120019</v>
      </c>
      <c r="F445" s="97" t="s">
        <v>1355</v>
      </c>
      <c r="G445" s="103"/>
      <c r="H445" s="102">
        <f t="shared" si="54"/>
        <v>0</v>
      </c>
      <c r="I445" s="101"/>
      <c r="J445" s="113"/>
      <c r="K445" s="113" t="s">
        <v>1501</v>
      </c>
      <c r="L445" s="127" t="str">
        <f t="shared" si="55"/>
        <v>L01XE10_nr</v>
      </c>
      <c r="M445" s="97">
        <v>2</v>
      </c>
      <c r="N445" s="97" t="s">
        <v>223</v>
      </c>
      <c r="O445" s="97">
        <v>30</v>
      </c>
      <c r="P445" s="97" t="s">
        <v>7</v>
      </c>
      <c r="Q445" s="97">
        <v>1</v>
      </c>
      <c r="R445" s="97" t="s">
        <v>17</v>
      </c>
      <c r="S445" s="97" t="str">
        <f t="shared" si="56"/>
        <v>MG</v>
      </c>
      <c r="T445" s="97">
        <f t="shared" si="57"/>
        <v>0</v>
      </c>
      <c r="U445" s="97" t="str">
        <f t="shared" si="58"/>
        <v>mg</v>
      </c>
      <c r="V445" s="98">
        <f t="shared" si="59"/>
        <v>1</v>
      </c>
      <c r="W445" s="97">
        <f t="shared" si="60"/>
        <v>0</v>
      </c>
      <c r="X445" s="97">
        <f t="shared" si="61"/>
        <v>1</v>
      </c>
      <c r="Y445" s="97">
        <f t="shared" si="62"/>
        <v>0</v>
      </c>
    </row>
    <row r="446" spans="2:25" ht="15.6">
      <c r="B446" s="98" t="s">
        <v>1351</v>
      </c>
      <c r="C446" s="97" t="s">
        <v>1477</v>
      </c>
      <c r="D446" s="98">
        <v>5960360</v>
      </c>
      <c r="E446" s="77">
        <v>7680628120026</v>
      </c>
      <c r="F446" s="97" t="s">
        <v>1356</v>
      </c>
      <c r="G446" s="103"/>
      <c r="H446" s="102">
        <f t="shared" si="54"/>
        <v>0</v>
      </c>
      <c r="I446" s="101"/>
      <c r="J446" s="113"/>
      <c r="K446" s="113" t="s">
        <v>1501</v>
      </c>
      <c r="L446" s="127" t="str">
        <f t="shared" si="55"/>
        <v>L01XE10_nr</v>
      </c>
      <c r="M446" s="97">
        <v>3</v>
      </c>
      <c r="N446" s="97" t="s">
        <v>223</v>
      </c>
      <c r="O446" s="97">
        <v>30</v>
      </c>
      <c r="P446" s="97" t="s">
        <v>7</v>
      </c>
      <c r="Q446" s="97">
        <v>1</v>
      </c>
      <c r="R446" s="97" t="s">
        <v>17</v>
      </c>
      <c r="S446" s="97" t="str">
        <f t="shared" si="56"/>
        <v>MG</v>
      </c>
      <c r="T446" s="97">
        <f t="shared" si="57"/>
        <v>0</v>
      </c>
      <c r="U446" s="97" t="str">
        <f t="shared" si="58"/>
        <v>mg</v>
      </c>
      <c r="V446" s="98">
        <f t="shared" si="59"/>
        <v>1</v>
      </c>
      <c r="W446" s="97">
        <f t="shared" si="60"/>
        <v>0</v>
      </c>
      <c r="X446" s="97">
        <f t="shared" si="61"/>
        <v>1</v>
      </c>
      <c r="Y446" s="97">
        <f t="shared" si="62"/>
        <v>0</v>
      </c>
    </row>
    <row r="447" spans="2:25" ht="15.6">
      <c r="B447" s="97" t="s">
        <v>1351</v>
      </c>
      <c r="C447" s="97" t="s">
        <v>1477</v>
      </c>
      <c r="D447" s="97">
        <v>4918195</v>
      </c>
      <c r="E447" s="77">
        <v>7680620610013</v>
      </c>
      <c r="F447" s="97" t="s">
        <v>1357</v>
      </c>
      <c r="G447" s="103"/>
      <c r="H447" s="102">
        <f t="shared" si="54"/>
        <v>0</v>
      </c>
      <c r="I447" s="101"/>
      <c r="J447" s="113"/>
      <c r="K447" s="113" t="s">
        <v>1501</v>
      </c>
      <c r="L447" s="127" t="str">
        <f t="shared" si="55"/>
        <v>L01XE10_nr</v>
      </c>
      <c r="M447" s="97">
        <v>2.5</v>
      </c>
      <c r="N447" s="97" t="s">
        <v>223</v>
      </c>
      <c r="O447" s="97">
        <v>30</v>
      </c>
      <c r="P447" s="97" t="s">
        <v>7</v>
      </c>
      <c r="Q447" s="97">
        <v>1</v>
      </c>
      <c r="R447" s="97" t="s">
        <v>17</v>
      </c>
      <c r="S447" s="97" t="str">
        <f t="shared" si="56"/>
        <v>MG</v>
      </c>
      <c r="T447" s="97">
        <f t="shared" si="57"/>
        <v>0</v>
      </c>
      <c r="U447" s="97" t="str">
        <f t="shared" si="58"/>
        <v>mg</v>
      </c>
      <c r="V447" s="98">
        <f t="shared" si="59"/>
        <v>1</v>
      </c>
      <c r="W447" s="97">
        <f t="shared" si="60"/>
        <v>0</v>
      </c>
      <c r="X447" s="97">
        <f t="shared" si="61"/>
        <v>1</v>
      </c>
      <c r="Y447" s="97">
        <f t="shared" si="62"/>
        <v>0</v>
      </c>
    </row>
    <row r="448" spans="2:25" ht="15.6">
      <c r="B448" s="97" t="s">
        <v>1351</v>
      </c>
      <c r="C448" s="97" t="s">
        <v>1477</v>
      </c>
      <c r="D448" s="97">
        <v>4928466</v>
      </c>
      <c r="E448" s="77">
        <v>7680620610020</v>
      </c>
      <c r="F448" s="97" t="s">
        <v>1358</v>
      </c>
      <c r="G448" s="103"/>
      <c r="H448" s="102">
        <f t="shared" si="54"/>
        <v>0</v>
      </c>
      <c r="I448" s="101"/>
      <c r="J448" s="113"/>
      <c r="K448" s="113" t="s">
        <v>1501</v>
      </c>
      <c r="L448" s="127" t="str">
        <f t="shared" si="55"/>
        <v>L01XE10_nr</v>
      </c>
      <c r="M448" s="97">
        <v>5</v>
      </c>
      <c r="N448" s="97" t="s">
        <v>223</v>
      </c>
      <c r="O448" s="97">
        <v>30</v>
      </c>
      <c r="P448" s="97" t="s">
        <v>7</v>
      </c>
      <c r="Q448" s="97">
        <v>1</v>
      </c>
      <c r="R448" s="97" t="s">
        <v>17</v>
      </c>
      <c r="S448" s="97" t="str">
        <f t="shared" si="56"/>
        <v>MG</v>
      </c>
      <c r="T448" s="97">
        <f t="shared" si="57"/>
        <v>0</v>
      </c>
      <c r="U448" s="97" t="str">
        <f t="shared" si="58"/>
        <v>mg</v>
      </c>
      <c r="V448" s="98">
        <f t="shared" si="59"/>
        <v>1</v>
      </c>
      <c r="W448" s="97">
        <f t="shared" si="60"/>
        <v>0</v>
      </c>
      <c r="X448" s="97">
        <f t="shared" si="61"/>
        <v>1</v>
      </c>
      <c r="Y448" s="97">
        <f t="shared" si="62"/>
        <v>0</v>
      </c>
    </row>
    <row r="449" spans="2:25" ht="15.6">
      <c r="B449" s="97" t="s">
        <v>149</v>
      </c>
      <c r="C449" s="97" t="s">
        <v>150</v>
      </c>
      <c r="D449" s="97">
        <v>4591713</v>
      </c>
      <c r="E449" s="77">
        <v>7680603260013</v>
      </c>
      <c r="F449" s="97" t="s">
        <v>376</v>
      </c>
      <c r="G449" s="103"/>
      <c r="H449" s="102">
        <f t="shared" si="54"/>
        <v>0</v>
      </c>
      <c r="I449" s="101"/>
      <c r="J449" s="113"/>
      <c r="K449" s="113" t="s">
        <v>1501</v>
      </c>
      <c r="L449" s="127" t="str">
        <f t="shared" si="55"/>
        <v>L01XE11_nr</v>
      </c>
      <c r="M449" s="97">
        <v>200</v>
      </c>
      <c r="N449" s="97" t="s">
        <v>223</v>
      </c>
      <c r="O449" s="97">
        <v>30</v>
      </c>
      <c r="P449" s="97" t="s">
        <v>7</v>
      </c>
      <c r="Q449" s="97">
        <v>1</v>
      </c>
      <c r="R449" s="97" t="s">
        <v>17</v>
      </c>
      <c r="S449" s="97" t="str">
        <f t="shared" si="56"/>
        <v>MG</v>
      </c>
      <c r="T449" s="97">
        <f t="shared" si="57"/>
        <v>0</v>
      </c>
      <c r="U449" s="97" t="str">
        <f t="shared" si="58"/>
        <v>mg</v>
      </c>
      <c r="V449" s="98">
        <f t="shared" si="59"/>
        <v>1</v>
      </c>
      <c r="W449" s="97">
        <f t="shared" si="60"/>
        <v>0</v>
      </c>
      <c r="X449" s="97">
        <f t="shared" si="61"/>
        <v>1</v>
      </c>
      <c r="Y449" s="97">
        <f t="shared" si="62"/>
        <v>0</v>
      </c>
    </row>
    <row r="450" spans="2:25" ht="15.6">
      <c r="B450" s="97" t="s">
        <v>149</v>
      </c>
      <c r="C450" s="97" t="s">
        <v>150</v>
      </c>
      <c r="D450" s="97">
        <v>4591699</v>
      </c>
      <c r="E450" s="77">
        <v>7680603260020</v>
      </c>
      <c r="F450" s="97" t="s">
        <v>375</v>
      </c>
      <c r="G450" s="103"/>
      <c r="H450" s="102">
        <f t="shared" si="54"/>
        <v>0</v>
      </c>
      <c r="I450" s="101"/>
      <c r="J450" s="113"/>
      <c r="K450" s="113" t="s">
        <v>1501</v>
      </c>
      <c r="L450" s="127" t="str">
        <f t="shared" si="55"/>
        <v>L01XE11_nr</v>
      </c>
      <c r="M450" s="97">
        <v>400</v>
      </c>
      <c r="N450" s="97" t="s">
        <v>223</v>
      </c>
      <c r="O450" s="97">
        <v>60</v>
      </c>
      <c r="P450" s="97" t="s">
        <v>7</v>
      </c>
      <c r="Q450" s="97">
        <v>1</v>
      </c>
      <c r="R450" s="97" t="s">
        <v>17</v>
      </c>
      <c r="S450" s="97" t="str">
        <f t="shared" si="56"/>
        <v>MG</v>
      </c>
      <c r="T450" s="97">
        <f t="shared" si="57"/>
        <v>0</v>
      </c>
      <c r="U450" s="97" t="str">
        <f t="shared" si="58"/>
        <v>mg</v>
      </c>
      <c r="V450" s="98">
        <f t="shared" si="59"/>
        <v>1</v>
      </c>
      <c r="W450" s="97">
        <f t="shared" si="60"/>
        <v>0</v>
      </c>
      <c r="X450" s="97">
        <f t="shared" si="61"/>
        <v>1</v>
      </c>
      <c r="Y450" s="97">
        <f t="shared" si="62"/>
        <v>0</v>
      </c>
    </row>
    <row r="451" spans="2:25" ht="15.6">
      <c r="B451" s="97" t="s">
        <v>151</v>
      </c>
      <c r="C451" s="97" t="s">
        <v>152</v>
      </c>
      <c r="D451" s="97">
        <v>5046998</v>
      </c>
      <c r="E451" s="77">
        <v>7680621390013</v>
      </c>
      <c r="F451" s="97" t="s">
        <v>377</v>
      </c>
      <c r="G451" s="103"/>
      <c r="H451" s="102">
        <f t="shared" si="54"/>
        <v>0</v>
      </c>
      <c r="I451" s="101"/>
      <c r="J451" s="113"/>
      <c r="K451" s="113" t="s">
        <v>1501</v>
      </c>
      <c r="L451" s="127" t="str">
        <f t="shared" si="55"/>
        <v>L01XE15_nr</v>
      </c>
      <c r="M451" s="97">
        <v>240</v>
      </c>
      <c r="N451" s="97" t="s">
        <v>223</v>
      </c>
      <c r="O451" s="97">
        <v>56</v>
      </c>
      <c r="P451" s="97" t="s">
        <v>7</v>
      </c>
      <c r="Q451" s="97">
        <v>1</v>
      </c>
      <c r="R451" s="97" t="s">
        <v>17</v>
      </c>
      <c r="S451" s="97" t="str">
        <f t="shared" si="56"/>
        <v>MG</v>
      </c>
      <c r="T451" s="97">
        <f t="shared" si="57"/>
        <v>0</v>
      </c>
      <c r="U451" s="97" t="str">
        <f t="shared" si="58"/>
        <v>mg</v>
      </c>
      <c r="V451" s="98">
        <f t="shared" si="59"/>
        <v>1</v>
      </c>
      <c r="W451" s="97">
        <f t="shared" si="60"/>
        <v>0</v>
      </c>
      <c r="X451" s="97">
        <f t="shared" si="61"/>
        <v>1</v>
      </c>
      <c r="Y451" s="97">
        <f t="shared" si="62"/>
        <v>0</v>
      </c>
    </row>
    <row r="452" spans="2:25" ht="15.6">
      <c r="B452" s="97" t="s">
        <v>153</v>
      </c>
      <c r="C452" s="97" t="s">
        <v>1478</v>
      </c>
      <c r="D452" s="97">
        <v>5176146</v>
      </c>
      <c r="E452" s="77">
        <v>7680621310011</v>
      </c>
      <c r="F452" s="97" t="s">
        <v>939</v>
      </c>
      <c r="G452" s="103"/>
      <c r="H452" s="102">
        <f t="shared" si="54"/>
        <v>0</v>
      </c>
      <c r="I452" s="101"/>
      <c r="J452" s="113"/>
      <c r="K452" s="113" t="s">
        <v>1501</v>
      </c>
      <c r="L452" s="127" t="str">
        <f t="shared" si="55"/>
        <v>L01XE16_nr</v>
      </c>
      <c r="M452" s="97">
        <v>200</v>
      </c>
      <c r="N452" s="97" t="s">
        <v>223</v>
      </c>
      <c r="O452" s="97">
        <v>60</v>
      </c>
      <c r="P452" s="97" t="s">
        <v>7</v>
      </c>
      <c r="Q452" s="97">
        <v>1</v>
      </c>
      <c r="R452" s="97" t="s">
        <v>17</v>
      </c>
      <c r="S452" s="97" t="str">
        <f t="shared" si="56"/>
        <v>MG</v>
      </c>
      <c r="T452" s="97">
        <f t="shared" si="57"/>
        <v>0</v>
      </c>
      <c r="U452" s="97" t="str">
        <f t="shared" si="58"/>
        <v>mg</v>
      </c>
      <c r="V452" s="98">
        <f t="shared" si="59"/>
        <v>1</v>
      </c>
      <c r="W452" s="97">
        <f t="shared" si="60"/>
        <v>0</v>
      </c>
      <c r="X452" s="97">
        <f t="shared" si="61"/>
        <v>1</v>
      </c>
      <c r="Y452" s="97">
        <f t="shared" si="62"/>
        <v>0</v>
      </c>
    </row>
    <row r="453" spans="2:25" ht="15.6">
      <c r="B453" s="97" t="s">
        <v>153</v>
      </c>
      <c r="C453" s="97" t="s">
        <v>1478</v>
      </c>
      <c r="D453" s="97">
        <v>5176123</v>
      </c>
      <c r="E453" s="77">
        <v>7680621310035</v>
      </c>
      <c r="F453" s="97" t="s">
        <v>938</v>
      </c>
      <c r="G453" s="103"/>
      <c r="H453" s="102">
        <f t="shared" si="54"/>
        <v>0</v>
      </c>
      <c r="I453" s="101"/>
      <c r="J453" s="113"/>
      <c r="K453" s="113" t="s">
        <v>1501</v>
      </c>
      <c r="L453" s="127" t="str">
        <f t="shared" si="55"/>
        <v>L01XE16_nr</v>
      </c>
      <c r="M453" s="97">
        <v>250</v>
      </c>
      <c r="N453" s="97" t="s">
        <v>223</v>
      </c>
      <c r="O453" s="97">
        <v>60</v>
      </c>
      <c r="P453" s="97" t="s">
        <v>7</v>
      </c>
      <c r="Q453" s="97">
        <v>1</v>
      </c>
      <c r="R453" s="97" t="s">
        <v>17</v>
      </c>
      <c r="S453" s="97" t="str">
        <f t="shared" si="56"/>
        <v>MG</v>
      </c>
      <c r="T453" s="97">
        <f t="shared" si="57"/>
        <v>0</v>
      </c>
      <c r="U453" s="97" t="str">
        <f t="shared" si="58"/>
        <v>mg</v>
      </c>
      <c r="V453" s="98">
        <f t="shared" si="59"/>
        <v>1</v>
      </c>
      <c r="W453" s="97">
        <f t="shared" si="60"/>
        <v>0</v>
      </c>
      <c r="X453" s="97">
        <f t="shared" si="61"/>
        <v>1</v>
      </c>
      <c r="Y453" s="97">
        <f t="shared" si="62"/>
        <v>0</v>
      </c>
    </row>
    <row r="454" spans="2:25" ht="15.6">
      <c r="B454" s="97" t="s">
        <v>154</v>
      </c>
      <c r="C454" s="97" t="s">
        <v>155</v>
      </c>
      <c r="D454" s="97">
        <v>5198001</v>
      </c>
      <c r="E454" s="77">
        <v>7680622810015</v>
      </c>
      <c r="F454" s="97" t="s">
        <v>378</v>
      </c>
      <c r="G454" s="103"/>
      <c r="H454" s="102">
        <f t="shared" si="54"/>
        <v>0</v>
      </c>
      <c r="I454" s="101"/>
      <c r="J454" s="113"/>
      <c r="K454" s="113" t="s">
        <v>1501</v>
      </c>
      <c r="L454" s="127" t="str">
        <f t="shared" si="55"/>
        <v>L01XE17_nr</v>
      </c>
      <c r="M454" s="97">
        <v>1</v>
      </c>
      <c r="N454" s="97" t="s">
        <v>223</v>
      </c>
      <c r="O454" s="97">
        <v>28</v>
      </c>
      <c r="P454" s="97" t="s">
        <v>7</v>
      </c>
      <c r="Q454" s="97">
        <v>1</v>
      </c>
      <c r="R454" s="97" t="s">
        <v>17</v>
      </c>
      <c r="S454" s="97" t="str">
        <f t="shared" si="56"/>
        <v>MG</v>
      </c>
      <c r="T454" s="97">
        <f t="shared" si="57"/>
        <v>0</v>
      </c>
      <c r="U454" s="97" t="str">
        <f t="shared" si="58"/>
        <v>mg</v>
      </c>
      <c r="V454" s="98">
        <f t="shared" si="59"/>
        <v>1</v>
      </c>
      <c r="W454" s="97">
        <f t="shared" si="60"/>
        <v>0</v>
      </c>
      <c r="X454" s="97">
        <f t="shared" si="61"/>
        <v>1</v>
      </c>
      <c r="Y454" s="97">
        <f t="shared" si="62"/>
        <v>0</v>
      </c>
    </row>
    <row r="455" spans="2:25" ht="15.6">
      <c r="B455" s="97" t="s">
        <v>154</v>
      </c>
      <c r="C455" s="97" t="s">
        <v>155</v>
      </c>
      <c r="D455" s="97">
        <v>5198018</v>
      </c>
      <c r="E455" s="77">
        <v>7680622810022</v>
      </c>
      <c r="F455" s="97" t="s">
        <v>1359</v>
      </c>
      <c r="G455" s="103"/>
      <c r="H455" s="102">
        <f t="shared" si="54"/>
        <v>0</v>
      </c>
      <c r="I455" s="101"/>
      <c r="J455" s="113"/>
      <c r="K455" s="113" t="s">
        <v>1501</v>
      </c>
      <c r="L455" s="127" t="str">
        <f t="shared" si="55"/>
        <v>L01XE17_nr</v>
      </c>
      <c r="M455" s="97">
        <v>1</v>
      </c>
      <c r="N455" s="97" t="s">
        <v>223</v>
      </c>
      <c r="O455" s="97">
        <v>56</v>
      </c>
      <c r="P455" s="97" t="s">
        <v>7</v>
      </c>
      <c r="Q455" s="97">
        <v>1</v>
      </c>
      <c r="R455" s="97" t="s">
        <v>17</v>
      </c>
      <c r="S455" s="97" t="str">
        <f t="shared" si="56"/>
        <v>MG</v>
      </c>
      <c r="T455" s="97">
        <f t="shared" si="57"/>
        <v>0</v>
      </c>
      <c r="U455" s="97" t="str">
        <f t="shared" si="58"/>
        <v>mg</v>
      </c>
      <c r="V455" s="98">
        <f t="shared" si="59"/>
        <v>1</v>
      </c>
      <c r="W455" s="97">
        <f t="shared" si="60"/>
        <v>0</v>
      </c>
      <c r="X455" s="97">
        <f t="shared" si="61"/>
        <v>1</v>
      </c>
      <c r="Y455" s="97">
        <f t="shared" si="62"/>
        <v>0</v>
      </c>
    </row>
    <row r="456" spans="2:25" ht="15.6">
      <c r="B456" s="98" t="s">
        <v>154</v>
      </c>
      <c r="C456" s="97" t="s">
        <v>155</v>
      </c>
      <c r="D456" s="98">
        <v>5893445</v>
      </c>
      <c r="E456" s="77">
        <v>7680622810053</v>
      </c>
      <c r="F456" s="97" t="s">
        <v>940</v>
      </c>
      <c r="G456" s="103"/>
      <c r="H456" s="102">
        <f t="shared" si="54"/>
        <v>0</v>
      </c>
      <c r="I456" s="101"/>
      <c r="J456" s="113"/>
      <c r="K456" s="113" t="s">
        <v>1501</v>
      </c>
      <c r="L456" s="127" t="str">
        <f t="shared" si="55"/>
        <v>L01XE17_nr</v>
      </c>
      <c r="M456" s="97">
        <v>3</v>
      </c>
      <c r="N456" s="97" t="s">
        <v>223</v>
      </c>
      <c r="O456" s="97">
        <v>28</v>
      </c>
      <c r="P456" s="97" t="s">
        <v>7</v>
      </c>
      <c r="Q456" s="97">
        <v>1</v>
      </c>
      <c r="R456" s="97" t="s">
        <v>17</v>
      </c>
      <c r="S456" s="97" t="str">
        <f t="shared" si="56"/>
        <v>MG</v>
      </c>
      <c r="T456" s="97">
        <f t="shared" si="57"/>
        <v>0</v>
      </c>
      <c r="U456" s="97" t="str">
        <f t="shared" si="58"/>
        <v>mg</v>
      </c>
      <c r="V456" s="98">
        <f t="shared" si="59"/>
        <v>1</v>
      </c>
      <c r="W456" s="97">
        <f t="shared" si="60"/>
        <v>0</v>
      </c>
      <c r="X456" s="97">
        <f t="shared" si="61"/>
        <v>1</v>
      </c>
      <c r="Y456" s="97">
        <f t="shared" si="62"/>
        <v>0</v>
      </c>
    </row>
    <row r="457" spans="2:25" ht="15.6">
      <c r="B457" s="98" t="s">
        <v>154</v>
      </c>
      <c r="C457" s="97" t="s">
        <v>155</v>
      </c>
      <c r="D457" s="98">
        <v>5893451</v>
      </c>
      <c r="E457" s="77">
        <v>7680622810060</v>
      </c>
      <c r="F457" s="97" t="s">
        <v>1360</v>
      </c>
      <c r="G457" s="103"/>
      <c r="H457" s="102">
        <f t="shared" si="54"/>
        <v>0</v>
      </c>
      <c r="I457" s="101"/>
      <c r="J457" s="113"/>
      <c r="K457" s="113" t="s">
        <v>1501</v>
      </c>
      <c r="L457" s="127" t="str">
        <f t="shared" si="55"/>
        <v>L01XE17_nr</v>
      </c>
      <c r="M457" s="97">
        <v>3</v>
      </c>
      <c r="N457" s="97" t="s">
        <v>223</v>
      </c>
      <c r="O457" s="97">
        <v>56</v>
      </c>
      <c r="P457" s="97" t="s">
        <v>7</v>
      </c>
      <c r="Q457" s="97">
        <v>1</v>
      </c>
      <c r="R457" s="97" t="s">
        <v>17</v>
      </c>
      <c r="S457" s="97" t="str">
        <f t="shared" si="56"/>
        <v>MG</v>
      </c>
      <c r="T457" s="97">
        <f t="shared" si="57"/>
        <v>0</v>
      </c>
      <c r="U457" s="97" t="str">
        <f t="shared" si="58"/>
        <v>mg</v>
      </c>
      <c r="V457" s="98">
        <f t="shared" si="59"/>
        <v>1</v>
      </c>
      <c r="W457" s="97">
        <f t="shared" si="60"/>
        <v>0</v>
      </c>
      <c r="X457" s="97">
        <f t="shared" si="61"/>
        <v>1</v>
      </c>
      <c r="Y457" s="97">
        <f t="shared" si="62"/>
        <v>0</v>
      </c>
    </row>
    <row r="458" spans="2:25" ht="15.6">
      <c r="B458" s="97" t="s">
        <v>154</v>
      </c>
      <c r="C458" s="97" t="s">
        <v>155</v>
      </c>
      <c r="D458" s="97">
        <v>5198024</v>
      </c>
      <c r="E458" s="77">
        <v>7680622810039</v>
      </c>
      <c r="F458" s="97" t="s">
        <v>379</v>
      </c>
      <c r="G458" s="103"/>
      <c r="H458" s="102">
        <f t="shared" si="54"/>
        <v>0</v>
      </c>
      <c r="I458" s="101"/>
      <c r="J458" s="113"/>
      <c r="K458" s="113" t="s">
        <v>1501</v>
      </c>
      <c r="L458" s="127" t="str">
        <f t="shared" si="55"/>
        <v>L01XE17_nr</v>
      </c>
      <c r="M458" s="97">
        <v>5</v>
      </c>
      <c r="N458" s="97" t="s">
        <v>223</v>
      </c>
      <c r="O458" s="97">
        <v>28</v>
      </c>
      <c r="P458" s="97" t="s">
        <v>7</v>
      </c>
      <c r="Q458" s="97">
        <v>1</v>
      </c>
      <c r="R458" s="97" t="s">
        <v>17</v>
      </c>
      <c r="S458" s="97" t="str">
        <f t="shared" si="56"/>
        <v>MG</v>
      </c>
      <c r="T458" s="97">
        <f t="shared" si="57"/>
        <v>0</v>
      </c>
      <c r="U458" s="97" t="str">
        <f t="shared" si="58"/>
        <v>mg</v>
      </c>
      <c r="V458" s="98">
        <f t="shared" si="59"/>
        <v>1</v>
      </c>
      <c r="W458" s="97">
        <f t="shared" si="60"/>
        <v>0</v>
      </c>
      <c r="X458" s="97">
        <f t="shared" si="61"/>
        <v>1</v>
      </c>
      <c r="Y458" s="97">
        <f t="shared" si="62"/>
        <v>0</v>
      </c>
    </row>
    <row r="459" spans="2:25" ht="15.6">
      <c r="B459" s="97" t="s">
        <v>154</v>
      </c>
      <c r="C459" s="97" t="s">
        <v>155</v>
      </c>
      <c r="D459" s="97">
        <v>5198030</v>
      </c>
      <c r="E459" s="77">
        <v>7680622810046</v>
      </c>
      <c r="F459" s="97" t="s">
        <v>1361</v>
      </c>
      <c r="G459" s="103"/>
      <c r="H459" s="102">
        <f t="shared" si="54"/>
        <v>0</v>
      </c>
      <c r="I459" s="101"/>
      <c r="J459" s="113"/>
      <c r="K459" s="113" t="s">
        <v>1501</v>
      </c>
      <c r="L459" s="127" t="str">
        <f t="shared" si="55"/>
        <v>L01XE17_nr</v>
      </c>
      <c r="M459" s="97">
        <v>5</v>
      </c>
      <c r="N459" s="97" t="s">
        <v>223</v>
      </c>
      <c r="O459" s="97">
        <v>56</v>
      </c>
      <c r="P459" s="97" t="s">
        <v>7</v>
      </c>
      <c r="Q459" s="97">
        <v>1</v>
      </c>
      <c r="R459" s="97" t="s">
        <v>17</v>
      </c>
      <c r="S459" s="97" t="str">
        <f t="shared" si="56"/>
        <v>MG</v>
      </c>
      <c r="T459" s="97">
        <f t="shared" si="57"/>
        <v>0</v>
      </c>
      <c r="U459" s="97" t="str">
        <f t="shared" si="58"/>
        <v>mg</v>
      </c>
      <c r="V459" s="98">
        <f t="shared" si="59"/>
        <v>1</v>
      </c>
      <c r="W459" s="97">
        <f t="shared" si="60"/>
        <v>0</v>
      </c>
      <c r="X459" s="97">
        <f t="shared" si="61"/>
        <v>1</v>
      </c>
      <c r="Y459" s="97">
        <f t="shared" si="62"/>
        <v>0</v>
      </c>
    </row>
    <row r="460" spans="2:25" ht="15.6">
      <c r="B460" s="98" t="s">
        <v>154</v>
      </c>
      <c r="C460" s="97" t="s">
        <v>155</v>
      </c>
      <c r="D460" s="98">
        <v>5893468</v>
      </c>
      <c r="E460" s="77">
        <v>7680622810077</v>
      </c>
      <c r="F460" s="97" t="s">
        <v>941</v>
      </c>
      <c r="G460" s="103"/>
      <c r="H460" s="102">
        <f t="shared" si="54"/>
        <v>0</v>
      </c>
      <c r="I460" s="101"/>
      <c r="J460" s="113"/>
      <c r="K460" s="113" t="s">
        <v>1501</v>
      </c>
      <c r="L460" s="127" t="str">
        <f t="shared" si="55"/>
        <v>L01XE17_nr</v>
      </c>
      <c r="M460" s="97">
        <v>7</v>
      </c>
      <c r="N460" s="97" t="s">
        <v>223</v>
      </c>
      <c r="O460" s="97">
        <v>28</v>
      </c>
      <c r="P460" s="97" t="s">
        <v>7</v>
      </c>
      <c r="Q460" s="97">
        <v>1</v>
      </c>
      <c r="R460" s="97" t="s">
        <v>17</v>
      </c>
      <c r="S460" s="97" t="str">
        <f t="shared" si="56"/>
        <v>MG</v>
      </c>
      <c r="T460" s="97">
        <f t="shared" si="57"/>
        <v>0</v>
      </c>
      <c r="U460" s="97" t="str">
        <f t="shared" si="58"/>
        <v>mg</v>
      </c>
      <c r="V460" s="98">
        <f t="shared" si="59"/>
        <v>1</v>
      </c>
      <c r="W460" s="97">
        <f t="shared" si="60"/>
        <v>0</v>
      </c>
      <c r="X460" s="97">
        <f t="shared" si="61"/>
        <v>1</v>
      </c>
      <c r="Y460" s="97">
        <f t="shared" si="62"/>
        <v>0</v>
      </c>
    </row>
    <row r="461" spans="2:25" ht="15.6">
      <c r="B461" s="98" t="s">
        <v>154</v>
      </c>
      <c r="C461" s="97" t="s">
        <v>155</v>
      </c>
      <c r="D461" s="98">
        <v>5893474</v>
      </c>
      <c r="E461" s="77">
        <v>7680622810084</v>
      </c>
      <c r="F461" s="97" t="s">
        <v>1362</v>
      </c>
      <c r="G461" s="103"/>
      <c r="H461" s="102">
        <f t="shared" si="54"/>
        <v>0</v>
      </c>
      <c r="I461" s="101"/>
      <c r="J461" s="113"/>
      <c r="K461" s="113" t="s">
        <v>1501</v>
      </c>
      <c r="L461" s="127" t="str">
        <f t="shared" si="55"/>
        <v>L01XE17_nr</v>
      </c>
      <c r="M461" s="97">
        <v>7</v>
      </c>
      <c r="N461" s="97" t="s">
        <v>223</v>
      </c>
      <c r="O461" s="97">
        <v>56</v>
      </c>
      <c r="P461" s="97" t="s">
        <v>7</v>
      </c>
      <c r="Q461" s="97">
        <v>1</v>
      </c>
      <c r="R461" s="97" t="s">
        <v>17</v>
      </c>
      <c r="S461" s="97" t="str">
        <f t="shared" si="56"/>
        <v>MG</v>
      </c>
      <c r="T461" s="97">
        <f t="shared" si="57"/>
        <v>0</v>
      </c>
      <c r="U461" s="97" t="str">
        <f t="shared" si="58"/>
        <v>mg</v>
      </c>
      <c r="V461" s="98">
        <f t="shared" si="59"/>
        <v>1</v>
      </c>
      <c r="W461" s="97">
        <f t="shared" si="60"/>
        <v>0</v>
      </c>
      <c r="X461" s="97">
        <f t="shared" si="61"/>
        <v>1</v>
      </c>
      <c r="Y461" s="97">
        <f t="shared" si="62"/>
        <v>0</v>
      </c>
    </row>
    <row r="462" spans="2:25" ht="15.6">
      <c r="B462" s="97" t="s">
        <v>156</v>
      </c>
      <c r="C462" s="97" t="s">
        <v>1479</v>
      </c>
      <c r="D462" s="97">
        <v>5892747</v>
      </c>
      <c r="E462" s="77">
        <v>7680627810027</v>
      </c>
      <c r="F462" s="97" t="s">
        <v>1363</v>
      </c>
      <c r="G462" s="103"/>
      <c r="H462" s="102">
        <f t="shared" si="54"/>
        <v>0</v>
      </c>
      <c r="I462" s="101"/>
      <c r="J462" s="113"/>
      <c r="K462" s="113" t="s">
        <v>1501</v>
      </c>
      <c r="L462" s="127" t="str">
        <f t="shared" si="55"/>
        <v>L01XE23_nr</v>
      </c>
      <c r="M462" s="97">
        <v>50</v>
      </c>
      <c r="N462" s="97" t="s">
        <v>223</v>
      </c>
      <c r="O462" s="97">
        <v>120</v>
      </c>
      <c r="P462" s="97" t="s">
        <v>7</v>
      </c>
      <c r="Q462" s="97">
        <v>1</v>
      </c>
      <c r="R462" s="97" t="s">
        <v>17</v>
      </c>
      <c r="S462" s="97" t="str">
        <f t="shared" si="56"/>
        <v>MG</v>
      </c>
      <c r="T462" s="97">
        <f t="shared" si="57"/>
        <v>0</v>
      </c>
      <c r="U462" s="97" t="str">
        <f t="shared" si="58"/>
        <v>mg</v>
      </c>
      <c r="V462" s="98">
        <f t="shared" si="59"/>
        <v>1</v>
      </c>
      <c r="W462" s="97">
        <f t="shared" si="60"/>
        <v>0</v>
      </c>
      <c r="X462" s="97">
        <f t="shared" si="61"/>
        <v>1</v>
      </c>
      <c r="Y462" s="97">
        <f t="shared" si="62"/>
        <v>0</v>
      </c>
    </row>
    <row r="463" spans="2:25" ht="15.6">
      <c r="B463" s="97" t="s">
        <v>156</v>
      </c>
      <c r="C463" s="97" t="s">
        <v>1479</v>
      </c>
      <c r="D463" s="97">
        <v>5892730</v>
      </c>
      <c r="E463" s="77">
        <v>7680627810010</v>
      </c>
      <c r="F463" s="97" t="s">
        <v>942</v>
      </c>
      <c r="G463" s="103"/>
      <c r="H463" s="102">
        <f t="shared" si="54"/>
        <v>0</v>
      </c>
      <c r="I463" s="101"/>
      <c r="J463" s="113"/>
      <c r="K463" s="113" t="s">
        <v>1501</v>
      </c>
      <c r="L463" s="127" t="str">
        <f t="shared" si="55"/>
        <v>L01XE23_nr</v>
      </c>
      <c r="M463" s="97">
        <v>50</v>
      </c>
      <c r="N463" s="97" t="s">
        <v>223</v>
      </c>
      <c r="O463" s="97">
        <v>28</v>
      </c>
      <c r="P463" s="97" t="s">
        <v>7</v>
      </c>
      <c r="Q463" s="97">
        <v>1</v>
      </c>
      <c r="R463" s="97" t="s">
        <v>17</v>
      </c>
      <c r="S463" s="97" t="str">
        <f t="shared" si="56"/>
        <v>MG</v>
      </c>
      <c r="T463" s="97">
        <f t="shared" si="57"/>
        <v>0</v>
      </c>
      <c r="U463" s="97" t="str">
        <f t="shared" si="58"/>
        <v>mg</v>
      </c>
      <c r="V463" s="98">
        <f t="shared" si="59"/>
        <v>1</v>
      </c>
      <c r="W463" s="97">
        <f t="shared" si="60"/>
        <v>0</v>
      </c>
      <c r="X463" s="97">
        <f t="shared" si="61"/>
        <v>1</v>
      </c>
      <c r="Y463" s="97">
        <f t="shared" si="62"/>
        <v>0</v>
      </c>
    </row>
    <row r="464" spans="2:25" ht="15.6">
      <c r="B464" s="98" t="s">
        <v>156</v>
      </c>
      <c r="C464" s="97" t="s">
        <v>1479</v>
      </c>
      <c r="D464" s="98">
        <v>5892776</v>
      </c>
      <c r="E464" s="77">
        <v>7680627810041</v>
      </c>
      <c r="F464" s="97" t="s">
        <v>1364</v>
      </c>
      <c r="G464" s="103"/>
      <c r="H464" s="102">
        <f t="shared" si="54"/>
        <v>0</v>
      </c>
      <c r="I464" s="101"/>
      <c r="J464" s="113"/>
      <c r="K464" s="113" t="s">
        <v>1501</v>
      </c>
      <c r="L464" s="127" t="str">
        <f t="shared" si="55"/>
        <v>L01XE23_nr</v>
      </c>
      <c r="M464" s="97">
        <v>75</v>
      </c>
      <c r="N464" s="97" t="s">
        <v>223</v>
      </c>
      <c r="O464" s="97">
        <v>120</v>
      </c>
      <c r="P464" s="97" t="s">
        <v>7</v>
      </c>
      <c r="Q464" s="97">
        <v>1</v>
      </c>
      <c r="R464" s="97" t="s">
        <v>17</v>
      </c>
      <c r="S464" s="97" t="str">
        <f t="shared" si="56"/>
        <v>MG</v>
      </c>
      <c r="T464" s="97">
        <f t="shared" si="57"/>
        <v>0</v>
      </c>
      <c r="U464" s="97" t="str">
        <f t="shared" si="58"/>
        <v>mg</v>
      </c>
      <c r="V464" s="98">
        <f t="shared" si="59"/>
        <v>1</v>
      </c>
      <c r="W464" s="97">
        <f t="shared" si="60"/>
        <v>0</v>
      </c>
      <c r="X464" s="97">
        <f t="shared" si="61"/>
        <v>1</v>
      </c>
      <c r="Y464" s="97">
        <f t="shared" si="62"/>
        <v>0</v>
      </c>
    </row>
    <row r="465" spans="2:25" ht="15.6">
      <c r="B465" s="98" t="s">
        <v>156</v>
      </c>
      <c r="C465" s="97" t="s">
        <v>1479</v>
      </c>
      <c r="D465" s="98">
        <v>5892753</v>
      </c>
      <c r="E465" s="77">
        <v>7680627810034</v>
      </c>
      <c r="F465" s="97" t="s">
        <v>943</v>
      </c>
      <c r="G465" s="103"/>
      <c r="H465" s="102">
        <f t="shared" si="54"/>
        <v>0</v>
      </c>
      <c r="I465" s="101"/>
      <c r="J465" s="113"/>
      <c r="K465" s="113" t="s">
        <v>1501</v>
      </c>
      <c r="L465" s="127" t="str">
        <f t="shared" si="55"/>
        <v>L01XE23_nr</v>
      </c>
      <c r="M465" s="97">
        <v>75</v>
      </c>
      <c r="N465" s="97" t="s">
        <v>223</v>
      </c>
      <c r="O465" s="97">
        <v>28</v>
      </c>
      <c r="P465" s="97" t="s">
        <v>7</v>
      </c>
      <c r="Q465" s="97">
        <v>1</v>
      </c>
      <c r="R465" s="97" t="s">
        <v>17</v>
      </c>
      <c r="S465" s="97" t="str">
        <f t="shared" si="56"/>
        <v>MG</v>
      </c>
      <c r="T465" s="97">
        <f t="shared" si="57"/>
        <v>0</v>
      </c>
      <c r="U465" s="97" t="str">
        <f t="shared" si="58"/>
        <v>mg</v>
      </c>
      <c r="V465" s="98">
        <f t="shared" si="59"/>
        <v>1</v>
      </c>
      <c r="W465" s="97">
        <f t="shared" si="60"/>
        <v>0</v>
      </c>
      <c r="X465" s="97">
        <f t="shared" si="61"/>
        <v>1</v>
      </c>
      <c r="Y465" s="97">
        <f t="shared" si="62"/>
        <v>0</v>
      </c>
    </row>
    <row r="466" spans="2:25" ht="15.6">
      <c r="B466" s="98" t="s">
        <v>157</v>
      </c>
      <c r="C466" s="97" t="s">
        <v>158</v>
      </c>
      <c r="D466" s="98">
        <v>6474851</v>
      </c>
      <c r="E466" s="77"/>
      <c r="F466" s="97" t="s">
        <v>944</v>
      </c>
      <c r="G466" s="103"/>
      <c r="H466" s="102">
        <f t="shared" si="54"/>
        <v>0</v>
      </c>
      <c r="I466" s="101"/>
      <c r="J466" s="113"/>
      <c r="K466" s="113" t="s">
        <v>1501</v>
      </c>
      <c r="L466" s="127" t="str">
        <f t="shared" si="55"/>
        <v>L01XX01_nr</v>
      </c>
      <c r="M466" s="97">
        <v>75</v>
      </c>
      <c r="N466" s="97" t="s">
        <v>223</v>
      </c>
      <c r="O466" s="97">
        <v>5</v>
      </c>
      <c r="P466" s="97" t="s">
        <v>7</v>
      </c>
      <c r="Q466" s="97">
        <v>1</v>
      </c>
      <c r="R466" s="97" t="s">
        <v>17</v>
      </c>
      <c r="S466" s="97" t="str">
        <f t="shared" si="56"/>
        <v>MG</v>
      </c>
      <c r="T466" s="97">
        <f t="shared" si="57"/>
        <v>0</v>
      </c>
      <c r="U466" s="97" t="str">
        <f t="shared" si="58"/>
        <v>mg</v>
      </c>
      <c r="V466" s="98">
        <f t="shared" si="59"/>
        <v>1</v>
      </c>
      <c r="W466" s="97">
        <f t="shared" si="60"/>
        <v>0</v>
      </c>
      <c r="X466" s="97">
        <f t="shared" si="61"/>
        <v>1</v>
      </c>
      <c r="Y466" s="97">
        <f t="shared" si="62"/>
        <v>0</v>
      </c>
    </row>
    <row r="467" spans="2:25" ht="15.6">
      <c r="B467" s="97" t="s">
        <v>157</v>
      </c>
      <c r="C467" s="97" t="s">
        <v>158</v>
      </c>
      <c r="D467" s="97">
        <v>1913487</v>
      </c>
      <c r="E467" s="77">
        <v>7680482990162</v>
      </c>
      <c r="F467" s="97" t="s">
        <v>380</v>
      </c>
      <c r="G467" s="103"/>
      <c r="H467" s="102">
        <f t="shared" si="54"/>
        <v>0</v>
      </c>
      <c r="I467" s="101"/>
      <c r="J467" s="113"/>
      <c r="K467" s="113" t="s">
        <v>1501</v>
      </c>
      <c r="L467" s="127" t="str">
        <f t="shared" si="55"/>
        <v>L01XX01_nr</v>
      </c>
      <c r="M467" s="97">
        <v>85</v>
      </c>
      <c r="N467" s="97" t="s">
        <v>381</v>
      </c>
      <c r="O467" s="97">
        <v>6</v>
      </c>
      <c r="P467" s="97" t="s">
        <v>7</v>
      </c>
      <c r="Q467" s="97">
        <v>1</v>
      </c>
      <c r="R467" s="97" t="s">
        <v>17</v>
      </c>
      <c r="S467" s="97" t="str">
        <f t="shared" si="56"/>
        <v>MG</v>
      </c>
      <c r="T467" s="97" t="str">
        <f t="shared" si="57"/>
        <v>1.7ML</v>
      </c>
      <c r="U467" s="97" t="str">
        <f t="shared" si="58"/>
        <v>mg</v>
      </c>
      <c r="V467" s="98" t="str">
        <f t="shared" si="59"/>
        <v>1.7ML</v>
      </c>
      <c r="W467" s="97">
        <f t="shared" si="60"/>
        <v>0</v>
      </c>
      <c r="X467" s="97">
        <f t="shared" si="61"/>
        <v>1</v>
      </c>
      <c r="Y467" s="97">
        <f t="shared" si="62"/>
        <v>0</v>
      </c>
    </row>
    <row r="468" spans="2:25" ht="15.6">
      <c r="B468" s="97" t="s">
        <v>159</v>
      </c>
      <c r="C468" s="97" t="s">
        <v>160</v>
      </c>
      <c r="D468" s="97">
        <v>4915452</v>
      </c>
      <c r="E468" s="77"/>
      <c r="F468" s="97" t="s">
        <v>946</v>
      </c>
      <c r="G468" s="103"/>
      <c r="H468" s="102">
        <f t="shared" ref="H468:H531" si="63">+IF(OR(X468=1,Y468=1),G468/Q468/O468/M468,G468/Q468/M468)</f>
        <v>0</v>
      </c>
      <c r="I468" s="101"/>
      <c r="J468" s="113"/>
      <c r="K468" s="113" t="s">
        <v>1501</v>
      </c>
      <c r="L468" s="127" t="str">
        <f t="shared" ref="L468:L531" si="64">+B468&amp;"_"&amp;K468</f>
        <v>L01XX02_nr</v>
      </c>
      <c r="M468" s="97">
        <v>10000</v>
      </c>
      <c r="N468" s="97" t="s">
        <v>221</v>
      </c>
      <c r="O468" s="97">
        <v>1</v>
      </c>
      <c r="P468" s="97" t="s">
        <v>222</v>
      </c>
      <c r="Q468" s="97">
        <v>5</v>
      </c>
      <c r="R468" s="97" t="s">
        <v>1443</v>
      </c>
      <c r="S468" s="97" t="str">
        <f t="shared" ref="S468:S531" si="65">IF(ISERR(SEARCH("/",$N468)-1),$N468,LEFT($N468,SEARCH("/",$N468)-1))</f>
        <v>E</v>
      </c>
      <c r="T468" s="97">
        <f t="shared" ref="T468:T531" si="66">IF(ISERR(SEARCH("/",$N468)-1),0,RIGHT($N468,LEN($N468)-SEARCH("/",$N468)))</f>
        <v>0</v>
      </c>
      <c r="U468" s="97" t="str">
        <f t="shared" ref="U468:U531" si="67">+IF(OR(S468=R468,AND(S468="E",R468="U"),AND(S468="IE",R468="IU"),AND(S468="IE",R468="U"),AND(S468="E",R468="IU"),AND(S468="MIOE",R468="MIU")),R468,S468)</f>
        <v>IU</v>
      </c>
      <c r="V468" s="98">
        <f t="shared" ref="V468:V531" si="68">+IF(T468=0,1,IF(LEFT(T468,1)="M","1"&amp;T468,T468))</f>
        <v>1</v>
      </c>
      <c r="W468" s="97">
        <f t="shared" ref="W468:W531" si="69">+IF(U468=R468,0,1)</f>
        <v>0</v>
      </c>
      <c r="X468" s="97">
        <f t="shared" ref="X468:X531" si="70">+IF(P468="Stk",1,0)</f>
        <v>0</v>
      </c>
      <c r="Y468" s="97">
        <f t="shared" ref="Y468:Y531" si="71">+IF(OR(X468=1,V468=1),0,IF((O468&amp;P468)=V468,0,1))</f>
        <v>0</v>
      </c>
    </row>
    <row r="469" spans="2:25" ht="15.6">
      <c r="B469" s="97" t="s">
        <v>159</v>
      </c>
      <c r="C469" s="97" t="s">
        <v>160</v>
      </c>
      <c r="D469" s="97">
        <v>3540369</v>
      </c>
      <c r="E469" s="77"/>
      <c r="F469" s="97" t="s">
        <v>945</v>
      </c>
      <c r="G469" s="103"/>
      <c r="H469" s="102">
        <f t="shared" si="63"/>
        <v>0</v>
      </c>
      <c r="I469" s="101"/>
      <c r="J469" s="113"/>
      <c r="K469" s="113" t="s">
        <v>1501</v>
      </c>
      <c r="L469" s="127" t="str">
        <f t="shared" si="64"/>
        <v>L01XX02_nr</v>
      </c>
      <c r="M469" s="97">
        <v>5000</v>
      </c>
      <c r="N469" s="97" t="s">
        <v>221</v>
      </c>
      <c r="O469" s="97">
        <v>5</v>
      </c>
      <c r="P469" s="97" t="s">
        <v>7</v>
      </c>
      <c r="Q469" s="97">
        <v>1</v>
      </c>
      <c r="R469" s="97" t="s">
        <v>1443</v>
      </c>
      <c r="S469" s="97" t="str">
        <f t="shared" si="65"/>
        <v>E</v>
      </c>
      <c r="T469" s="97">
        <f t="shared" si="66"/>
        <v>0</v>
      </c>
      <c r="U469" s="97" t="str">
        <f t="shared" si="67"/>
        <v>IU</v>
      </c>
      <c r="V469" s="98">
        <f t="shared" si="68"/>
        <v>1</v>
      </c>
      <c r="W469" s="97">
        <f t="shared" si="69"/>
        <v>0</v>
      </c>
      <c r="X469" s="97">
        <f t="shared" si="70"/>
        <v>1</v>
      </c>
      <c r="Y469" s="97">
        <f t="shared" si="71"/>
        <v>0</v>
      </c>
    </row>
    <row r="470" spans="2:25" ht="15.6">
      <c r="B470" s="98" t="s">
        <v>159</v>
      </c>
      <c r="C470" s="97" t="s">
        <v>160</v>
      </c>
      <c r="D470" s="98">
        <v>6030752</v>
      </c>
      <c r="E470" s="77"/>
      <c r="F470" s="97" t="s">
        <v>948</v>
      </c>
      <c r="G470" s="103"/>
      <c r="H470" s="102">
        <f t="shared" si="63"/>
        <v>0</v>
      </c>
      <c r="I470" s="101"/>
      <c r="J470" s="113"/>
      <c r="K470" s="113" t="s">
        <v>1501</v>
      </c>
      <c r="L470" s="127" t="str">
        <f t="shared" si="64"/>
        <v>L01XX02_nr</v>
      </c>
      <c r="M470" s="97">
        <v>10000</v>
      </c>
      <c r="N470" s="97" t="s">
        <v>221</v>
      </c>
      <c r="O470" s="97">
        <v>5</v>
      </c>
      <c r="P470" s="97" t="s">
        <v>7</v>
      </c>
      <c r="Q470" s="97">
        <v>1</v>
      </c>
      <c r="R470" s="97" t="s">
        <v>1443</v>
      </c>
      <c r="S470" s="97" t="str">
        <f t="shared" si="65"/>
        <v>E</v>
      </c>
      <c r="T470" s="97">
        <f t="shared" si="66"/>
        <v>0</v>
      </c>
      <c r="U470" s="97" t="str">
        <f t="shared" si="67"/>
        <v>IU</v>
      </c>
      <c r="V470" s="98">
        <f t="shared" si="68"/>
        <v>1</v>
      </c>
      <c r="W470" s="97">
        <f t="shared" si="69"/>
        <v>0</v>
      </c>
      <c r="X470" s="97">
        <f t="shared" si="70"/>
        <v>1</v>
      </c>
      <c r="Y470" s="97">
        <f t="shared" si="71"/>
        <v>0</v>
      </c>
    </row>
    <row r="471" spans="2:25" ht="15.6">
      <c r="B471" s="97" t="s">
        <v>159</v>
      </c>
      <c r="C471" s="97" t="s">
        <v>160</v>
      </c>
      <c r="D471" s="97">
        <v>5289525</v>
      </c>
      <c r="E471" s="77"/>
      <c r="F471" s="97" t="s">
        <v>947</v>
      </c>
      <c r="G471" s="103"/>
      <c r="H471" s="102">
        <f t="shared" si="63"/>
        <v>0</v>
      </c>
      <c r="I471" s="101"/>
      <c r="J471" s="113"/>
      <c r="K471" s="113" t="s">
        <v>1501</v>
      </c>
      <c r="L471" s="127" t="str">
        <f t="shared" si="64"/>
        <v>L01XX02_nr</v>
      </c>
      <c r="M471" s="97">
        <v>10000</v>
      </c>
      <c r="N471" s="97" t="s">
        <v>221</v>
      </c>
      <c r="O471" s="97">
        <v>1</v>
      </c>
      <c r="P471" s="97" t="s">
        <v>7</v>
      </c>
      <c r="Q471" s="97">
        <v>5</v>
      </c>
      <c r="R471" s="97" t="s">
        <v>1443</v>
      </c>
      <c r="S471" s="97" t="str">
        <f t="shared" si="65"/>
        <v>E</v>
      </c>
      <c r="T471" s="97">
        <f t="shared" si="66"/>
        <v>0</v>
      </c>
      <c r="U471" s="97" t="str">
        <f t="shared" si="67"/>
        <v>IU</v>
      </c>
      <c r="V471" s="98">
        <f t="shared" si="68"/>
        <v>1</v>
      </c>
      <c r="W471" s="97">
        <f t="shared" si="69"/>
        <v>0</v>
      </c>
      <c r="X471" s="97">
        <f t="shared" si="70"/>
        <v>1</v>
      </c>
      <c r="Y471" s="97">
        <f t="shared" si="71"/>
        <v>0</v>
      </c>
    </row>
    <row r="472" spans="2:25" ht="15.6">
      <c r="B472" s="97" t="s">
        <v>1365</v>
      </c>
      <c r="C472" s="97" t="s">
        <v>1480</v>
      </c>
      <c r="D472" s="97">
        <v>4173588</v>
      </c>
      <c r="E472" s="77">
        <v>7680585890017</v>
      </c>
      <c r="F472" s="97" t="s">
        <v>1366</v>
      </c>
      <c r="G472" s="103"/>
      <c r="H472" s="102">
        <f t="shared" si="63"/>
        <v>0</v>
      </c>
      <c r="I472" s="101"/>
      <c r="J472" s="113"/>
      <c r="K472" s="113" t="s">
        <v>1501</v>
      </c>
      <c r="L472" s="127" t="str">
        <f t="shared" si="64"/>
        <v>L01XX17_nr</v>
      </c>
      <c r="M472" s="97">
        <v>0.25</v>
      </c>
      <c r="N472" s="97" t="s">
        <v>223</v>
      </c>
      <c r="O472" s="97">
        <v>10</v>
      </c>
      <c r="P472" s="97" t="s">
        <v>7</v>
      </c>
      <c r="Q472" s="97">
        <v>1</v>
      </c>
      <c r="R472" s="97" t="s">
        <v>17</v>
      </c>
      <c r="S472" s="97" t="str">
        <f t="shared" si="65"/>
        <v>MG</v>
      </c>
      <c r="T472" s="97">
        <f t="shared" si="66"/>
        <v>0</v>
      </c>
      <c r="U472" s="97" t="str">
        <f t="shared" si="67"/>
        <v>mg</v>
      </c>
      <c r="V472" s="98">
        <f t="shared" si="68"/>
        <v>1</v>
      </c>
      <c r="W472" s="97">
        <f t="shared" si="69"/>
        <v>0</v>
      </c>
      <c r="X472" s="97">
        <f t="shared" si="70"/>
        <v>1</v>
      </c>
      <c r="Y472" s="97">
        <f t="shared" si="71"/>
        <v>0</v>
      </c>
    </row>
    <row r="473" spans="2:25" ht="15.6">
      <c r="B473" s="97" t="s">
        <v>1365</v>
      </c>
      <c r="C473" s="97" t="s">
        <v>1480</v>
      </c>
      <c r="D473" s="97">
        <v>4173602</v>
      </c>
      <c r="E473" s="77">
        <v>7680585890024</v>
      </c>
      <c r="F473" s="97" t="s">
        <v>1367</v>
      </c>
      <c r="G473" s="103"/>
      <c r="H473" s="102">
        <f t="shared" si="63"/>
        <v>0</v>
      </c>
      <c r="I473" s="101"/>
      <c r="J473" s="113"/>
      <c r="K473" s="113" t="s">
        <v>1501</v>
      </c>
      <c r="L473" s="127" t="str">
        <f t="shared" si="64"/>
        <v>L01XX17_nr</v>
      </c>
      <c r="M473" s="97">
        <v>1</v>
      </c>
      <c r="N473" s="97" t="s">
        <v>223</v>
      </c>
      <c r="O473" s="97">
        <v>10</v>
      </c>
      <c r="P473" s="97" t="s">
        <v>7</v>
      </c>
      <c r="Q473" s="97">
        <v>1</v>
      </c>
      <c r="R473" s="97" t="s">
        <v>17</v>
      </c>
      <c r="S473" s="97" t="str">
        <f t="shared" si="65"/>
        <v>MG</v>
      </c>
      <c r="T473" s="97">
        <f t="shared" si="66"/>
        <v>0</v>
      </c>
      <c r="U473" s="97" t="str">
        <f t="shared" si="67"/>
        <v>mg</v>
      </c>
      <c r="V473" s="98">
        <f t="shared" si="68"/>
        <v>1</v>
      </c>
      <c r="W473" s="97">
        <f t="shared" si="69"/>
        <v>0</v>
      </c>
      <c r="X473" s="97">
        <f t="shared" si="70"/>
        <v>1</v>
      </c>
      <c r="Y473" s="97">
        <f t="shared" si="71"/>
        <v>0</v>
      </c>
    </row>
    <row r="474" spans="2:25" ht="15.6">
      <c r="B474" s="97" t="s">
        <v>1365</v>
      </c>
      <c r="C474" s="97" t="s">
        <v>1480</v>
      </c>
      <c r="D474" s="97">
        <v>2273831</v>
      </c>
      <c r="E474" s="77">
        <v>7680538570355</v>
      </c>
      <c r="F474" s="97" t="s">
        <v>1368</v>
      </c>
      <c r="G474" s="103"/>
      <c r="H474" s="102">
        <f t="shared" si="63"/>
        <v>0</v>
      </c>
      <c r="I474" s="101"/>
      <c r="J474" s="113"/>
      <c r="K474" s="113" t="s">
        <v>1501</v>
      </c>
      <c r="L474" s="127" t="str">
        <f t="shared" si="64"/>
        <v>L01XX17_nr</v>
      </c>
      <c r="M474" s="97">
        <v>1</v>
      </c>
      <c r="N474" s="97" t="s">
        <v>223</v>
      </c>
      <c r="O474" s="97">
        <v>1</v>
      </c>
      <c r="P474" s="97" t="s">
        <v>7</v>
      </c>
      <c r="Q474" s="97">
        <v>1</v>
      </c>
      <c r="R474" s="97" t="s">
        <v>17</v>
      </c>
      <c r="S474" s="97" t="str">
        <f t="shared" si="65"/>
        <v>MG</v>
      </c>
      <c r="T474" s="97">
        <f t="shared" si="66"/>
        <v>0</v>
      </c>
      <c r="U474" s="97" t="str">
        <f t="shared" si="67"/>
        <v>mg</v>
      </c>
      <c r="V474" s="98">
        <f t="shared" si="68"/>
        <v>1</v>
      </c>
      <c r="W474" s="97">
        <f t="shared" si="69"/>
        <v>0</v>
      </c>
      <c r="X474" s="97">
        <f t="shared" si="70"/>
        <v>1</v>
      </c>
      <c r="Y474" s="97">
        <f t="shared" si="71"/>
        <v>0</v>
      </c>
    </row>
    <row r="475" spans="2:25" ht="15.6">
      <c r="B475" s="97" t="s">
        <v>1365</v>
      </c>
      <c r="C475" s="97" t="s">
        <v>1480</v>
      </c>
      <c r="D475" s="97">
        <v>1895631</v>
      </c>
      <c r="E475" s="77">
        <v>7680538570270</v>
      </c>
      <c r="F475" s="97" t="s">
        <v>1369</v>
      </c>
      <c r="G475" s="103"/>
      <c r="H475" s="102">
        <f t="shared" si="63"/>
        <v>0</v>
      </c>
      <c r="I475" s="101"/>
      <c r="J475" s="113"/>
      <c r="K475" s="113" t="s">
        <v>1501</v>
      </c>
      <c r="L475" s="127" t="str">
        <f t="shared" si="64"/>
        <v>L01XX17_nr</v>
      </c>
      <c r="M475" s="97">
        <v>4</v>
      </c>
      <c r="N475" s="97" t="s">
        <v>223</v>
      </c>
      <c r="O475" s="97">
        <v>1</v>
      </c>
      <c r="P475" s="97" t="s">
        <v>7</v>
      </c>
      <c r="Q475" s="97">
        <v>1</v>
      </c>
      <c r="R475" s="97" t="s">
        <v>17</v>
      </c>
      <c r="S475" s="97" t="str">
        <f t="shared" si="65"/>
        <v>MG</v>
      </c>
      <c r="T475" s="97">
        <f t="shared" si="66"/>
        <v>0</v>
      </c>
      <c r="U475" s="97" t="str">
        <f t="shared" si="67"/>
        <v>mg</v>
      </c>
      <c r="V475" s="98">
        <f t="shared" si="68"/>
        <v>1</v>
      </c>
      <c r="W475" s="97">
        <f t="shared" si="69"/>
        <v>0</v>
      </c>
      <c r="X475" s="97">
        <f t="shared" si="70"/>
        <v>1</v>
      </c>
      <c r="Y475" s="97">
        <f t="shared" si="71"/>
        <v>0</v>
      </c>
    </row>
    <row r="476" spans="2:25" ht="15.6">
      <c r="B476" s="97" t="s">
        <v>1365</v>
      </c>
      <c r="C476" s="97" t="s">
        <v>1480</v>
      </c>
      <c r="D476" s="97">
        <v>1836404</v>
      </c>
      <c r="E476" s="77">
        <v>7680538570195</v>
      </c>
      <c r="F476" s="97" t="s">
        <v>1370</v>
      </c>
      <c r="G476" s="103"/>
      <c r="H476" s="102">
        <f t="shared" si="63"/>
        <v>0</v>
      </c>
      <c r="I476" s="101"/>
      <c r="J476" s="113"/>
      <c r="K476" s="113" t="s">
        <v>1501</v>
      </c>
      <c r="L476" s="127" t="str">
        <f t="shared" si="64"/>
        <v>L01XX17_nr</v>
      </c>
      <c r="M476" s="97">
        <v>4</v>
      </c>
      <c r="N476" s="97" t="s">
        <v>223</v>
      </c>
      <c r="O476" s="97">
        <v>5</v>
      </c>
      <c r="P476" s="97" t="s">
        <v>7</v>
      </c>
      <c r="Q476" s="97">
        <v>1</v>
      </c>
      <c r="R476" s="97" t="s">
        <v>17</v>
      </c>
      <c r="S476" s="97" t="str">
        <f t="shared" si="65"/>
        <v>MG</v>
      </c>
      <c r="T476" s="97">
        <f t="shared" si="66"/>
        <v>0</v>
      </c>
      <c r="U476" s="97" t="str">
        <f t="shared" si="67"/>
        <v>mg</v>
      </c>
      <c r="V476" s="98">
        <f t="shared" si="68"/>
        <v>1</v>
      </c>
      <c r="W476" s="97">
        <f t="shared" si="69"/>
        <v>0</v>
      </c>
      <c r="X476" s="97">
        <f t="shared" si="70"/>
        <v>1</v>
      </c>
      <c r="Y476" s="97">
        <f t="shared" si="71"/>
        <v>0</v>
      </c>
    </row>
    <row r="477" spans="2:25" ht="15.6">
      <c r="B477" s="97" t="s">
        <v>1365</v>
      </c>
      <c r="C477" s="97" t="s">
        <v>1480</v>
      </c>
      <c r="D477" s="97">
        <v>5861250</v>
      </c>
      <c r="E477" s="77">
        <v>7680650850014</v>
      </c>
      <c r="F477" s="97" t="s">
        <v>1371</v>
      </c>
      <c r="G477" s="103"/>
      <c r="H477" s="102">
        <f t="shared" si="63"/>
        <v>0</v>
      </c>
      <c r="I477" s="101"/>
      <c r="J477" s="113"/>
      <c r="K477" s="113" t="s">
        <v>1501</v>
      </c>
      <c r="L477" s="127" t="str">
        <f t="shared" si="64"/>
        <v>L01XX17_nr</v>
      </c>
      <c r="M477" s="97">
        <v>1</v>
      </c>
      <c r="N477" s="97" t="s">
        <v>223</v>
      </c>
      <c r="O477" s="97">
        <v>1</v>
      </c>
      <c r="P477" s="97" t="s">
        <v>7</v>
      </c>
      <c r="Q477" s="97">
        <v>1</v>
      </c>
      <c r="R477" s="97" t="s">
        <v>17</v>
      </c>
      <c r="S477" s="97" t="str">
        <f t="shared" si="65"/>
        <v>MG</v>
      </c>
      <c r="T477" s="97">
        <f t="shared" si="66"/>
        <v>0</v>
      </c>
      <c r="U477" s="97" t="str">
        <f t="shared" si="67"/>
        <v>mg</v>
      </c>
      <c r="V477" s="98">
        <f t="shared" si="68"/>
        <v>1</v>
      </c>
      <c r="W477" s="97">
        <f t="shared" si="69"/>
        <v>0</v>
      </c>
      <c r="X477" s="97">
        <f t="shared" si="70"/>
        <v>1</v>
      </c>
      <c r="Y477" s="97">
        <f t="shared" si="71"/>
        <v>0</v>
      </c>
    </row>
    <row r="478" spans="2:25" ht="15.6">
      <c r="B478" s="97" t="s">
        <v>1365</v>
      </c>
      <c r="C478" s="97" t="s">
        <v>1480</v>
      </c>
      <c r="D478" s="97">
        <v>5861267</v>
      </c>
      <c r="E478" s="77">
        <v>7680650850021</v>
      </c>
      <c r="F478" s="97" t="s">
        <v>1372</v>
      </c>
      <c r="G478" s="103"/>
      <c r="H478" s="102">
        <f t="shared" si="63"/>
        <v>0</v>
      </c>
      <c r="I478" s="101"/>
      <c r="J478" s="113"/>
      <c r="K478" s="113" t="s">
        <v>1501</v>
      </c>
      <c r="L478" s="127" t="str">
        <f t="shared" si="64"/>
        <v>L01XX17_nr</v>
      </c>
      <c r="M478" s="97">
        <v>1</v>
      </c>
      <c r="N478" s="97" t="s">
        <v>223</v>
      </c>
      <c r="O478" s="97">
        <v>5</v>
      </c>
      <c r="P478" s="97" t="s">
        <v>7</v>
      </c>
      <c r="Q478" s="97">
        <v>1</v>
      </c>
      <c r="R478" s="97" t="s">
        <v>17</v>
      </c>
      <c r="S478" s="97" t="str">
        <f t="shared" si="65"/>
        <v>MG</v>
      </c>
      <c r="T478" s="97">
        <f t="shared" si="66"/>
        <v>0</v>
      </c>
      <c r="U478" s="97" t="str">
        <f t="shared" si="67"/>
        <v>mg</v>
      </c>
      <c r="V478" s="98">
        <f t="shared" si="68"/>
        <v>1</v>
      </c>
      <c r="W478" s="97">
        <f t="shared" si="69"/>
        <v>0</v>
      </c>
      <c r="X478" s="97">
        <f t="shared" si="70"/>
        <v>1</v>
      </c>
      <c r="Y478" s="97">
        <f t="shared" si="71"/>
        <v>0</v>
      </c>
    </row>
    <row r="479" spans="2:25" ht="15.6">
      <c r="B479" s="97" t="s">
        <v>1365</v>
      </c>
      <c r="C479" s="97" t="s">
        <v>1480</v>
      </c>
      <c r="D479" s="97">
        <v>5861273</v>
      </c>
      <c r="E479" s="77">
        <v>7680650850038</v>
      </c>
      <c r="F479" s="97" t="s">
        <v>1373</v>
      </c>
      <c r="G479" s="103"/>
      <c r="H479" s="102">
        <f t="shared" si="63"/>
        <v>0</v>
      </c>
      <c r="I479" s="101"/>
      <c r="J479" s="113"/>
      <c r="K479" s="113" t="s">
        <v>1501</v>
      </c>
      <c r="L479" s="127" t="str">
        <f t="shared" si="64"/>
        <v>L01XX17_nr</v>
      </c>
      <c r="M479" s="97">
        <v>4</v>
      </c>
      <c r="N479" s="97" t="s">
        <v>223</v>
      </c>
      <c r="O479" s="97">
        <v>1</v>
      </c>
      <c r="P479" s="97" t="s">
        <v>7</v>
      </c>
      <c r="Q479" s="97">
        <v>1</v>
      </c>
      <c r="R479" s="97" t="s">
        <v>17</v>
      </c>
      <c r="S479" s="97" t="str">
        <f t="shared" si="65"/>
        <v>MG</v>
      </c>
      <c r="T479" s="97">
        <f t="shared" si="66"/>
        <v>0</v>
      </c>
      <c r="U479" s="97" t="str">
        <f t="shared" si="67"/>
        <v>mg</v>
      </c>
      <c r="V479" s="98">
        <f t="shared" si="68"/>
        <v>1</v>
      </c>
      <c r="W479" s="97">
        <f t="shared" si="69"/>
        <v>0</v>
      </c>
      <c r="X479" s="97">
        <f t="shared" si="70"/>
        <v>1</v>
      </c>
      <c r="Y479" s="97">
        <f t="shared" si="71"/>
        <v>0</v>
      </c>
    </row>
    <row r="480" spans="2:25" ht="15.6">
      <c r="B480" s="97" t="s">
        <v>1365</v>
      </c>
      <c r="C480" s="97" t="s">
        <v>1480</v>
      </c>
      <c r="D480" s="97">
        <v>5861296</v>
      </c>
      <c r="E480" s="77">
        <v>7680650850045</v>
      </c>
      <c r="F480" s="97" t="s">
        <v>1374</v>
      </c>
      <c r="G480" s="103"/>
      <c r="H480" s="102">
        <f t="shared" si="63"/>
        <v>0</v>
      </c>
      <c r="I480" s="101"/>
      <c r="J480" s="113"/>
      <c r="K480" s="113" t="s">
        <v>1501</v>
      </c>
      <c r="L480" s="127" t="str">
        <f t="shared" si="64"/>
        <v>L01XX17_nr</v>
      </c>
      <c r="M480" s="97">
        <v>4</v>
      </c>
      <c r="N480" s="97" t="s">
        <v>223</v>
      </c>
      <c r="O480" s="97">
        <v>5</v>
      </c>
      <c r="P480" s="97" t="s">
        <v>7</v>
      </c>
      <c r="Q480" s="97">
        <v>1</v>
      </c>
      <c r="R480" s="97" t="s">
        <v>17</v>
      </c>
      <c r="S480" s="97" t="str">
        <f t="shared" si="65"/>
        <v>MG</v>
      </c>
      <c r="T480" s="97">
        <f t="shared" si="66"/>
        <v>0</v>
      </c>
      <c r="U480" s="97" t="str">
        <f t="shared" si="67"/>
        <v>mg</v>
      </c>
      <c r="V480" s="98">
        <f t="shared" si="68"/>
        <v>1</v>
      </c>
      <c r="W480" s="97">
        <f t="shared" si="69"/>
        <v>0</v>
      </c>
      <c r="X480" s="97">
        <f t="shared" si="70"/>
        <v>1</v>
      </c>
      <c r="Y480" s="97">
        <f t="shared" si="71"/>
        <v>0</v>
      </c>
    </row>
    <row r="481" spans="2:25" ht="15.6">
      <c r="B481" s="97" t="s">
        <v>161</v>
      </c>
      <c r="C481" s="97" t="s">
        <v>162</v>
      </c>
      <c r="D481" s="97">
        <v>4082555</v>
      </c>
      <c r="E481" s="77"/>
      <c r="F481" s="97" t="s">
        <v>949</v>
      </c>
      <c r="G481" s="103"/>
      <c r="H481" s="102">
        <f t="shared" si="63"/>
        <v>0</v>
      </c>
      <c r="I481" s="101"/>
      <c r="J481" s="113"/>
      <c r="K481" s="113" t="s">
        <v>1501</v>
      </c>
      <c r="L481" s="127" t="str">
        <f t="shared" si="64"/>
        <v>L01XX24_nr</v>
      </c>
      <c r="M481" s="97">
        <v>3750</v>
      </c>
      <c r="N481" s="97" t="s">
        <v>224</v>
      </c>
      <c r="O481" s="97">
        <v>5</v>
      </c>
      <c r="P481" s="97" t="s">
        <v>222</v>
      </c>
      <c r="Q481" s="97">
        <v>1</v>
      </c>
      <c r="R481" s="97" t="s">
        <v>1443</v>
      </c>
      <c r="S481" s="97" t="str">
        <f t="shared" si="65"/>
        <v>IE</v>
      </c>
      <c r="T481" s="97" t="str">
        <f t="shared" si="66"/>
        <v>5ML</v>
      </c>
      <c r="U481" s="97" t="str">
        <f t="shared" si="67"/>
        <v>IU</v>
      </c>
      <c r="V481" s="98" t="str">
        <f t="shared" si="68"/>
        <v>5ML</v>
      </c>
      <c r="W481" s="97">
        <f t="shared" si="69"/>
        <v>0</v>
      </c>
      <c r="X481" s="97">
        <f t="shared" si="70"/>
        <v>0</v>
      </c>
      <c r="Y481" s="97">
        <f t="shared" si="71"/>
        <v>0</v>
      </c>
    </row>
    <row r="482" spans="2:25" ht="15.6">
      <c r="B482" s="98" t="s">
        <v>163</v>
      </c>
      <c r="C482" s="97" t="s">
        <v>164</v>
      </c>
      <c r="D482" s="98">
        <v>6226047</v>
      </c>
      <c r="E482" s="77">
        <v>7680651780013</v>
      </c>
      <c r="F482" s="97" t="s">
        <v>950</v>
      </c>
      <c r="G482" s="103"/>
      <c r="H482" s="102">
        <f t="shared" si="63"/>
        <v>0</v>
      </c>
      <c r="I482" s="101"/>
      <c r="J482" s="113"/>
      <c r="K482" s="113" t="s">
        <v>1501</v>
      </c>
      <c r="L482" s="127" t="str">
        <f t="shared" si="64"/>
        <v>L01XX27_nr</v>
      </c>
      <c r="M482" s="97">
        <v>10</v>
      </c>
      <c r="N482" s="97" t="s">
        <v>234</v>
      </c>
      <c r="O482" s="97">
        <v>10</v>
      </c>
      <c r="P482" s="97" t="s">
        <v>222</v>
      </c>
      <c r="Q482" s="97">
        <v>10</v>
      </c>
      <c r="R482" s="97" t="s">
        <v>17</v>
      </c>
      <c r="S482" s="97" t="str">
        <f t="shared" si="65"/>
        <v>MG</v>
      </c>
      <c r="T482" s="97" t="str">
        <f t="shared" si="66"/>
        <v>10ML</v>
      </c>
      <c r="U482" s="97" t="str">
        <f t="shared" si="67"/>
        <v>mg</v>
      </c>
      <c r="V482" s="98" t="str">
        <f t="shared" si="68"/>
        <v>10ML</v>
      </c>
      <c r="W482" s="97">
        <f t="shared" si="69"/>
        <v>0</v>
      </c>
      <c r="X482" s="97">
        <f t="shared" si="70"/>
        <v>0</v>
      </c>
      <c r="Y482" s="97">
        <f t="shared" si="71"/>
        <v>0</v>
      </c>
    </row>
    <row r="483" spans="2:25" ht="15.6">
      <c r="B483" s="97" t="s">
        <v>165</v>
      </c>
      <c r="C483" s="97" t="s">
        <v>166</v>
      </c>
      <c r="D483" s="97">
        <v>4059088</v>
      </c>
      <c r="E483" s="77">
        <v>7680569760022</v>
      </c>
      <c r="F483" s="97" t="s">
        <v>383</v>
      </c>
      <c r="G483" s="103"/>
      <c r="H483" s="102">
        <f t="shared" si="63"/>
        <v>0</v>
      </c>
      <c r="I483" s="101"/>
      <c r="J483" s="113"/>
      <c r="K483" s="113" t="s">
        <v>1501</v>
      </c>
      <c r="L483" s="127" t="str">
        <f t="shared" si="64"/>
        <v>L01XX32_nr</v>
      </c>
      <c r="M483" s="97">
        <v>1</v>
      </c>
      <c r="N483" s="97" t="s">
        <v>223</v>
      </c>
      <c r="O483" s="97">
        <v>1</v>
      </c>
      <c r="P483" s="97" t="s">
        <v>7</v>
      </c>
      <c r="Q483" s="97">
        <v>1</v>
      </c>
      <c r="R483" s="97" t="s">
        <v>17</v>
      </c>
      <c r="S483" s="97" t="str">
        <f t="shared" si="65"/>
        <v>MG</v>
      </c>
      <c r="T483" s="97">
        <f t="shared" si="66"/>
        <v>0</v>
      </c>
      <c r="U483" s="97" t="str">
        <f t="shared" si="67"/>
        <v>mg</v>
      </c>
      <c r="V483" s="98">
        <f t="shared" si="68"/>
        <v>1</v>
      </c>
      <c r="W483" s="97">
        <f t="shared" si="69"/>
        <v>0</v>
      </c>
      <c r="X483" s="97">
        <f t="shared" si="70"/>
        <v>1</v>
      </c>
      <c r="Y483" s="97">
        <f t="shared" si="71"/>
        <v>0</v>
      </c>
    </row>
    <row r="484" spans="2:25" ht="15.6">
      <c r="B484" s="97" t="s">
        <v>165</v>
      </c>
      <c r="C484" s="97" t="s">
        <v>166</v>
      </c>
      <c r="D484" s="97">
        <v>2929734</v>
      </c>
      <c r="E484" s="77">
        <v>7680569760015</v>
      </c>
      <c r="F484" s="97" t="s">
        <v>382</v>
      </c>
      <c r="G484" s="103"/>
      <c r="H484" s="102">
        <f t="shared" si="63"/>
        <v>0</v>
      </c>
      <c r="I484" s="101"/>
      <c r="J484" s="113"/>
      <c r="K484" s="113" t="s">
        <v>1501</v>
      </c>
      <c r="L484" s="127" t="str">
        <f t="shared" si="64"/>
        <v>L01XX32_nr</v>
      </c>
      <c r="M484" s="97">
        <v>3.5</v>
      </c>
      <c r="N484" s="97" t="s">
        <v>223</v>
      </c>
      <c r="O484" s="97">
        <v>1</v>
      </c>
      <c r="P484" s="97" t="s">
        <v>7</v>
      </c>
      <c r="Q484" s="97">
        <v>1</v>
      </c>
      <c r="R484" s="97" t="s">
        <v>17</v>
      </c>
      <c r="S484" s="97" t="str">
        <f t="shared" si="65"/>
        <v>MG</v>
      </c>
      <c r="T484" s="97">
        <f t="shared" si="66"/>
        <v>0</v>
      </c>
      <c r="U484" s="97" t="str">
        <f t="shared" si="67"/>
        <v>mg</v>
      </c>
      <c r="V484" s="98">
        <f t="shared" si="68"/>
        <v>1</v>
      </c>
      <c r="W484" s="97">
        <f t="shared" si="69"/>
        <v>0</v>
      </c>
      <c r="X484" s="97">
        <f t="shared" si="70"/>
        <v>1</v>
      </c>
      <c r="Y484" s="97">
        <f t="shared" si="71"/>
        <v>0</v>
      </c>
    </row>
    <row r="485" spans="2:25" ht="15.6">
      <c r="B485" s="97" t="s">
        <v>167</v>
      </c>
      <c r="C485" s="97" t="s">
        <v>1481</v>
      </c>
      <c r="D485" s="97">
        <v>5543573</v>
      </c>
      <c r="E485" s="77">
        <v>7680624970014</v>
      </c>
      <c r="F485" s="97" t="s">
        <v>951</v>
      </c>
      <c r="G485" s="103"/>
      <c r="H485" s="102">
        <f t="shared" si="63"/>
        <v>0</v>
      </c>
      <c r="I485" s="101"/>
      <c r="J485" s="113"/>
      <c r="K485" s="113" t="s">
        <v>1501</v>
      </c>
      <c r="L485" s="127" t="str">
        <f t="shared" si="64"/>
        <v>L01XX43_nr</v>
      </c>
      <c r="M485" s="97">
        <v>150</v>
      </c>
      <c r="N485" s="97" t="s">
        <v>223</v>
      </c>
      <c r="O485" s="97">
        <v>28</v>
      </c>
      <c r="P485" s="97" t="s">
        <v>7</v>
      </c>
      <c r="Q485" s="97">
        <v>1</v>
      </c>
      <c r="R485" s="97" t="s">
        <v>17</v>
      </c>
      <c r="S485" s="97" t="str">
        <f t="shared" si="65"/>
        <v>MG</v>
      </c>
      <c r="T485" s="97">
        <f t="shared" si="66"/>
        <v>0</v>
      </c>
      <c r="U485" s="97" t="str">
        <f t="shared" si="67"/>
        <v>mg</v>
      </c>
      <c r="V485" s="98">
        <f t="shared" si="68"/>
        <v>1</v>
      </c>
      <c r="W485" s="97">
        <f t="shared" si="69"/>
        <v>0</v>
      </c>
      <c r="X485" s="97">
        <f t="shared" si="70"/>
        <v>1</v>
      </c>
      <c r="Y485" s="97">
        <f t="shared" si="71"/>
        <v>0</v>
      </c>
    </row>
    <row r="486" spans="2:25" ht="15.6">
      <c r="B486" s="97" t="s">
        <v>168</v>
      </c>
      <c r="C486" s="97" t="s">
        <v>169</v>
      </c>
      <c r="D486" s="97">
        <v>4953234</v>
      </c>
      <c r="E486" s="77">
        <v>7680620840014</v>
      </c>
      <c r="F486" s="97" t="s">
        <v>952</v>
      </c>
      <c r="G486" s="103"/>
      <c r="H486" s="102">
        <f t="shared" si="63"/>
        <v>0</v>
      </c>
      <c r="I486" s="101"/>
      <c r="J486" s="113"/>
      <c r="K486" s="113" t="s">
        <v>1501</v>
      </c>
      <c r="L486" s="127" t="str">
        <f t="shared" si="64"/>
        <v>L02BX03_nr</v>
      </c>
      <c r="M486" s="164">
        <v>0.25</v>
      </c>
      <c r="N486" s="164" t="s">
        <v>37</v>
      </c>
      <c r="O486" s="97">
        <v>120</v>
      </c>
      <c r="P486" s="97" t="s">
        <v>7</v>
      </c>
      <c r="Q486" s="97">
        <v>1</v>
      </c>
      <c r="R486" s="97" t="s">
        <v>37</v>
      </c>
      <c r="S486" s="97" t="str">
        <f t="shared" si="65"/>
        <v>g</v>
      </c>
      <c r="T486" s="97">
        <f t="shared" si="66"/>
        <v>0</v>
      </c>
      <c r="U486" s="97" t="str">
        <f t="shared" si="67"/>
        <v>g</v>
      </c>
      <c r="V486" s="98">
        <f t="shared" si="68"/>
        <v>1</v>
      </c>
      <c r="W486" s="97">
        <f t="shared" si="69"/>
        <v>0</v>
      </c>
      <c r="X486" s="97">
        <f t="shared" si="70"/>
        <v>1</v>
      </c>
      <c r="Y486" s="97">
        <f t="shared" si="71"/>
        <v>0</v>
      </c>
    </row>
    <row r="487" spans="2:25" ht="15.6">
      <c r="B487" s="98" t="s">
        <v>170</v>
      </c>
      <c r="C487" s="97" t="s">
        <v>171</v>
      </c>
      <c r="D487" s="98">
        <v>6109436</v>
      </c>
      <c r="E487" s="77">
        <v>7680563260047</v>
      </c>
      <c r="F487" s="97" t="s">
        <v>953</v>
      </c>
      <c r="G487" s="103"/>
      <c r="H487" s="102">
        <f t="shared" si="63"/>
        <v>0</v>
      </c>
      <c r="I487" s="101"/>
      <c r="J487" s="113"/>
      <c r="K487" s="113" t="s">
        <v>1501</v>
      </c>
      <c r="L487" s="127" t="str">
        <f t="shared" si="64"/>
        <v>L03AA13_nr</v>
      </c>
      <c r="M487" s="97">
        <v>6</v>
      </c>
      <c r="N487" s="97" t="s">
        <v>385</v>
      </c>
      <c r="O487" s="97">
        <v>1</v>
      </c>
      <c r="P487" s="97" t="s">
        <v>7</v>
      </c>
      <c r="Q487" s="97">
        <v>1</v>
      </c>
      <c r="R487" s="97" t="s">
        <v>17</v>
      </c>
      <c r="S487" s="97" t="str">
        <f t="shared" si="65"/>
        <v>MG</v>
      </c>
      <c r="T487" s="97" t="str">
        <f t="shared" si="66"/>
        <v>0.6ML</v>
      </c>
      <c r="U487" s="97" t="str">
        <f t="shared" si="67"/>
        <v>mg</v>
      </c>
      <c r="V487" s="98" t="str">
        <f t="shared" si="68"/>
        <v>0.6ML</v>
      </c>
      <c r="W487" s="97">
        <f t="shared" si="69"/>
        <v>0</v>
      </c>
      <c r="X487" s="97">
        <f t="shared" si="70"/>
        <v>1</v>
      </c>
      <c r="Y487" s="97">
        <f t="shared" si="71"/>
        <v>0</v>
      </c>
    </row>
    <row r="488" spans="2:25" ht="15.6">
      <c r="B488" s="98" t="s">
        <v>170</v>
      </c>
      <c r="C488" s="97" t="s">
        <v>171</v>
      </c>
      <c r="D488" s="98">
        <v>6224462</v>
      </c>
      <c r="E488" s="77">
        <v>7680563260061</v>
      </c>
      <c r="F488" s="97" t="s">
        <v>1375</v>
      </c>
      <c r="G488" s="103"/>
      <c r="H488" s="102">
        <f t="shared" si="63"/>
        <v>0</v>
      </c>
      <c r="I488" s="101"/>
      <c r="J488" s="113"/>
      <c r="K488" s="113" t="s">
        <v>1501</v>
      </c>
      <c r="L488" s="127" t="str">
        <f t="shared" si="64"/>
        <v>L03AA13_nr</v>
      </c>
      <c r="M488" s="97">
        <v>6</v>
      </c>
      <c r="N488" s="97" t="s">
        <v>385</v>
      </c>
      <c r="O488" s="97">
        <v>24</v>
      </c>
      <c r="P488" s="97" t="s">
        <v>7</v>
      </c>
      <c r="Q488" s="97">
        <v>1</v>
      </c>
      <c r="R488" s="97" t="s">
        <v>17</v>
      </c>
      <c r="S488" s="97" t="str">
        <f t="shared" si="65"/>
        <v>MG</v>
      </c>
      <c r="T488" s="97" t="str">
        <f t="shared" si="66"/>
        <v>0.6ML</v>
      </c>
      <c r="U488" s="97" t="str">
        <f t="shared" si="67"/>
        <v>mg</v>
      </c>
      <c r="V488" s="98" t="str">
        <f t="shared" si="68"/>
        <v>0.6ML</v>
      </c>
      <c r="W488" s="97">
        <f t="shared" si="69"/>
        <v>0</v>
      </c>
      <c r="X488" s="97">
        <f t="shared" si="70"/>
        <v>1</v>
      </c>
      <c r="Y488" s="97">
        <f t="shared" si="71"/>
        <v>0</v>
      </c>
    </row>
    <row r="489" spans="2:25" ht="15.6">
      <c r="B489" s="97" t="s">
        <v>170</v>
      </c>
      <c r="C489" s="97" t="s">
        <v>171</v>
      </c>
      <c r="D489" s="97">
        <v>3098560</v>
      </c>
      <c r="E489" s="77"/>
      <c r="F489" s="97" t="s">
        <v>1376</v>
      </c>
      <c r="G489" s="103"/>
      <c r="H489" s="102">
        <f t="shared" si="63"/>
        <v>0</v>
      </c>
      <c r="I489" s="101"/>
      <c r="J489" s="113"/>
      <c r="K489" s="113" t="s">
        <v>1501</v>
      </c>
      <c r="L489" s="127" t="str">
        <f t="shared" si="64"/>
        <v>L03AA13_nr</v>
      </c>
      <c r="M489" s="97">
        <v>6</v>
      </c>
      <c r="N489" s="97" t="s">
        <v>385</v>
      </c>
      <c r="O489" s="97">
        <v>0.6</v>
      </c>
      <c r="P489" s="97" t="s">
        <v>222</v>
      </c>
      <c r="Q489" s="97">
        <v>25</v>
      </c>
      <c r="R489" s="97" t="s">
        <v>17</v>
      </c>
      <c r="S489" s="97" t="str">
        <f t="shared" si="65"/>
        <v>MG</v>
      </c>
      <c r="T489" s="97" t="str">
        <f t="shared" si="66"/>
        <v>0.6ML</v>
      </c>
      <c r="U489" s="97" t="str">
        <f t="shared" si="67"/>
        <v>mg</v>
      </c>
      <c r="V489" s="98" t="str">
        <f t="shared" si="68"/>
        <v>0.6ML</v>
      </c>
      <c r="W489" s="97">
        <f t="shared" si="69"/>
        <v>0</v>
      </c>
      <c r="X489" s="97">
        <f t="shared" si="70"/>
        <v>0</v>
      </c>
      <c r="Y489" s="97">
        <f t="shared" si="71"/>
        <v>0</v>
      </c>
    </row>
    <row r="490" spans="2:25" ht="15.6">
      <c r="B490" s="97" t="s">
        <v>170</v>
      </c>
      <c r="C490" s="97" t="s">
        <v>171</v>
      </c>
      <c r="D490" s="97">
        <v>2706158</v>
      </c>
      <c r="E490" s="77"/>
      <c r="F490" s="97" t="s">
        <v>384</v>
      </c>
      <c r="G490" s="103"/>
      <c r="H490" s="102">
        <f t="shared" si="63"/>
        <v>0</v>
      </c>
      <c r="I490" s="101"/>
      <c r="J490" s="113"/>
      <c r="K490" s="113" t="s">
        <v>1501</v>
      </c>
      <c r="L490" s="127" t="str">
        <f t="shared" si="64"/>
        <v>L03AA13_nr</v>
      </c>
      <c r="M490" s="97">
        <v>6</v>
      </c>
      <c r="N490" s="97" t="s">
        <v>385</v>
      </c>
      <c r="O490" s="97">
        <v>0.6</v>
      </c>
      <c r="P490" s="97" t="s">
        <v>222</v>
      </c>
      <c r="Q490" s="97">
        <v>1</v>
      </c>
      <c r="R490" s="97" t="s">
        <v>17</v>
      </c>
      <c r="S490" s="97" t="str">
        <f t="shared" si="65"/>
        <v>MG</v>
      </c>
      <c r="T490" s="97" t="str">
        <f t="shared" si="66"/>
        <v>0.6ML</v>
      </c>
      <c r="U490" s="97" t="str">
        <f t="shared" si="67"/>
        <v>mg</v>
      </c>
      <c r="V490" s="98" t="str">
        <f t="shared" si="68"/>
        <v>0.6ML</v>
      </c>
      <c r="W490" s="97">
        <f t="shared" si="69"/>
        <v>0</v>
      </c>
      <c r="X490" s="97">
        <f t="shared" si="70"/>
        <v>0</v>
      </c>
      <c r="Y490" s="97">
        <f t="shared" si="71"/>
        <v>0</v>
      </c>
    </row>
    <row r="491" spans="2:25" ht="15.6">
      <c r="B491" s="97" t="s">
        <v>1377</v>
      </c>
      <c r="C491" s="97" t="s">
        <v>1482</v>
      </c>
      <c r="D491" s="97">
        <v>1874468</v>
      </c>
      <c r="E491" s="77">
        <v>7680519470292</v>
      </c>
      <c r="F491" s="97" t="s">
        <v>1378</v>
      </c>
      <c r="G491" s="103"/>
      <c r="H491" s="102">
        <f t="shared" si="63"/>
        <v>0</v>
      </c>
      <c r="I491" s="101"/>
      <c r="J491" s="113"/>
      <c r="K491" s="113" t="s">
        <v>1501</v>
      </c>
      <c r="L491" s="127" t="str">
        <f t="shared" si="64"/>
        <v>L03AB03_nr</v>
      </c>
      <c r="M491" s="97">
        <v>100</v>
      </c>
      <c r="N491" s="97" t="s">
        <v>1379</v>
      </c>
      <c r="O491" s="97">
        <v>0.5</v>
      </c>
      <c r="P491" s="97" t="s">
        <v>222</v>
      </c>
      <c r="Q491" s="97">
        <v>6</v>
      </c>
      <c r="R491" s="97" t="s">
        <v>24</v>
      </c>
      <c r="S491" s="97" t="str">
        <f t="shared" si="65"/>
        <v>MCG</v>
      </c>
      <c r="T491" s="97" t="str">
        <f t="shared" si="66"/>
        <v>0.5ML</v>
      </c>
      <c r="U491" s="97" t="str">
        <f t="shared" si="67"/>
        <v>mcg</v>
      </c>
      <c r="V491" s="98" t="str">
        <f t="shared" si="68"/>
        <v>0.5ML</v>
      </c>
      <c r="W491" s="97">
        <f t="shared" si="69"/>
        <v>0</v>
      </c>
      <c r="X491" s="97">
        <f t="shared" si="70"/>
        <v>0</v>
      </c>
      <c r="Y491" s="97">
        <f t="shared" si="71"/>
        <v>0</v>
      </c>
    </row>
    <row r="492" spans="2:25" ht="15.6">
      <c r="B492" s="97" t="s">
        <v>1380</v>
      </c>
      <c r="C492" s="97" t="s">
        <v>1483</v>
      </c>
      <c r="D492" s="97">
        <v>1853006</v>
      </c>
      <c r="E492" s="77">
        <v>7680535680842</v>
      </c>
      <c r="F492" s="97" t="s">
        <v>1381</v>
      </c>
      <c r="G492" s="103"/>
      <c r="H492" s="102">
        <f t="shared" si="63"/>
        <v>0</v>
      </c>
      <c r="I492" s="101"/>
      <c r="J492" s="113"/>
      <c r="K492" s="113" t="s">
        <v>1501</v>
      </c>
      <c r="L492" s="127" t="str">
        <f t="shared" si="64"/>
        <v>L03AB04_nr</v>
      </c>
      <c r="M492" s="97">
        <v>3</v>
      </c>
      <c r="N492" s="97" t="s">
        <v>1500</v>
      </c>
      <c r="O492" s="97">
        <v>0.5</v>
      </c>
      <c r="P492" s="97" t="s">
        <v>222</v>
      </c>
      <c r="Q492" s="97">
        <v>5</v>
      </c>
      <c r="R492" s="97" t="s">
        <v>1485</v>
      </c>
      <c r="S492" s="97" t="str">
        <f t="shared" si="65"/>
        <v>MIOE</v>
      </c>
      <c r="T492" s="97" t="str">
        <f t="shared" si="66"/>
        <v>0.5ML</v>
      </c>
      <c r="U492" s="97" t="str">
        <f t="shared" si="67"/>
        <v>MIU</v>
      </c>
      <c r="V492" s="98" t="str">
        <f t="shared" si="68"/>
        <v>0.5ML</v>
      </c>
      <c r="W492" s="97">
        <f t="shared" si="69"/>
        <v>0</v>
      </c>
      <c r="X492" s="97">
        <f t="shared" si="70"/>
        <v>0</v>
      </c>
      <c r="Y492" s="97">
        <f t="shared" si="71"/>
        <v>0</v>
      </c>
    </row>
    <row r="493" spans="2:25" ht="15.6">
      <c r="B493" s="97" t="s">
        <v>1380</v>
      </c>
      <c r="C493" s="97" t="s">
        <v>1483</v>
      </c>
      <c r="D493" s="97">
        <v>5433873</v>
      </c>
      <c r="E493" s="77"/>
      <c r="F493" s="97" t="s">
        <v>1382</v>
      </c>
      <c r="G493" s="103"/>
      <c r="H493" s="102">
        <f t="shared" si="63"/>
        <v>0</v>
      </c>
      <c r="I493" s="101"/>
      <c r="J493" s="113"/>
      <c r="K493" s="113" t="s">
        <v>1501</v>
      </c>
      <c r="L493" s="127" t="str">
        <f t="shared" si="64"/>
        <v>L03AB04_nr</v>
      </c>
      <c r="M493" s="97">
        <v>9</v>
      </c>
      <c r="N493" s="97" t="s">
        <v>1500</v>
      </c>
      <c r="O493" s="97">
        <v>0.5</v>
      </c>
      <c r="P493" s="97" t="s">
        <v>222</v>
      </c>
      <c r="Q493" s="97">
        <v>5</v>
      </c>
      <c r="R493" s="97" t="s">
        <v>1485</v>
      </c>
      <c r="S493" s="97" t="str">
        <f t="shared" si="65"/>
        <v>MIOE</v>
      </c>
      <c r="T493" s="97" t="str">
        <f t="shared" si="66"/>
        <v>0.5ML</v>
      </c>
      <c r="U493" s="97" t="str">
        <f t="shared" si="67"/>
        <v>MIU</v>
      </c>
      <c r="V493" s="98" t="str">
        <f t="shared" si="68"/>
        <v>0.5ML</v>
      </c>
      <c r="W493" s="97">
        <f t="shared" si="69"/>
        <v>0</v>
      </c>
      <c r="X493" s="97">
        <f t="shared" si="70"/>
        <v>0</v>
      </c>
      <c r="Y493" s="97">
        <f t="shared" si="71"/>
        <v>0</v>
      </c>
    </row>
    <row r="494" spans="2:25" ht="15.6">
      <c r="B494" s="97" t="s">
        <v>1383</v>
      </c>
      <c r="C494" s="97" t="s">
        <v>1486</v>
      </c>
      <c r="D494" s="97">
        <v>3084983</v>
      </c>
      <c r="E494" s="77">
        <v>7680540110594</v>
      </c>
      <c r="F494" s="97" t="s">
        <v>1384</v>
      </c>
      <c r="G494" s="103"/>
      <c r="H494" s="102">
        <f t="shared" si="63"/>
        <v>0</v>
      </c>
      <c r="I494" s="101"/>
      <c r="J494" s="113"/>
      <c r="K494" s="113" t="s">
        <v>1501</v>
      </c>
      <c r="L494" s="127" t="str">
        <f t="shared" si="64"/>
        <v>L03AB05_nr</v>
      </c>
      <c r="M494" s="97">
        <v>10</v>
      </c>
      <c r="N494" s="97" t="s">
        <v>1485</v>
      </c>
      <c r="O494" s="97">
        <v>1</v>
      </c>
      <c r="P494" s="97" t="s">
        <v>222</v>
      </c>
      <c r="Q494" s="97">
        <v>5</v>
      </c>
      <c r="R494" s="97" t="s">
        <v>1485</v>
      </c>
      <c r="S494" s="97" t="str">
        <f t="shared" si="65"/>
        <v>MIU</v>
      </c>
      <c r="T494" s="97">
        <f t="shared" si="66"/>
        <v>0</v>
      </c>
      <c r="U494" s="97" t="str">
        <f t="shared" si="67"/>
        <v>MIU</v>
      </c>
      <c r="V494" s="98">
        <f t="shared" si="68"/>
        <v>1</v>
      </c>
      <c r="W494" s="97">
        <f t="shared" si="69"/>
        <v>0</v>
      </c>
      <c r="X494" s="97">
        <f t="shared" si="70"/>
        <v>0</v>
      </c>
      <c r="Y494" s="97">
        <f t="shared" si="71"/>
        <v>0</v>
      </c>
    </row>
    <row r="495" spans="2:25" ht="15.6">
      <c r="B495" s="97" t="s">
        <v>1383</v>
      </c>
      <c r="C495" s="97" t="s">
        <v>1486</v>
      </c>
      <c r="D495" s="97">
        <v>1980727</v>
      </c>
      <c r="E495" s="77">
        <v>7680540110679</v>
      </c>
      <c r="F495" s="97" t="s">
        <v>1385</v>
      </c>
      <c r="G495" s="103"/>
      <c r="H495" s="102">
        <f t="shared" si="63"/>
        <v>0</v>
      </c>
      <c r="I495" s="101"/>
      <c r="J495" s="113"/>
      <c r="K495" s="113" t="s">
        <v>1501</v>
      </c>
      <c r="L495" s="127" t="str">
        <f t="shared" si="64"/>
        <v>L03AB05_nr</v>
      </c>
      <c r="M495" s="97">
        <v>18</v>
      </c>
      <c r="N495" s="97" t="s">
        <v>1485</v>
      </c>
      <c r="O495" s="97">
        <v>1</v>
      </c>
      <c r="P495" s="97" t="s">
        <v>7</v>
      </c>
      <c r="Q495" s="97">
        <v>1</v>
      </c>
      <c r="R495" s="97" t="s">
        <v>1485</v>
      </c>
      <c r="S495" s="97" t="str">
        <f t="shared" si="65"/>
        <v>MIU</v>
      </c>
      <c r="T495" s="97">
        <f t="shared" si="66"/>
        <v>0</v>
      </c>
      <c r="U495" s="97" t="str">
        <f t="shared" si="67"/>
        <v>MIU</v>
      </c>
      <c r="V495" s="98">
        <f t="shared" si="68"/>
        <v>1</v>
      </c>
      <c r="W495" s="97">
        <f t="shared" si="69"/>
        <v>0</v>
      </c>
      <c r="X495" s="97">
        <f t="shared" si="70"/>
        <v>1</v>
      </c>
      <c r="Y495" s="97">
        <f t="shared" si="71"/>
        <v>0</v>
      </c>
    </row>
    <row r="496" spans="2:25" ht="15.6">
      <c r="B496" s="97" t="s">
        <v>1383</v>
      </c>
      <c r="C496" s="97" t="s">
        <v>1486</v>
      </c>
      <c r="D496" s="97">
        <v>1980733</v>
      </c>
      <c r="E496" s="77">
        <v>7680540110754</v>
      </c>
      <c r="F496" s="97" t="s">
        <v>1386</v>
      </c>
      <c r="G496" s="103"/>
      <c r="H496" s="102">
        <f t="shared" si="63"/>
        <v>0</v>
      </c>
      <c r="I496" s="101"/>
      <c r="J496" s="113"/>
      <c r="K496" s="113" t="s">
        <v>1501</v>
      </c>
      <c r="L496" s="127" t="str">
        <f t="shared" si="64"/>
        <v>L03AB05_nr</v>
      </c>
      <c r="M496" s="97">
        <v>30</v>
      </c>
      <c r="N496" s="97" t="s">
        <v>1485</v>
      </c>
      <c r="O496" s="97">
        <v>1</v>
      </c>
      <c r="P496" s="97" t="s">
        <v>7</v>
      </c>
      <c r="Q496" s="97">
        <v>1</v>
      </c>
      <c r="R496" s="97" t="s">
        <v>1485</v>
      </c>
      <c r="S496" s="97" t="str">
        <f t="shared" si="65"/>
        <v>MIU</v>
      </c>
      <c r="T496" s="97">
        <f t="shared" si="66"/>
        <v>0</v>
      </c>
      <c r="U496" s="97" t="str">
        <f t="shared" si="67"/>
        <v>MIU</v>
      </c>
      <c r="V496" s="98">
        <f t="shared" si="68"/>
        <v>1</v>
      </c>
      <c r="W496" s="97">
        <f t="shared" si="69"/>
        <v>0</v>
      </c>
      <c r="X496" s="97">
        <f t="shared" si="70"/>
        <v>1</v>
      </c>
      <c r="Y496" s="97">
        <f t="shared" si="71"/>
        <v>0</v>
      </c>
    </row>
    <row r="497" spans="2:25" ht="15.6">
      <c r="B497" s="97" t="s">
        <v>1383</v>
      </c>
      <c r="C497" s="97" t="s">
        <v>1486</v>
      </c>
      <c r="D497" s="97">
        <v>1980756</v>
      </c>
      <c r="E497" s="77">
        <v>7680540110839</v>
      </c>
      <c r="F497" s="97" t="s">
        <v>1387</v>
      </c>
      <c r="G497" s="103"/>
      <c r="H497" s="102">
        <f t="shared" si="63"/>
        <v>0</v>
      </c>
      <c r="I497" s="101"/>
      <c r="J497" s="113"/>
      <c r="K497" s="113" t="s">
        <v>1501</v>
      </c>
      <c r="L497" s="127" t="str">
        <f t="shared" si="64"/>
        <v>L03AB05_nr</v>
      </c>
      <c r="M497" s="97">
        <v>60</v>
      </c>
      <c r="N497" s="97" t="s">
        <v>1485</v>
      </c>
      <c r="O497" s="97">
        <v>1</v>
      </c>
      <c r="P497" s="97" t="s">
        <v>7</v>
      </c>
      <c r="Q497" s="97">
        <v>1</v>
      </c>
      <c r="R497" s="97" t="s">
        <v>1485</v>
      </c>
      <c r="S497" s="97" t="str">
        <f t="shared" si="65"/>
        <v>MIU</v>
      </c>
      <c r="T497" s="97">
        <f t="shared" si="66"/>
        <v>0</v>
      </c>
      <c r="U497" s="97" t="str">
        <f t="shared" si="67"/>
        <v>MIU</v>
      </c>
      <c r="V497" s="98">
        <f t="shared" si="68"/>
        <v>1</v>
      </c>
      <c r="W497" s="97">
        <f t="shared" si="69"/>
        <v>0</v>
      </c>
      <c r="X497" s="97">
        <f t="shared" si="70"/>
        <v>1</v>
      </c>
      <c r="Y497" s="97">
        <f t="shared" si="71"/>
        <v>0</v>
      </c>
    </row>
    <row r="498" spans="2:25" ht="15.6">
      <c r="B498" s="97" t="s">
        <v>1388</v>
      </c>
      <c r="C498" s="97" t="s">
        <v>1487</v>
      </c>
      <c r="D498" s="97">
        <v>3606654</v>
      </c>
      <c r="E498" s="77">
        <v>7680532250475</v>
      </c>
      <c r="F498" s="97" t="s">
        <v>1389</v>
      </c>
      <c r="G498" s="103"/>
      <c r="H498" s="102">
        <f t="shared" si="63"/>
        <v>0</v>
      </c>
      <c r="I498" s="101"/>
      <c r="J498" s="113"/>
      <c r="K498" s="113" t="s">
        <v>1501</v>
      </c>
      <c r="L498" s="127" t="str">
        <f t="shared" si="64"/>
        <v>L03AB08_nr</v>
      </c>
      <c r="M498" s="164">
        <v>9.6</v>
      </c>
      <c r="N498" s="164" t="s">
        <v>1485</v>
      </c>
      <c r="O498" s="97">
        <v>15</v>
      </c>
      <c r="P498" s="97" t="s">
        <v>7</v>
      </c>
      <c r="Q498" s="97">
        <v>1</v>
      </c>
      <c r="R498" s="97" t="s">
        <v>1485</v>
      </c>
      <c r="S498" s="97" t="str">
        <f t="shared" si="65"/>
        <v>MIU</v>
      </c>
      <c r="T498" s="97">
        <f t="shared" si="66"/>
        <v>0</v>
      </c>
      <c r="U498" s="97" t="str">
        <f t="shared" si="67"/>
        <v>MIU</v>
      </c>
      <c r="V498" s="98">
        <f t="shared" si="68"/>
        <v>1</v>
      </c>
      <c r="W498" s="97">
        <f t="shared" si="69"/>
        <v>0</v>
      </c>
      <c r="X498" s="97">
        <f t="shared" si="70"/>
        <v>1</v>
      </c>
      <c r="Y498" s="97">
        <f t="shared" si="71"/>
        <v>0</v>
      </c>
    </row>
    <row r="499" spans="2:25" ht="15.6">
      <c r="B499" s="97" t="s">
        <v>1390</v>
      </c>
      <c r="C499" s="97" t="s">
        <v>1488</v>
      </c>
      <c r="D499" s="97">
        <v>5084792</v>
      </c>
      <c r="E499" s="77">
        <v>7680588600019</v>
      </c>
      <c r="F499" s="97" t="s">
        <v>1391</v>
      </c>
      <c r="G499" s="103"/>
      <c r="H499" s="102">
        <f t="shared" si="63"/>
        <v>0</v>
      </c>
      <c r="I499" s="101"/>
      <c r="J499" s="113"/>
      <c r="K499" s="113" t="s">
        <v>1501</v>
      </c>
      <c r="L499" s="127" t="str">
        <f t="shared" si="64"/>
        <v>L03AB10_nr</v>
      </c>
      <c r="M499" s="97">
        <v>200</v>
      </c>
      <c r="N499" s="97" t="s">
        <v>291</v>
      </c>
      <c r="O499" s="97">
        <v>1</v>
      </c>
      <c r="P499" s="97" t="s">
        <v>7</v>
      </c>
      <c r="Q499" s="97">
        <v>1</v>
      </c>
      <c r="R499" s="97" t="s">
        <v>24</v>
      </c>
      <c r="S499" s="97" t="str">
        <f t="shared" si="65"/>
        <v>MCG</v>
      </c>
      <c r="T499" s="97">
        <f t="shared" si="66"/>
        <v>0</v>
      </c>
      <c r="U499" s="97" t="str">
        <f t="shared" si="67"/>
        <v>mcg</v>
      </c>
      <c r="V499" s="98">
        <f t="shared" si="68"/>
        <v>1</v>
      </c>
      <c r="W499" s="97">
        <f t="shared" si="69"/>
        <v>0</v>
      </c>
      <c r="X499" s="97">
        <f t="shared" si="70"/>
        <v>1</v>
      </c>
      <c r="Y499" s="97">
        <f t="shared" si="71"/>
        <v>0</v>
      </c>
    </row>
    <row r="500" spans="2:25" ht="15.6">
      <c r="B500" s="97" t="s">
        <v>1390</v>
      </c>
      <c r="C500" s="97" t="s">
        <v>1488</v>
      </c>
      <c r="D500" s="97">
        <v>5084800</v>
      </c>
      <c r="E500" s="77">
        <v>7680588600026</v>
      </c>
      <c r="F500" s="97" t="s">
        <v>1392</v>
      </c>
      <c r="G500" s="103"/>
      <c r="H500" s="102">
        <f t="shared" si="63"/>
        <v>0</v>
      </c>
      <c r="I500" s="101"/>
      <c r="J500" s="113"/>
      <c r="K500" s="113" t="s">
        <v>1501</v>
      </c>
      <c r="L500" s="127" t="str">
        <f t="shared" si="64"/>
        <v>L03AB10_nr</v>
      </c>
      <c r="M500" s="97">
        <v>200</v>
      </c>
      <c r="N500" s="97" t="s">
        <v>291</v>
      </c>
      <c r="O500" s="97">
        <v>4</v>
      </c>
      <c r="P500" s="97" t="s">
        <v>7</v>
      </c>
      <c r="Q500" s="97">
        <v>1</v>
      </c>
      <c r="R500" s="97" t="s">
        <v>24</v>
      </c>
      <c r="S500" s="97" t="str">
        <f t="shared" si="65"/>
        <v>MCG</v>
      </c>
      <c r="T500" s="97">
        <f t="shared" si="66"/>
        <v>0</v>
      </c>
      <c r="U500" s="97" t="str">
        <f t="shared" si="67"/>
        <v>mcg</v>
      </c>
      <c r="V500" s="98">
        <f t="shared" si="68"/>
        <v>1</v>
      </c>
      <c r="W500" s="97">
        <f t="shared" si="69"/>
        <v>0</v>
      </c>
      <c r="X500" s="97">
        <f t="shared" si="70"/>
        <v>1</v>
      </c>
      <c r="Y500" s="97">
        <f t="shared" si="71"/>
        <v>0</v>
      </c>
    </row>
    <row r="501" spans="2:25" ht="15.6">
      <c r="B501" s="97" t="s">
        <v>1390</v>
      </c>
      <c r="C501" s="97" t="s">
        <v>1488</v>
      </c>
      <c r="D501" s="97">
        <v>5084846</v>
      </c>
      <c r="E501" s="77">
        <v>7680588600040</v>
      </c>
      <c r="F501" s="97" t="s">
        <v>1393</v>
      </c>
      <c r="G501" s="103"/>
      <c r="H501" s="102">
        <f t="shared" si="63"/>
        <v>0</v>
      </c>
      <c r="I501" s="101"/>
      <c r="J501" s="113"/>
      <c r="K501" s="113" t="s">
        <v>1501</v>
      </c>
      <c r="L501" s="127" t="str">
        <f t="shared" si="64"/>
        <v>L03AB10_nr</v>
      </c>
      <c r="M501" s="97">
        <v>300</v>
      </c>
      <c r="N501" s="97" t="s">
        <v>291</v>
      </c>
      <c r="O501" s="97">
        <v>1</v>
      </c>
      <c r="P501" s="97" t="s">
        <v>7</v>
      </c>
      <c r="Q501" s="97">
        <v>1</v>
      </c>
      <c r="R501" s="97" t="s">
        <v>24</v>
      </c>
      <c r="S501" s="97" t="str">
        <f t="shared" si="65"/>
        <v>MCG</v>
      </c>
      <c r="T501" s="97">
        <f t="shared" si="66"/>
        <v>0</v>
      </c>
      <c r="U501" s="97" t="str">
        <f t="shared" si="67"/>
        <v>mcg</v>
      </c>
      <c r="V501" s="98">
        <f t="shared" si="68"/>
        <v>1</v>
      </c>
      <c r="W501" s="97">
        <f t="shared" si="69"/>
        <v>0</v>
      </c>
      <c r="X501" s="97">
        <f t="shared" si="70"/>
        <v>1</v>
      </c>
      <c r="Y501" s="97">
        <f t="shared" si="71"/>
        <v>0</v>
      </c>
    </row>
    <row r="502" spans="2:25" ht="15.6">
      <c r="B502" s="97" t="s">
        <v>1390</v>
      </c>
      <c r="C502" s="97" t="s">
        <v>1488</v>
      </c>
      <c r="D502" s="97">
        <v>5084852</v>
      </c>
      <c r="E502" s="77">
        <v>7680588600057</v>
      </c>
      <c r="F502" s="97" t="s">
        <v>1394</v>
      </c>
      <c r="G502" s="103"/>
      <c r="H502" s="102">
        <f t="shared" si="63"/>
        <v>0</v>
      </c>
      <c r="I502" s="101"/>
      <c r="J502" s="113"/>
      <c r="K502" s="113" t="s">
        <v>1501</v>
      </c>
      <c r="L502" s="127" t="str">
        <f t="shared" si="64"/>
        <v>L03AB10_nr</v>
      </c>
      <c r="M502" s="97">
        <v>300</v>
      </c>
      <c r="N502" s="97" t="s">
        <v>291</v>
      </c>
      <c r="O502" s="97">
        <v>4</v>
      </c>
      <c r="P502" s="97" t="s">
        <v>7</v>
      </c>
      <c r="Q502" s="97">
        <v>1</v>
      </c>
      <c r="R502" s="97" t="s">
        <v>24</v>
      </c>
      <c r="S502" s="97" t="str">
        <f t="shared" si="65"/>
        <v>MCG</v>
      </c>
      <c r="T502" s="97">
        <f t="shared" si="66"/>
        <v>0</v>
      </c>
      <c r="U502" s="97" t="str">
        <f t="shared" si="67"/>
        <v>mcg</v>
      </c>
      <c r="V502" s="98">
        <f t="shared" si="68"/>
        <v>1</v>
      </c>
      <c r="W502" s="97">
        <f t="shared" si="69"/>
        <v>0</v>
      </c>
      <c r="X502" s="97">
        <f t="shared" si="70"/>
        <v>1</v>
      </c>
      <c r="Y502" s="97">
        <f t="shared" si="71"/>
        <v>0</v>
      </c>
    </row>
    <row r="503" spans="2:25" ht="15.6">
      <c r="B503" s="97" t="s">
        <v>1390</v>
      </c>
      <c r="C503" s="97" t="s">
        <v>1488</v>
      </c>
      <c r="D503" s="97">
        <v>5084817</v>
      </c>
      <c r="E503" s="77">
        <v>7680588600071</v>
      </c>
      <c r="F503" s="97" t="s">
        <v>1395</v>
      </c>
      <c r="G503" s="103"/>
      <c r="H503" s="102">
        <f t="shared" si="63"/>
        <v>0</v>
      </c>
      <c r="I503" s="101"/>
      <c r="J503" s="113"/>
      <c r="K503" s="113" t="s">
        <v>1501</v>
      </c>
      <c r="L503" s="127" t="str">
        <f t="shared" si="64"/>
        <v>L03AB10_nr</v>
      </c>
      <c r="M503" s="97">
        <v>600</v>
      </c>
      <c r="N503" s="97" t="s">
        <v>291</v>
      </c>
      <c r="O503" s="97">
        <v>1</v>
      </c>
      <c r="P503" s="97" t="s">
        <v>7</v>
      </c>
      <c r="Q503" s="97">
        <v>1</v>
      </c>
      <c r="R503" s="97" t="s">
        <v>24</v>
      </c>
      <c r="S503" s="97" t="str">
        <f t="shared" si="65"/>
        <v>MCG</v>
      </c>
      <c r="T503" s="97">
        <f t="shared" si="66"/>
        <v>0</v>
      </c>
      <c r="U503" s="97" t="str">
        <f t="shared" si="67"/>
        <v>mcg</v>
      </c>
      <c r="V503" s="98">
        <f t="shared" si="68"/>
        <v>1</v>
      </c>
      <c r="W503" s="97">
        <f t="shared" si="69"/>
        <v>0</v>
      </c>
      <c r="X503" s="97">
        <f t="shared" si="70"/>
        <v>1</v>
      </c>
      <c r="Y503" s="97">
        <f t="shared" si="71"/>
        <v>0</v>
      </c>
    </row>
    <row r="504" spans="2:25" ht="15.6">
      <c r="B504" s="97" t="s">
        <v>1390</v>
      </c>
      <c r="C504" s="97" t="s">
        <v>1488</v>
      </c>
      <c r="D504" s="97">
        <v>5084823</v>
      </c>
      <c r="E504" s="77">
        <v>7680588600088</v>
      </c>
      <c r="F504" s="97" t="s">
        <v>1396</v>
      </c>
      <c r="G504" s="103"/>
      <c r="H504" s="102">
        <f t="shared" si="63"/>
        <v>0</v>
      </c>
      <c r="I504" s="101"/>
      <c r="J504" s="113"/>
      <c r="K504" s="113" t="s">
        <v>1501</v>
      </c>
      <c r="L504" s="127" t="str">
        <f t="shared" si="64"/>
        <v>L03AB10_nr</v>
      </c>
      <c r="M504" s="97">
        <v>600</v>
      </c>
      <c r="N504" s="97" t="s">
        <v>291</v>
      </c>
      <c r="O504" s="97">
        <v>4</v>
      </c>
      <c r="P504" s="97" t="s">
        <v>7</v>
      </c>
      <c r="Q504" s="97">
        <v>1</v>
      </c>
      <c r="R504" s="97" t="s">
        <v>24</v>
      </c>
      <c r="S504" s="97" t="str">
        <f t="shared" si="65"/>
        <v>MCG</v>
      </c>
      <c r="T504" s="97">
        <f t="shared" si="66"/>
        <v>0</v>
      </c>
      <c r="U504" s="97" t="str">
        <f t="shared" si="67"/>
        <v>mcg</v>
      </c>
      <c r="V504" s="98">
        <f t="shared" si="68"/>
        <v>1</v>
      </c>
      <c r="W504" s="97">
        <f t="shared" si="69"/>
        <v>0</v>
      </c>
      <c r="X504" s="97">
        <f t="shared" si="70"/>
        <v>1</v>
      </c>
      <c r="Y504" s="97">
        <f t="shared" si="71"/>
        <v>0</v>
      </c>
    </row>
    <row r="505" spans="2:25" ht="15.6">
      <c r="B505" s="97" t="s">
        <v>1390</v>
      </c>
      <c r="C505" s="97" t="s">
        <v>1488</v>
      </c>
      <c r="D505" s="97">
        <v>2592111</v>
      </c>
      <c r="E505" s="77"/>
      <c r="F505" s="97" t="s">
        <v>1397</v>
      </c>
      <c r="G505" s="103"/>
      <c r="H505" s="102">
        <f t="shared" si="63"/>
        <v>0</v>
      </c>
      <c r="I505" s="101"/>
      <c r="J505" s="113"/>
      <c r="K505" s="113" t="s">
        <v>1501</v>
      </c>
      <c r="L505" s="127" t="str">
        <f t="shared" si="64"/>
        <v>L03AB10_nr</v>
      </c>
      <c r="M505" s="97">
        <v>100</v>
      </c>
      <c r="N505" s="97" t="s">
        <v>291</v>
      </c>
      <c r="O505" s="97">
        <v>4</v>
      </c>
      <c r="P505" s="97" t="s">
        <v>7</v>
      </c>
      <c r="Q505" s="97">
        <v>1</v>
      </c>
      <c r="R505" s="97" t="s">
        <v>24</v>
      </c>
      <c r="S505" s="97" t="str">
        <f t="shared" si="65"/>
        <v>MCG</v>
      </c>
      <c r="T505" s="97">
        <f t="shared" si="66"/>
        <v>0</v>
      </c>
      <c r="U505" s="97" t="str">
        <f t="shared" si="67"/>
        <v>mcg</v>
      </c>
      <c r="V505" s="98">
        <f t="shared" si="68"/>
        <v>1</v>
      </c>
      <c r="W505" s="97">
        <f t="shared" si="69"/>
        <v>0</v>
      </c>
      <c r="X505" s="97">
        <f t="shared" si="70"/>
        <v>1</v>
      </c>
      <c r="Y505" s="97">
        <f t="shared" si="71"/>
        <v>0</v>
      </c>
    </row>
    <row r="506" spans="2:25" ht="15.6">
      <c r="B506" s="97" t="s">
        <v>1390</v>
      </c>
      <c r="C506" s="97" t="s">
        <v>1488</v>
      </c>
      <c r="D506" s="97">
        <v>2592128</v>
      </c>
      <c r="E506" s="77"/>
      <c r="F506" s="97" t="s">
        <v>1398</v>
      </c>
      <c r="G506" s="103"/>
      <c r="H506" s="102">
        <f t="shared" si="63"/>
        <v>0</v>
      </c>
      <c r="I506" s="101"/>
      <c r="J506" s="113"/>
      <c r="K506" s="113" t="s">
        <v>1501</v>
      </c>
      <c r="L506" s="127" t="str">
        <f t="shared" si="64"/>
        <v>L03AB10_nr</v>
      </c>
      <c r="M506" s="97">
        <v>120</v>
      </c>
      <c r="N506" s="97" t="s">
        <v>291</v>
      </c>
      <c r="O506" s="97">
        <v>4</v>
      </c>
      <c r="P506" s="97" t="s">
        <v>7</v>
      </c>
      <c r="Q506" s="97">
        <v>1</v>
      </c>
      <c r="R506" s="97" t="s">
        <v>24</v>
      </c>
      <c r="S506" s="97" t="str">
        <f t="shared" si="65"/>
        <v>MCG</v>
      </c>
      <c r="T506" s="97">
        <f t="shared" si="66"/>
        <v>0</v>
      </c>
      <c r="U506" s="97" t="str">
        <f t="shared" si="67"/>
        <v>mcg</v>
      </c>
      <c r="V506" s="98">
        <f t="shared" si="68"/>
        <v>1</v>
      </c>
      <c r="W506" s="97">
        <f t="shared" si="69"/>
        <v>0</v>
      </c>
      <c r="X506" s="97">
        <f t="shared" si="70"/>
        <v>1</v>
      </c>
      <c r="Y506" s="97">
        <f t="shared" si="71"/>
        <v>0</v>
      </c>
    </row>
    <row r="507" spans="2:25" ht="15.6">
      <c r="B507" s="97" t="s">
        <v>1390</v>
      </c>
      <c r="C507" s="97" t="s">
        <v>1488</v>
      </c>
      <c r="D507" s="97">
        <v>2592134</v>
      </c>
      <c r="E507" s="77"/>
      <c r="F507" s="97" t="s">
        <v>1399</v>
      </c>
      <c r="G507" s="103"/>
      <c r="H507" s="102">
        <f t="shared" si="63"/>
        <v>0</v>
      </c>
      <c r="I507" s="101"/>
      <c r="J507" s="113"/>
      <c r="K507" s="113" t="s">
        <v>1501</v>
      </c>
      <c r="L507" s="127" t="str">
        <f t="shared" si="64"/>
        <v>L03AB10_nr</v>
      </c>
      <c r="M507" s="97">
        <v>150</v>
      </c>
      <c r="N507" s="97" t="s">
        <v>291</v>
      </c>
      <c r="O507" s="97">
        <v>4</v>
      </c>
      <c r="P507" s="97" t="s">
        <v>7</v>
      </c>
      <c r="Q507" s="97">
        <v>1</v>
      </c>
      <c r="R507" s="97" t="s">
        <v>24</v>
      </c>
      <c r="S507" s="97" t="str">
        <f t="shared" si="65"/>
        <v>MCG</v>
      </c>
      <c r="T507" s="97">
        <f t="shared" si="66"/>
        <v>0</v>
      </c>
      <c r="U507" s="97" t="str">
        <f t="shared" si="67"/>
        <v>mcg</v>
      </c>
      <c r="V507" s="98">
        <f t="shared" si="68"/>
        <v>1</v>
      </c>
      <c r="W507" s="97">
        <f t="shared" si="69"/>
        <v>0</v>
      </c>
      <c r="X507" s="97">
        <f t="shared" si="70"/>
        <v>1</v>
      </c>
      <c r="Y507" s="97">
        <f t="shared" si="71"/>
        <v>0</v>
      </c>
    </row>
    <row r="508" spans="2:25" ht="15.6">
      <c r="B508" s="97" t="s">
        <v>1390</v>
      </c>
      <c r="C508" s="97" t="s">
        <v>1488</v>
      </c>
      <c r="D508" s="97">
        <v>2592097</v>
      </c>
      <c r="E508" s="77"/>
      <c r="F508" s="97" t="s">
        <v>1400</v>
      </c>
      <c r="G508" s="103"/>
      <c r="H508" s="102">
        <f t="shared" si="63"/>
        <v>0</v>
      </c>
      <c r="I508" s="101"/>
      <c r="J508" s="113"/>
      <c r="K508" s="113" t="s">
        <v>1501</v>
      </c>
      <c r="L508" s="127" t="str">
        <f t="shared" si="64"/>
        <v>L03AB10_nr</v>
      </c>
      <c r="M508" s="97">
        <v>50</v>
      </c>
      <c r="N508" s="97" t="s">
        <v>291</v>
      </c>
      <c r="O508" s="97">
        <v>4</v>
      </c>
      <c r="P508" s="97" t="s">
        <v>7</v>
      </c>
      <c r="Q508" s="97">
        <v>1</v>
      </c>
      <c r="R508" s="97" t="s">
        <v>24</v>
      </c>
      <c r="S508" s="97" t="str">
        <f t="shared" si="65"/>
        <v>MCG</v>
      </c>
      <c r="T508" s="97">
        <f t="shared" si="66"/>
        <v>0</v>
      </c>
      <c r="U508" s="97" t="str">
        <f t="shared" si="67"/>
        <v>mcg</v>
      </c>
      <c r="V508" s="98">
        <f t="shared" si="68"/>
        <v>1</v>
      </c>
      <c r="W508" s="97">
        <f t="shared" si="69"/>
        <v>0</v>
      </c>
      <c r="X508" s="97">
        <f t="shared" si="70"/>
        <v>1</v>
      </c>
      <c r="Y508" s="97">
        <f t="shared" si="71"/>
        <v>0</v>
      </c>
    </row>
    <row r="509" spans="2:25" ht="15.6">
      <c r="B509" s="97" t="s">
        <v>1390</v>
      </c>
      <c r="C509" s="97" t="s">
        <v>1488</v>
      </c>
      <c r="D509" s="97">
        <v>2592105</v>
      </c>
      <c r="E509" s="77"/>
      <c r="F509" s="97" t="s">
        <v>1401</v>
      </c>
      <c r="G509" s="103"/>
      <c r="H509" s="102">
        <f t="shared" si="63"/>
        <v>0</v>
      </c>
      <c r="I509" s="101"/>
      <c r="J509" s="113"/>
      <c r="K509" s="113" t="s">
        <v>1501</v>
      </c>
      <c r="L509" s="127" t="str">
        <f t="shared" si="64"/>
        <v>L03AB10_nr</v>
      </c>
      <c r="M509" s="97">
        <v>80</v>
      </c>
      <c r="N509" s="97" t="s">
        <v>291</v>
      </c>
      <c r="O509" s="97">
        <v>4</v>
      </c>
      <c r="P509" s="97" t="s">
        <v>7</v>
      </c>
      <c r="Q509" s="97">
        <v>1</v>
      </c>
      <c r="R509" s="97" t="s">
        <v>24</v>
      </c>
      <c r="S509" s="97" t="str">
        <f t="shared" si="65"/>
        <v>MCG</v>
      </c>
      <c r="T509" s="97">
        <f t="shared" si="66"/>
        <v>0</v>
      </c>
      <c r="U509" s="97" t="str">
        <f t="shared" si="67"/>
        <v>mcg</v>
      </c>
      <c r="V509" s="98">
        <f t="shared" si="68"/>
        <v>1</v>
      </c>
      <c r="W509" s="97">
        <f t="shared" si="69"/>
        <v>0</v>
      </c>
      <c r="X509" s="97">
        <f t="shared" si="70"/>
        <v>1</v>
      </c>
      <c r="Y509" s="97">
        <f t="shared" si="71"/>
        <v>0</v>
      </c>
    </row>
    <row r="510" spans="2:25" ht="15.6">
      <c r="B510" s="97" t="s">
        <v>1390</v>
      </c>
      <c r="C510" s="97" t="s">
        <v>1488</v>
      </c>
      <c r="D510" s="97">
        <v>5834827</v>
      </c>
      <c r="E510" s="77">
        <v>7680554190599</v>
      </c>
      <c r="F510" s="97" t="s">
        <v>1402</v>
      </c>
      <c r="G510" s="103"/>
      <c r="H510" s="102">
        <f t="shared" si="63"/>
        <v>0</v>
      </c>
      <c r="I510" s="101"/>
      <c r="J510" s="113"/>
      <c r="K510" s="113" t="s">
        <v>1501</v>
      </c>
      <c r="L510" s="127" t="str">
        <f t="shared" si="64"/>
        <v>L03AB10_nr</v>
      </c>
      <c r="M510" s="97">
        <v>100</v>
      </c>
      <c r="N510" s="97" t="s">
        <v>291</v>
      </c>
      <c r="O510" s="97">
        <v>4</v>
      </c>
      <c r="P510" s="97" t="s">
        <v>7</v>
      </c>
      <c r="Q510" s="97">
        <v>1</v>
      </c>
      <c r="R510" s="97" t="s">
        <v>24</v>
      </c>
      <c r="S510" s="97" t="str">
        <f t="shared" si="65"/>
        <v>MCG</v>
      </c>
      <c r="T510" s="97">
        <f t="shared" si="66"/>
        <v>0</v>
      </c>
      <c r="U510" s="97" t="str">
        <f t="shared" si="67"/>
        <v>mcg</v>
      </c>
      <c r="V510" s="98">
        <f t="shared" si="68"/>
        <v>1</v>
      </c>
      <c r="W510" s="97">
        <f t="shared" si="69"/>
        <v>0</v>
      </c>
      <c r="X510" s="97">
        <f t="shared" si="70"/>
        <v>1</v>
      </c>
      <c r="Y510" s="97">
        <f t="shared" si="71"/>
        <v>0</v>
      </c>
    </row>
    <row r="511" spans="2:25" ht="15.6">
      <c r="B511" s="97" t="s">
        <v>1390</v>
      </c>
      <c r="C511" s="97" t="s">
        <v>1488</v>
      </c>
      <c r="D511" s="97">
        <v>5834833</v>
      </c>
      <c r="E511" s="77">
        <v>7680554190605</v>
      </c>
      <c r="F511" s="97" t="s">
        <v>1403</v>
      </c>
      <c r="G511" s="103"/>
      <c r="H511" s="102">
        <f t="shared" si="63"/>
        <v>0</v>
      </c>
      <c r="I511" s="101"/>
      <c r="J511" s="113"/>
      <c r="K511" s="113" t="s">
        <v>1501</v>
      </c>
      <c r="L511" s="127" t="str">
        <f t="shared" si="64"/>
        <v>L03AB10_nr</v>
      </c>
      <c r="M511" s="97">
        <v>120</v>
      </c>
      <c r="N511" s="97" t="s">
        <v>291</v>
      </c>
      <c r="O511" s="97">
        <v>4</v>
      </c>
      <c r="P511" s="97" t="s">
        <v>7</v>
      </c>
      <c r="Q511" s="97">
        <v>1</v>
      </c>
      <c r="R511" s="97" t="s">
        <v>24</v>
      </c>
      <c r="S511" s="97" t="str">
        <f t="shared" si="65"/>
        <v>MCG</v>
      </c>
      <c r="T511" s="97">
        <f t="shared" si="66"/>
        <v>0</v>
      </c>
      <c r="U511" s="97" t="str">
        <f t="shared" si="67"/>
        <v>mcg</v>
      </c>
      <c r="V511" s="98">
        <f t="shared" si="68"/>
        <v>1</v>
      </c>
      <c r="W511" s="97">
        <f t="shared" si="69"/>
        <v>0</v>
      </c>
      <c r="X511" s="97">
        <f t="shared" si="70"/>
        <v>1</v>
      </c>
      <c r="Y511" s="97">
        <f t="shared" si="71"/>
        <v>0</v>
      </c>
    </row>
    <row r="512" spans="2:25" ht="15.6">
      <c r="B512" s="97" t="s">
        <v>1390</v>
      </c>
      <c r="C512" s="97" t="s">
        <v>1488</v>
      </c>
      <c r="D512" s="97">
        <v>5834856</v>
      </c>
      <c r="E512" s="77">
        <v>7680554190612</v>
      </c>
      <c r="F512" s="97" t="s">
        <v>1404</v>
      </c>
      <c r="G512" s="103"/>
      <c r="H512" s="102">
        <f t="shared" si="63"/>
        <v>0</v>
      </c>
      <c r="I512" s="101"/>
      <c r="J512" s="113"/>
      <c r="K512" s="113" t="s">
        <v>1501</v>
      </c>
      <c r="L512" s="127" t="str">
        <f t="shared" si="64"/>
        <v>L03AB10_nr</v>
      </c>
      <c r="M512" s="97">
        <v>150</v>
      </c>
      <c r="N512" s="97" t="s">
        <v>291</v>
      </c>
      <c r="O512" s="97">
        <v>4</v>
      </c>
      <c r="P512" s="97" t="s">
        <v>7</v>
      </c>
      <c r="Q512" s="97">
        <v>1</v>
      </c>
      <c r="R512" s="97" t="s">
        <v>24</v>
      </c>
      <c r="S512" s="97" t="str">
        <f t="shared" si="65"/>
        <v>MCG</v>
      </c>
      <c r="T512" s="97">
        <f t="shared" si="66"/>
        <v>0</v>
      </c>
      <c r="U512" s="97" t="str">
        <f t="shared" si="67"/>
        <v>mcg</v>
      </c>
      <c r="V512" s="98">
        <f t="shared" si="68"/>
        <v>1</v>
      </c>
      <c r="W512" s="97">
        <f t="shared" si="69"/>
        <v>0</v>
      </c>
      <c r="X512" s="97">
        <f t="shared" si="70"/>
        <v>1</v>
      </c>
      <c r="Y512" s="97">
        <f t="shared" si="71"/>
        <v>0</v>
      </c>
    </row>
    <row r="513" spans="2:25" ht="15.6">
      <c r="B513" s="97" t="s">
        <v>1390</v>
      </c>
      <c r="C513" s="97" t="s">
        <v>1488</v>
      </c>
      <c r="D513" s="97">
        <v>5834804</v>
      </c>
      <c r="E513" s="77">
        <v>7680554190575</v>
      </c>
      <c r="F513" s="97" t="s">
        <v>1405</v>
      </c>
      <c r="G513" s="103"/>
      <c r="H513" s="102">
        <f t="shared" si="63"/>
        <v>0</v>
      </c>
      <c r="I513" s="101"/>
      <c r="J513" s="113"/>
      <c r="K513" s="113" t="s">
        <v>1501</v>
      </c>
      <c r="L513" s="127" t="str">
        <f t="shared" si="64"/>
        <v>L03AB10_nr</v>
      </c>
      <c r="M513" s="97">
        <v>50</v>
      </c>
      <c r="N513" s="97" t="s">
        <v>291</v>
      </c>
      <c r="O513" s="97">
        <v>4</v>
      </c>
      <c r="P513" s="97" t="s">
        <v>7</v>
      </c>
      <c r="Q513" s="97">
        <v>1</v>
      </c>
      <c r="R513" s="97" t="s">
        <v>24</v>
      </c>
      <c r="S513" s="97" t="str">
        <f t="shared" si="65"/>
        <v>MCG</v>
      </c>
      <c r="T513" s="97">
        <f t="shared" si="66"/>
        <v>0</v>
      </c>
      <c r="U513" s="97" t="str">
        <f t="shared" si="67"/>
        <v>mcg</v>
      </c>
      <c r="V513" s="98">
        <f t="shared" si="68"/>
        <v>1</v>
      </c>
      <c r="W513" s="97">
        <f t="shared" si="69"/>
        <v>0</v>
      </c>
      <c r="X513" s="97">
        <f t="shared" si="70"/>
        <v>1</v>
      </c>
      <c r="Y513" s="97">
        <f t="shared" si="71"/>
        <v>0</v>
      </c>
    </row>
    <row r="514" spans="2:25" ht="15.6">
      <c r="B514" s="97" t="s">
        <v>1390</v>
      </c>
      <c r="C514" s="97" t="s">
        <v>1488</v>
      </c>
      <c r="D514" s="97">
        <v>5834810</v>
      </c>
      <c r="E514" s="77">
        <v>7680554190582</v>
      </c>
      <c r="F514" s="97" t="s">
        <v>1406</v>
      </c>
      <c r="G514" s="103"/>
      <c r="H514" s="102">
        <f t="shared" si="63"/>
        <v>0</v>
      </c>
      <c r="I514" s="101"/>
      <c r="J514" s="113"/>
      <c r="K514" s="113" t="s">
        <v>1501</v>
      </c>
      <c r="L514" s="127" t="str">
        <f t="shared" si="64"/>
        <v>L03AB10_nr</v>
      </c>
      <c r="M514" s="97">
        <v>80</v>
      </c>
      <c r="N514" s="97" t="s">
        <v>291</v>
      </c>
      <c r="O514" s="97">
        <v>4</v>
      </c>
      <c r="P514" s="97" t="s">
        <v>7</v>
      </c>
      <c r="Q514" s="97">
        <v>1</v>
      </c>
      <c r="R514" s="97" t="s">
        <v>24</v>
      </c>
      <c r="S514" s="97" t="str">
        <f t="shared" si="65"/>
        <v>MCG</v>
      </c>
      <c r="T514" s="97">
        <f t="shared" si="66"/>
        <v>0</v>
      </c>
      <c r="U514" s="97" t="str">
        <f t="shared" si="67"/>
        <v>mcg</v>
      </c>
      <c r="V514" s="98">
        <f t="shared" si="68"/>
        <v>1</v>
      </c>
      <c r="W514" s="97">
        <f t="shared" si="69"/>
        <v>0</v>
      </c>
      <c r="X514" s="97">
        <f t="shared" si="70"/>
        <v>1</v>
      </c>
      <c r="Y514" s="97">
        <f t="shared" si="71"/>
        <v>0</v>
      </c>
    </row>
    <row r="515" spans="2:25" ht="15.6">
      <c r="B515" s="97" t="s">
        <v>1407</v>
      </c>
      <c r="C515" s="97" t="s">
        <v>1490</v>
      </c>
      <c r="D515" s="97">
        <v>5182187</v>
      </c>
      <c r="E515" s="77"/>
      <c r="F515" s="97" t="s">
        <v>1408</v>
      </c>
      <c r="G515" s="103"/>
      <c r="H515" s="102">
        <f t="shared" si="63"/>
        <v>0</v>
      </c>
      <c r="I515" s="101"/>
      <c r="J515" s="113"/>
      <c r="K515" s="113" t="s">
        <v>1501</v>
      </c>
      <c r="L515" s="127" t="str">
        <f t="shared" si="64"/>
        <v>L03AB11_nr</v>
      </c>
      <c r="M515" s="97">
        <v>135</v>
      </c>
      <c r="N515" s="97" t="s">
        <v>1379</v>
      </c>
      <c r="O515" s="97">
        <v>0.5</v>
      </c>
      <c r="P515" s="97" t="s">
        <v>222</v>
      </c>
      <c r="Q515" s="97">
        <v>1</v>
      </c>
      <c r="R515" s="97" t="s">
        <v>24</v>
      </c>
      <c r="S515" s="97" t="str">
        <f t="shared" si="65"/>
        <v>MCG</v>
      </c>
      <c r="T515" s="97" t="str">
        <f t="shared" si="66"/>
        <v>0.5ML</v>
      </c>
      <c r="U515" s="97" t="str">
        <f t="shared" si="67"/>
        <v>mcg</v>
      </c>
      <c r="V515" s="98" t="str">
        <f t="shared" si="68"/>
        <v>0.5ML</v>
      </c>
      <c r="W515" s="97">
        <f t="shared" si="69"/>
        <v>0</v>
      </c>
      <c r="X515" s="97">
        <f t="shared" si="70"/>
        <v>0</v>
      </c>
      <c r="Y515" s="97">
        <f t="shared" si="71"/>
        <v>0</v>
      </c>
    </row>
    <row r="516" spans="2:25" ht="15.6">
      <c r="B516" s="97" t="s">
        <v>1407</v>
      </c>
      <c r="C516" s="97" t="s">
        <v>1490</v>
      </c>
      <c r="D516" s="97">
        <v>2581024</v>
      </c>
      <c r="E516" s="77">
        <v>7680555850126</v>
      </c>
      <c r="F516" s="97" t="s">
        <v>1409</v>
      </c>
      <c r="G516" s="103"/>
      <c r="H516" s="102">
        <f t="shared" si="63"/>
        <v>0</v>
      </c>
      <c r="I516" s="101"/>
      <c r="J516" s="113"/>
      <c r="K516" s="113" t="s">
        <v>1501</v>
      </c>
      <c r="L516" s="127" t="str">
        <f t="shared" si="64"/>
        <v>L03AB11_nr</v>
      </c>
      <c r="M516" s="97">
        <v>135</v>
      </c>
      <c r="N516" s="97" t="s">
        <v>1379</v>
      </c>
      <c r="O516" s="97">
        <v>0.5</v>
      </c>
      <c r="P516" s="97" t="s">
        <v>222</v>
      </c>
      <c r="Q516" s="97">
        <v>4</v>
      </c>
      <c r="R516" s="97" t="s">
        <v>24</v>
      </c>
      <c r="S516" s="97" t="str">
        <f t="shared" si="65"/>
        <v>MCG</v>
      </c>
      <c r="T516" s="97" t="str">
        <f t="shared" si="66"/>
        <v>0.5ML</v>
      </c>
      <c r="U516" s="97" t="str">
        <f t="shared" si="67"/>
        <v>mcg</v>
      </c>
      <c r="V516" s="98" t="str">
        <f t="shared" si="68"/>
        <v>0.5ML</v>
      </c>
      <c r="W516" s="97">
        <f t="shared" si="69"/>
        <v>0</v>
      </c>
      <c r="X516" s="97">
        <f t="shared" si="70"/>
        <v>0</v>
      </c>
      <c r="Y516" s="97">
        <f t="shared" si="71"/>
        <v>0</v>
      </c>
    </row>
    <row r="517" spans="2:25" ht="15.6">
      <c r="B517" s="97" t="s">
        <v>1407</v>
      </c>
      <c r="C517" s="97" t="s">
        <v>1490</v>
      </c>
      <c r="D517" s="97">
        <v>5182164</v>
      </c>
      <c r="E517" s="77"/>
      <c r="F517" s="97" t="s">
        <v>1410</v>
      </c>
      <c r="G517" s="103"/>
      <c r="H517" s="102">
        <f t="shared" si="63"/>
        <v>0</v>
      </c>
      <c r="I517" s="101"/>
      <c r="J517" s="113"/>
      <c r="K517" s="113" t="s">
        <v>1501</v>
      </c>
      <c r="L517" s="127" t="str">
        <f t="shared" si="64"/>
        <v>L03AB11_nr</v>
      </c>
      <c r="M517" s="97">
        <v>180</v>
      </c>
      <c r="N517" s="97" t="s">
        <v>1379</v>
      </c>
      <c r="O517" s="97">
        <v>0.5</v>
      </c>
      <c r="P517" s="97" t="s">
        <v>222</v>
      </c>
      <c r="Q517" s="97">
        <v>1</v>
      </c>
      <c r="R517" s="97" t="s">
        <v>24</v>
      </c>
      <c r="S517" s="97" t="str">
        <f t="shared" si="65"/>
        <v>MCG</v>
      </c>
      <c r="T517" s="97" t="str">
        <f t="shared" si="66"/>
        <v>0.5ML</v>
      </c>
      <c r="U517" s="97" t="str">
        <f t="shared" si="67"/>
        <v>mcg</v>
      </c>
      <c r="V517" s="98" t="str">
        <f t="shared" si="68"/>
        <v>0.5ML</v>
      </c>
      <c r="W517" s="97">
        <f t="shared" si="69"/>
        <v>0</v>
      </c>
      <c r="X517" s="97">
        <f t="shared" si="70"/>
        <v>0</v>
      </c>
      <c r="Y517" s="97">
        <f t="shared" si="71"/>
        <v>0</v>
      </c>
    </row>
    <row r="518" spans="2:25" ht="15.6">
      <c r="B518" s="97" t="s">
        <v>1407</v>
      </c>
      <c r="C518" s="97" t="s">
        <v>1490</v>
      </c>
      <c r="D518" s="97">
        <v>5182170</v>
      </c>
      <c r="E518" s="77">
        <v>7680621280031</v>
      </c>
      <c r="F518" s="97" t="s">
        <v>1411</v>
      </c>
      <c r="G518" s="103"/>
      <c r="H518" s="102">
        <f t="shared" si="63"/>
        <v>0</v>
      </c>
      <c r="I518" s="101"/>
      <c r="J518" s="113"/>
      <c r="K518" s="113" t="s">
        <v>1501</v>
      </c>
      <c r="L518" s="127" t="str">
        <f t="shared" si="64"/>
        <v>L03AB11_nr</v>
      </c>
      <c r="M518" s="97">
        <v>180</v>
      </c>
      <c r="N518" s="97" t="s">
        <v>1379</v>
      </c>
      <c r="O518" s="97">
        <v>0.5</v>
      </c>
      <c r="P518" s="97" t="s">
        <v>222</v>
      </c>
      <c r="Q518" s="97">
        <v>4</v>
      </c>
      <c r="R518" s="97" t="s">
        <v>24</v>
      </c>
      <c r="S518" s="97" t="str">
        <f t="shared" si="65"/>
        <v>MCG</v>
      </c>
      <c r="T518" s="97" t="str">
        <f t="shared" si="66"/>
        <v>0.5ML</v>
      </c>
      <c r="U518" s="97" t="str">
        <f t="shared" si="67"/>
        <v>mcg</v>
      </c>
      <c r="V518" s="98" t="str">
        <f t="shared" si="68"/>
        <v>0.5ML</v>
      </c>
      <c r="W518" s="97">
        <f t="shared" si="69"/>
        <v>0</v>
      </c>
      <c r="X518" s="97">
        <f t="shared" si="70"/>
        <v>0</v>
      </c>
      <c r="Y518" s="97">
        <f t="shared" si="71"/>
        <v>0</v>
      </c>
    </row>
    <row r="519" spans="2:25" ht="15.6">
      <c r="B519" s="97" t="s">
        <v>1407</v>
      </c>
      <c r="C519" s="97" t="s">
        <v>1490</v>
      </c>
      <c r="D519" s="97">
        <v>2581018</v>
      </c>
      <c r="E519" s="77">
        <v>7680555850164</v>
      </c>
      <c r="F519" s="97" t="s">
        <v>1412</v>
      </c>
      <c r="G519" s="103"/>
      <c r="H519" s="102">
        <f t="shared" si="63"/>
        <v>0</v>
      </c>
      <c r="I519" s="101"/>
      <c r="J519" s="113"/>
      <c r="K519" s="113" t="s">
        <v>1501</v>
      </c>
      <c r="L519" s="127" t="str">
        <f t="shared" si="64"/>
        <v>L03AB11_nr</v>
      </c>
      <c r="M519" s="97">
        <v>180</v>
      </c>
      <c r="N519" s="97" t="s">
        <v>1379</v>
      </c>
      <c r="O519" s="97">
        <v>0.5</v>
      </c>
      <c r="P519" s="97" t="s">
        <v>222</v>
      </c>
      <c r="Q519" s="97">
        <v>4</v>
      </c>
      <c r="R519" s="97" t="s">
        <v>24</v>
      </c>
      <c r="S519" s="97" t="str">
        <f t="shared" si="65"/>
        <v>MCG</v>
      </c>
      <c r="T519" s="97" t="str">
        <f t="shared" si="66"/>
        <v>0.5ML</v>
      </c>
      <c r="U519" s="97" t="str">
        <f t="shared" si="67"/>
        <v>mcg</v>
      </c>
      <c r="V519" s="98" t="str">
        <f t="shared" si="68"/>
        <v>0.5ML</v>
      </c>
      <c r="W519" s="97">
        <f t="shared" si="69"/>
        <v>0</v>
      </c>
      <c r="X519" s="97">
        <f t="shared" si="70"/>
        <v>0</v>
      </c>
      <c r="Y519" s="97">
        <f t="shared" si="71"/>
        <v>0</v>
      </c>
    </row>
    <row r="520" spans="2:25" ht="15.6">
      <c r="B520" s="97" t="s">
        <v>1413</v>
      </c>
      <c r="C520" s="97" t="s">
        <v>1491</v>
      </c>
      <c r="D520" s="97">
        <v>1673540</v>
      </c>
      <c r="E520" s="77">
        <v>7680505810125</v>
      </c>
      <c r="F520" s="97" t="s">
        <v>1414</v>
      </c>
      <c r="G520" s="103"/>
      <c r="H520" s="102">
        <f t="shared" si="63"/>
        <v>0</v>
      </c>
      <c r="I520" s="101"/>
      <c r="J520" s="113"/>
      <c r="K520" s="113" t="s">
        <v>1501</v>
      </c>
      <c r="L520" s="127" t="str">
        <f t="shared" si="64"/>
        <v>L03AC01_nr</v>
      </c>
      <c r="M520" s="97">
        <v>18</v>
      </c>
      <c r="N520" s="97" t="s">
        <v>1485</v>
      </c>
      <c r="O520" s="97">
        <v>1</v>
      </c>
      <c r="P520" s="97" t="s">
        <v>7</v>
      </c>
      <c r="Q520" s="97">
        <v>1</v>
      </c>
      <c r="R520" s="97" t="s">
        <v>1485</v>
      </c>
      <c r="S520" s="97" t="str">
        <f t="shared" si="65"/>
        <v>MIU</v>
      </c>
      <c r="T520" s="97">
        <f t="shared" si="66"/>
        <v>0</v>
      </c>
      <c r="U520" s="97" t="str">
        <f t="shared" si="67"/>
        <v>MIU</v>
      </c>
      <c r="V520" s="98">
        <f t="shared" si="68"/>
        <v>1</v>
      </c>
      <c r="W520" s="97">
        <f t="shared" si="69"/>
        <v>0</v>
      </c>
      <c r="X520" s="97">
        <f t="shared" si="70"/>
        <v>1</v>
      </c>
      <c r="Y520" s="97">
        <f t="shared" si="71"/>
        <v>0</v>
      </c>
    </row>
    <row r="521" spans="2:25" ht="15.6">
      <c r="B521" s="98" t="s">
        <v>172</v>
      </c>
      <c r="C521" s="97" t="s">
        <v>173</v>
      </c>
      <c r="D521" s="98">
        <v>6147129</v>
      </c>
      <c r="E521" s="77">
        <v>7680631390010</v>
      </c>
      <c r="F521" s="97" t="s">
        <v>954</v>
      </c>
      <c r="G521" s="103"/>
      <c r="H521" s="102">
        <f t="shared" si="63"/>
        <v>0</v>
      </c>
      <c r="I521" s="101"/>
      <c r="J521" s="113"/>
      <c r="K521" s="113" t="s">
        <v>1501</v>
      </c>
      <c r="L521" s="127" t="str">
        <f t="shared" si="64"/>
        <v>L03AX16_nr</v>
      </c>
      <c r="M521" s="97">
        <v>24</v>
      </c>
      <c r="N521" s="97" t="s">
        <v>374</v>
      </c>
      <c r="O521" s="97">
        <v>1.2</v>
      </c>
      <c r="P521" s="97" t="s">
        <v>222</v>
      </c>
      <c r="Q521" s="97">
        <v>1</v>
      </c>
      <c r="R521" s="97" t="s">
        <v>17</v>
      </c>
      <c r="S521" s="97" t="str">
        <f t="shared" si="65"/>
        <v>mg</v>
      </c>
      <c r="T521" s="97" t="str">
        <f t="shared" si="66"/>
        <v>1.2ml</v>
      </c>
      <c r="U521" s="97" t="str">
        <f t="shared" si="67"/>
        <v>mg</v>
      </c>
      <c r="V521" s="98" t="str">
        <f t="shared" si="68"/>
        <v>1.2ml</v>
      </c>
      <c r="W521" s="97">
        <f t="shared" si="69"/>
        <v>0</v>
      </c>
      <c r="X521" s="97">
        <f t="shared" si="70"/>
        <v>0</v>
      </c>
      <c r="Y521" s="97">
        <f t="shared" si="71"/>
        <v>0</v>
      </c>
    </row>
    <row r="522" spans="2:25" ht="15.6">
      <c r="B522" s="97" t="s">
        <v>176</v>
      </c>
      <c r="C522" s="97" t="s">
        <v>177</v>
      </c>
      <c r="D522" s="97">
        <v>2837570</v>
      </c>
      <c r="E522" s="77"/>
      <c r="F522" s="97" t="s">
        <v>1415</v>
      </c>
      <c r="G522" s="103"/>
      <c r="H522" s="102">
        <f t="shared" si="63"/>
        <v>0</v>
      </c>
      <c r="I522" s="101"/>
      <c r="J522" s="113"/>
      <c r="K522" s="113" t="s">
        <v>1501</v>
      </c>
      <c r="L522" s="127" t="str">
        <f t="shared" si="64"/>
        <v>L04AA04_nr</v>
      </c>
      <c r="M522" s="97">
        <v>100</v>
      </c>
      <c r="N522" s="97" t="s">
        <v>351</v>
      </c>
      <c r="O522" s="97">
        <v>5</v>
      </c>
      <c r="P522" s="97" t="s">
        <v>222</v>
      </c>
      <c r="Q522" s="97">
        <v>10</v>
      </c>
      <c r="R522" s="97" t="s">
        <v>17</v>
      </c>
      <c r="S522" s="97" t="str">
        <f t="shared" si="65"/>
        <v>MG</v>
      </c>
      <c r="T522" s="97" t="str">
        <f t="shared" si="66"/>
        <v>5ML</v>
      </c>
      <c r="U522" s="97" t="str">
        <f t="shared" si="67"/>
        <v>mg</v>
      </c>
      <c r="V522" s="98" t="str">
        <f t="shared" si="68"/>
        <v>5ML</v>
      </c>
      <c r="W522" s="97">
        <f t="shared" si="69"/>
        <v>0</v>
      </c>
      <c r="X522" s="97">
        <f t="shared" si="70"/>
        <v>0</v>
      </c>
      <c r="Y522" s="97">
        <f t="shared" si="71"/>
        <v>0</v>
      </c>
    </row>
    <row r="523" spans="2:25" ht="15.6">
      <c r="B523" s="97" t="s">
        <v>176</v>
      </c>
      <c r="C523" s="97" t="s">
        <v>177</v>
      </c>
      <c r="D523" s="97">
        <v>2837564</v>
      </c>
      <c r="E523" s="77"/>
      <c r="F523" s="97" t="s">
        <v>956</v>
      </c>
      <c r="G523" s="103"/>
      <c r="H523" s="102">
        <f t="shared" si="63"/>
        <v>0</v>
      </c>
      <c r="I523" s="101"/>
      <c r="J523" s="113"/>
      <c r="K523" s="113" t="s">
        <v>1501</v>
      </c>
      <c r="L523" s="127" t="str">
        <f t="shared" si="64"/>
        <v>L04AA04_nr</v>
      </c>
      <c r="M523" s="97">
        <v>100</v>
      </c>
      <c r="N523" s="97" t="s">
        <v>351</v>
      </c>
      <c r="O523" s="97">
        <v>5</v>
      </c>
      <c r="P523" s="97" t="s">
        <v>222</v>
      </c>
      <c r="Q523" s="97">
        <v>1</v>
      </c>
      <c r="R523" s="97" t="s">
        <v>17</v>
      </c>
      <c r="S523" s="97" t="str">
        <f t="shared" si="65"/>
        <v>MG</v>
      </c>
      <c r="T523" s="97" t="str">
        <f t="shared" si="66"/>
        <v>5ML</v>
      </c>
      <c r="U523" s="97" t="str">
        <f t="shared" si="67"/>
        <v>mg</v>
      </c>
      <c r="V523" s="98" t="str">
        <f t="shared" si="68"/>
        <v>5ML</v>
      </c>
      <c r="W523" s="97">
        <f t="shared" si="69"/>
        <v>0</v>
      </c>
      <c r="X523" s="97">
        <f t="shared" si="70"/>
        <v>0</v>
      </c>
      <c r="Y523" s="97">
        <f t="shared" si="71"/>
        <v>0</v>
      </c>
    </row>
    <row r="524" spans="2:25" ht="15.6">
      <c r="B524" s="97" t="s">
        <v>176</v>
      </c>
      <c r="C524" s="97" t="s">
        <v>177</v>
      </c>
      <c r="D524" s="97">
        <v>1962818</v>
      </c>
      <c r="E524" s="77">
        <v>7680535880198</v>
      </c>
      <c r="F524" s="97" t="s">
        <v>955</v>
      </c>
      <c r="G524" s="103"/>
      <c r="H524" s="102">
        <f t="shared" si="63"/>
        <v>0</v>
      </c>
      <c r="I524" s="101"/>
      <c r="J524" s="113"/>
      <c r="K524" s="113" t="s">
        <v>1501</v>
      </c>
      <c r="L524" s="127" t="str">
        <f t="shared" si="64"/>
        <v>L04AA04_nr</v>
      </c>
      <c r="M524" s="97">
        <v>25</v>
      </c>
      <c r="N524" s="97" t="s">
        <v>223</v>
      </c>
      <c r="O524" s="97">
        <v>1</v>
      </c>
      <c r="P524" s="97" t="s">
        <v>7</v>
      </c>
      <c r="Q524" s="97">
        <v>1</v>
      </c>
      <c r="R524" s="97" t="s">
        <v>17</v>
      </c>
      <c r="S524" s="97" t="str">
        <f t="shared" si="65"/>
        <v>MG</v>
      </c>
      <c r="T524" s="97">
        <f t="shared" si="66"/>
        <v>0</v>
      </c>
      <c r="U524" s="97" t="str">
        <f t="shared" si="67"/>
        <v>mg</v>
      </c>
      <c r="V524" s="98">
        <f t="shared" si="68"/>
        <v>1</v>
      </c>
      <c r="W524" s="97">
        <f t="shared" si="69"/>
        <v>0</v>
      </c>
      <c r="X524" s="97">
        <f t="shared" si="70"/>
        <v>1</v>
      </c>
      <c r="Y524" s="97">
        <f t="shared" si="71"/>
        <v>0</v>
      </c>
    </row>
    <row r="525" spans="2:25" ht="15.6">
      <c r="B525" s="97" t="s">
        <v>178</v>
      </c>
      <c r="C525" s="97" t="s">
        <v>179</v>
      </c>
      <c r="D525" s="97">
        <v>3499655</v>
      </c>
      <c r="E525" s="77">
        <v>7680572730012</v>
      </c>
      <c r="F525" s="97" t="s">
        <v>386</v>
      </c>
      <c r="G525" s="103"/>
      <c r="H525" s="102">
        <f t="shared" si="63"/>
        <v>0</v>
      </c>
      <c r="I525" s="101"/>
      <c r="J525" s="113"/>
      <c r="K525" s="113" t="s">
        <v>1501</v>
      </c>
      <c r="L525" s="127" t="str">
        <f t="shared" si="64"/>
        <v>L04AA23_nr</v>
      </c>
      <c r="M525" s="97">
        <v>300</v>
      </c>
      <c r="N525" s="97" t="s">
        <v>387</v>
      </c>
      <c r="O525" s="97">
        <v>15</v>
      </c>
      <c r="P525" s="97" t="s">
        <v>222</v>
      </c>
      <c r="Q525" s="97">
        <v>1</v>
      </c>
      <c r="R525" s="97" t="s">
        <v>17</v>
      </c>
      <c r="S525" s="97" t="str">
        <f t="shared" si="65"/>
        <v>MG</v>
      </c>
      <c r="T525" s="97" t="str">
        <f t="shared" si="66"/>
        <v>15ML</v>
      </c>
      <c r="U525" s="97" t="str">
        <f t="shared" si="67"/>
        <v>mg</v>
      </c>
      <c r="V525" s="98" t="str">
        <f t="shared" si="68"/>
        <v>15ML</v>
      </c>
      <c r="W525" s="97">
        <f t="shared" si="69"/>
        <v>0</v>
      </c>
      <c r="X525" s="97">
        <f t="shared" si="70"/>
        <v>0</v>
      </c>
      <c r="Y525" s="97">
        <f t="shared" si="71"/>
        <v>0</v>
      </c>
    </row>
    <row r="526" spans="2:25" ht="15.6">
      <c r="B526" s="97" t="s">
        <v>180</v>
      </c>
      <c r="C526" s="97" t="s">
        <v>181</v>
      </c>
      <c r="D526" s="97">
        <v>5259464</v>
      </c>
      <c r="E526" s="77">
        <v>7680621410025</v>
      </c>
      <c r="F526" s="97" t="s">
        <v>958</v>
      </c>
      <c r="G526" s="103"/>
      <c r="H526" s="102">
        <f t="shared" si="63"/>
        <v>0</v>
      </c>
      <c r="I526" s="101"/>
      <c r="J526" s="113"/>
      <c r="K526" s="113" t="s">
        <v>1506</v>
      </c>
      <c r="L526" s="127" t="str">
        <f t="shared" si="64"/>
        <v>L04AA24_SC</v>
      </c>
      <c r="M526" s="97">
        <v>125</v>
      </c>
      <c r="N526" s="97" t="s">
        <v>303</v>
      </c>
      <c r="O526" s="97">
        <v>1</v>
      </c>
      <c r="P526" s="97" t="s">
        <v>222</v>
      </c>
      <c r="Q526" s="97">
        <v>4</v>
      </c>
      <c r="R526" s="97" t="s">
        <v>17</v>
      </c>
      <c r="S526" s="97" t="str">
        <f t="shared" si="65"/>
        <v>MG</v>
      </c>
      <c r="T526" s="97" t="str">
        <f t="shared" si="66"/>
        <v>ML</v>
      </c>
      <c r="U526" s="97" t="str">
        <f t="shared" si="67"/>
        <v>mg</v>
      </c>
      <c r="V526" s="98" t="str">
        <f t="shared" si="68"/>
        <v>1ML</v>
      </c>
      <c r="W526" s="97">
        <f t="shared" si="69"/>
        <v>0</v>
      </c>
      <c r="X526" s="97">
        <f t="shared" si="70"/>
        <v>0</v>
      </c>
      <c r="Y526" s="97">
        <f t="shared" si="71"/>
        <v>0</v>
      </c>
    </row>
    <row r="527" spans="2:25" ht="15.6">
      <c r="B527" s="97" t="s">
        <v>180</v>
      </c>
      <c r="C527" s="97" t="s">
        <v>181</v>
      </c>
      <c r="D527" s="97">
        <v>3592260</v>
      </c>
      <c r="E527" s="77">
        <v>7680577690014</v>
      </c>
      <c r="F527" s="97" t="s">
        <v>957</v>
      </c>
      <c r="G527" s="103"/>
      <c r="H527" s="102">
        <f t="shared" si="63"/>
        <v>0</v>
      </c>
      <c r="I527" s="101"/>
      <c r="J527" s="113"/>
      <c r="K527" s="113" t="s">
        <v>1505</v>
      </c>
      <c r="L527" s="127" t="str">
        <f t="shared" si="64"/>
        <v>L04AA24_IV</v>
      </c>
      <c r="M527" s="97">
        <v>250</v>
      </c>
      <c r="N527" s="97" t="s">
        <v>223</v>
      </c>
      <c r="O527" s="97">
        <v>1</v>
      </c>
      <c r="P527" s="97" t="s">
        <v>7</v>
      </c>
      <c r="Q527" s="97">
        <v>1</v>
      </c>
      <c r="R527" s="97" t="s">
        <v>17</v>
      </c>
      <c r="S527" s="97" t="str">
        <f t="shared" si="65"/>
        <v>MG</v>
      </c>
      <c r="T527" s="97">
        <f t="shared" si="66"/>
        <v>0</v>
      </c>
      <c r="U527" s="97" t="str">
        <f t="shared" si="67"/>
        <v>mg</v>
      </c>
      <c r="V527" s="98">
        <f t="shared" si="68"/>
        <v>1</v>
      </c>
      <c r="W527" s="97">
        <f t="shared" si="69"/>
        <v>0</v>
      </c>
      <c r="X527" s="97">
        <f t="shared" si="70"/>
        <v>1</v>
      </c>
      <c r="Y527" s="97">
        <f t="shared" si="71"/>
        <v>0</v>
      </c>
    </row>
    <row r="528" spans="2:25" ht="15.6">
      <c r="B528" s="97" t="s">
        <v>182</v>
      </c>
      <c r="C528" s="97" t="s">
        <v>183</v>
      </c>
      <c r="D528" s="97">
        <v>4095612</v>
      </c>
      <c r="E528" s="77">
        <v>7680592820014</v>
      </c>
      <c r="F528" s="97" t="s">
        <v>388</v>
      </c>
      <c r="G528" s="103"/>
      <c r="H528" s="102">
        <f t="shared" si="63"/>
        <v>0</v>
      </c>
      <c r="I528" s="101"/>
      <c r="J528" s="113"/>
      <c r="K528" s="113" t="s">
        <v>1501</v>
      </c>
      <c r="L528" s="127" t="str">
        <f t="shared" si="64"/>
        <v>L04AA25_nr</v>
      </c>
      <c r="M528" s="97">
        <v>300</v>
      </c>
      <c r="N528" s="97" t="s">
        <v>389</v>
      </c>
      <c r="O528" s="97">
        <v>30</v>
      </c>
      <c r="P528" s="97" t="s">
        <v>222</v>
      </c>
      <c r="Q528" s="97">
        <v>1</v>
      </c>
      <c r="R528" s="97" t="s">
        <v>17</v>
      </c>
      <c r="S528" s="97" t="str">
        <f t="shared" si="65"/>
        <v>mg</v>
      </c>
      <c r="T528" s="97" t="str">
        <f t="shared" si="66"/>
        <v>30ml</v>
      </c>
      <c r="U528" s="97" t="str">
        <f t="shared" si="67"/>
        <v>mg</v>
      </c>
      <c r="V528" s="98" t="str">
        <f t="shared" si="68"/>
        <v>30ml</v>
      </c>
      <c r="W528" s="97">
        <f t="shared" si="69"/>
        <v>0</v>
      </c>
      <c r="X528" s="97">
        <f t="shared" si="70"/>
        <v>0</v>
      </c>
      <c r="Y528" s="97">
        <f t="shared" si="71"/>
        <v>0</v>
      </c>
    </row>
    <row r="529" spans="2:25" ht="15.6">
      <c r="B529" s="97" t="s">
        <v>1416</v>
      </c>
      <c r="C529" s="97" t="s">
        <v>1492</v>
      </c>
      <c r="D529" s="97">
        <v>5278237</v>
      </c>
      <c r="E529" s="77">
        <v>7680615320019</v>
      </c>
      <c r="F529" s="97" t="s">
        <v>1417</v>
      </c>
      <c r="G529" s="103"/>
      <c r="H529" s="102">
        <f t="shared" si="63"/>
        <v>0</v>
      </c>
      <c r="I529" s="101"/>
      <c r="J529" s="113"/>
      <c r="K529" s="113" t="s">
        <v>1501</v>
      </c>
      <c r="L529" s="127" t="str">
        <f t="shared" si="64"/>
        <v>L04AA26_nr</v>
      </c>
      <c r="M529" s="97">
        <v>120</v>
      </c>
      <c r="N529" s="97" t="s">
        <v>223</v>
      </c>
      <c r="O529" s="97">
        <v>1</v>
      </c>
      <c r="P529" s="97" t="s">
        <v>7</v>
      </c>
      <c r="Q529" s="97">
        <v>1</v>
      </c>
      <c r="R529" s="97" t="s">
        <v>17</v>
      </c>
      <c r="S529" s="97" t="str">
        <f t="shared" si="65"/>
        <v>MG</v>
      </c>
      <c r="T529" s="97">
        <f t="shared" si="66"/>
        <v>0</v>
      </c>
      <c r="U529" s="97" t="str">
        <f t="shared" si="67"/>
        <v>mg</v>
      </c>
      <c r="V529" s="98">
        <f t="shared" si="68"/>
        <v>1</v>
      </c>
      <c r="W529" s="97">
        <f t="shared" si="69"/>
        <v>0</v>
      </c>
      <c r="X529" s="97">
        <f t="shared" si="70"/>
        <v>1</v>
      </c>
      <c r="Y529" s="97">
        <f t="shared" si="71"/>
        <v>0</v>
      </c>
    </row>
    <row r="530" spans="2:25" ht="15.6">
      <c r="B530" s="97" t="s">
        <v>1416</v>
      </c>
      <c r="C530" s="97" t="s">
        <v>1492</v>
      </c>
      <c r="D530" s="97">
        <v>5278220</v>
      </c>
      <c r="E530" s="77">
        <v>7680615320026</v>
      </c>
      <c r="F530" s="97" t="s">
        <v>1418</v>
      </c>
      <c r="G530" s="103"/>
      <c r="H530" s="102">
        <f t="shared" si="63"/>
        <v>0</v>
      </c>
      <c r="I530" s="101"/>
      <c r="J530" s="113"/>
      <c r="K530" s="113" t="s">
        <v>1501</v>
      </c>
      <c r="L530" s="127" t="str">
        <f t="shared" si="64"/>
        <v>L04AA26_nr</v>
      </c>
      <c r="M530" s="97">
        <v>400</v>
      </c>
      <c r="N530" s="97" t="s">
        <v>223</v>
      </c>
      <c r="O530" s="97">
        <v>1</v>
      </c>
      <c r="P530" s="97" t="s">
        <v>7</v>
      </c>
      <c r="Q530" s="97">
        <v>1</v>
      </c>
      <c r="R530" s="97" t="s">
        <v>17</v>
      </c>
      <c r="S530" s="97" t="str">
        <f t="shared" si="65"/>
        <v>MG</v>
      </c>
      <c r="T530" s="97">
        <f t="shared" si="66"/>
        <v>0</v>
      </c>
      <c r="U530" s="97" t="str">
        <f t="shared" si="67"/>
        <v>mg</v>
      </c>
      <c r="V530" s="98">
        <f t="shared" si="68"/>
        <v>1</v>
      </c>
      <c r="W530" s="97">
        <f t="shared" si="69"/>
        <v>0</v>
      </c>
      <c r="X530" s="97">
        <f t="shared" si="70"/>
        <v>1</v>
      </c>
      <c r="Y530" s="97">
        <f t="shared" si="71"/>
        <v>0</v>
      </c>
    </row>
    <row r="531" spans="2:25" ht="15.6">
      <c r="B531" s="98" t="s">
        <v>959</v>
      </c>
      <c r="C531" s="97" t="s">
        <v>118</v>
      </c>
      <c r="D531" s="98">
        <v>6211175</v>
      </c>
      <c r="E531" s="77">
        <v>7680630250018</v>
      </c>
      <c r="F531" s="97" t="s">
        <v>960</v>
      </c>
      <c r="G531" s="103"/>
      <c r="H531" s="102">
        <f t="shared" si="63"/>
        <v>0</v>
      </c>
      <c r="I531" s="101"/>
      <c r="J531" s="113"/>
      <c r="K531" s="113" t="s">
        <v>1501</v>
      </c>
      <c r="L531" s="127" t="str">
        <f t="shared" si="64"/>
        <v>L04AA34_nr</v>
      </c>
      <c r="M531" s="97">
        <v>12</v>
      </c>
      <c r="N531" s="97" t="s">
        <v>223</v>
      </c>
      <c r="O531" s="97">
        <v>2</v>
      </c>
      <c r="P531" s="97" t="s">
        <v>222</v>
      </c>
      <c r="Q531" s="97">
        <v>1</v>
      </c>
      <c r="R531" s="97" t="s">
        <v>17</v>
      </c>
      <c r="S531" s="97" t="str">
        <f t="shared" si="65"/>
        <v>MG</v>
      </c>
      <c r="T531" s="97">
        <f t="shared" si="66"/>
        <v>0</v>
      </c>
      <c r="U531" s="97" t="str">
        <f t="shared" si="67"/>
        <v>mg</v>
      </c>
      <c r="V531" s="98">
        <f t="shared" si="68"/>
        <v>1</v>
      </c>
      <c r="W531" s="97">
        <f t="shared" si="69"/>
        <v>0</v>
      </c>
      <c r="X531" s="97">
        <f t="shared" si="70"/>
        <v>0</v>
      </c>
      <c r="Y531" s="97">
        <f t="shared" si="71"/>
        <v>0</v>
      </c>
    </row>
    <row r="532" spans="2:25" ht="15.6">
      <c r="B532" s="97" t="s">
        <v>184</v>
      </c>
      <c r="C532" s="97" t="s">
        <v>185</v>
      </c>
      <c r="D532" s="97">
        <v>3514975</v>
      </c>
      <c r="E532" s="77">
        <v>7680577110017</v>
      </c>
      <c r="F532" s="97" t="s">
        <v>391</v>
      </c>
      <c r="G532" s="103"/>
      <c r="H532" s="102">
        <f t="shared" ref="H532:H572" si="72">+IF(OR(X532=1,Y532=1),G532/Q532/O532/M532,G532/Q532/M532)</f>
        <v>0</v>
      </c>
      <c r="I532" s="101"/>
      <c r="J532" s="113"/>
      <c r="K532" s="113" t="s">
        <v>1501</v>
      </c>
      <c r="L532" s="127" t="str">
        <f t="shared" ref="L532:L572" si="73">+B532&amp;"_"&amp;K532</f>
        <v>L04AB01_nr</v>
      </c>
      <c r="M532" s="97">
        <v>25</v>
      </c>
      <c r="N532" s="97" t="s">
        <v>392</v>
      </c>
      <c r="O532" s="97">
        <v>0.5</v>
      </c>
      <c r="P532" s="97" t="s">
        <v>222</v>
      </c>
      <c r="Q532" s="97">
        <v>4</v>
      </c>
      <c r="R532" s="97" t="s">
        <v>17</v>
      </c>
      <c r="S532" s="97" t="str">
        <f t="shared" ref="S532:S572" si="74">IF(ISERR(SEARCH("/",$N532)-1),$N532,LEFT($N532,SEARCH("/",$N532)-1))</f>
        <v>MG</v>
      </c>
      <c r="T532" s="97" t="str">
        <f t="shared" ref="T532:T572" si="75">IF(ISERR(SEARCH("/",$N532)-1),0,RIGHT($N532,LEN($N532)-SEARCH("/",$N532)))</f>
        <v>0.5ML</v>
      </c>
      <c r="U532" s="97" t="str">
        <f t="shared" ref="U532:U572" si="76">+IF(OR(S532=R532,AND(S532="E",R532="U"),AND(S532="IE",R532="IU"),AND(S532="IE",R532="U"),AND(S532="E",R532="IU"),AND(S532="MIOE",R532="MIU")),R532,S532)</f>
        <v>mg</v>
      </c>
      <c r="V532" s="98" t="str">
        <f t="shared" ref="V532:V572" si="77">+IF(T532=0,1,IF(LEFT(T532,1)="M","1"&amp;T532,T532))</f>
        <v>0.5ML</v>
      </c>
      <c r="W532" s="97">
        <f t="shared" ref="W532:W572" si="78">+IF(U532=R532,0,1)</f>
        <v>0</v>
      </c>
      <c r="X532" s="97">
        <f t="shared" ref="X532:X572" si="79">+IF(P532="Stk",1,0)</f>
        <v>0</v>
      </c>
      <c r="Y532" s="97">
        <f t="shared" ref="Y532:Y572" si="80">+IF(OR(X532=1,V532=1),0,IF((O532&amp;P532)=V532,0,1))</f>
        <v>0</v>
      </c>
    </row>
    <row r="533" spans="2:25" ht="15.6">
      <c r="B533" s="97" t="s">
        <v>184</v>
      </c>
      <c r="C533" s="97" t="s">
        <v>185</v>
      </c>
      <c r="D533" s="97">
        <v>3514981</v>
      </c>
      <c r="E533" s="77">
        <v>7680577110024</v>
      </c>
      <c r="F533" s="97" t="s">
        <v>393</v>
      </c>
      <c r="G533" s="103"/>
      <c r="H533" s="102">
        <f t="shared" si="72"/>
        <v>0</v>
      </c>
      <c r="I533" s="101"/>
      <c r="J533" s="113"/>
      <c r="K533" s="113" t="s">
        <v>1501</v>
      </c>
      <c r="L533" s="127" t="str">
        <f t="shared" si="73"/>
        <v>L04AB01_nr</v>
      </c>
      <c r="M533" s="97">
        <v>50</v>
      </c>
      <c r="N533" s="97" t="s">
        <v>303</v>
      </c>
      <c r="O533" s="97">
        <v>1</v>
      </c>
      <c r="P533" s="97" t="s">
        <v>222</v>
      </c>
      <c r="Q533" s="97">
        <v>2</v>
      </c>
      <c r="R533" s="97" t="s">
        <v>17</v>
      </c>
      <c r="S533" s="97" t="str">
        <f t="shared" si="74"/>
        <v>MG</v>
      </c>
      <c r="T533" s="97" t="str">
        <f t="shared" si="75"/>
        <v>ML</v>
      </c>
      <c r="U533" s="97" t="str">
        <f t="shared" si="76"/>
        <v>mg</v>
      </c>
      <c r="V533" s="98" t="str">
        <f t="shared" si="77"/>
        <v>1ML</v>
      </c>
      <c r="W533" s="97">
        <f t="shared" si="78"/>
        <v>0</v>
      </c>
      <c r="X533" s="97">
        <f t="shared" si="79"/>
        <v>0</v>
      </c>
      <c r="Y533" s="97">
        <f t="shared" si="80"/>
        <v>0</v>
      </c>
    </row>
    <row r="534" spans="2:25" ht="15.6">
      <c r="B534" s="97" t="s">
        <v>184</v>
      </c>
      <c r="C534" s="97" t="s">
        <v>185</v>
      </c>
      <c r="D534" s="97">
        <v>4700941</v>
      </c>
      <c r="E534" s="77">
        <v>7680600250017</v>
      </c>
      <c r="F534" s="97" t="s">
        <v>394</v>
      </c>
      <c r="G534" s="103"/>
      <c r="H534" s="102">
        <f t="shared" si="72"/>
        <v>0</v>
      </c>
      <c r="I534" s="101"/>
      <c r="J534" s="113"/>
      <c r="K534" s="113" t="s">
        <v>1501</v>
      </c>
      <c r="L534" s="127" t="str">
        <f t="shared" si="73"/>
        <v>L04AB01_nr</v>
      </c>
      <c r="M534" s="97">
        <v>50</v>
      </c>
      <c r="N534" s="97" t="s">
        <v>303</v>
      </c>
      <c r="O534" s="97">
        <v>1</v>
      </c>
      <c r="P534" s="97" t="s">
        <v>222</v>
      </c>
      <c r="Q534" s="97">
        <v>2</v>
      </c>
      <c r="R534" s="97" t="s">
        <v>17</v>
      </c>
      <c r="S534" s="97" t="str">
        <f t="shared" si="74"/>
        <v>MG</v>
      </c>
      <c r="T534" s="97" t="str">
        <f t="shared" si="75"/>
        <v>ML</v>
      </c>
      <c r="U534" s="97" t="str">
        <f t="shared" si="76"/>
        <v>mg</v>
      </c>
      <c r="V534" s="98" t="str">
        <f t="shared" si="77"/>
        <v>1ML</v>
      </c>
      <c r="W534" s="97">
        <f t="shared" si="78"/>
        <v>0</v>
      </c>
      <c r="X534" s="97">
        <f t="shared" si="79"/>
        <v>0</v>
      </c>
      <c r="Y534" s="97">
        <f t="shared" si="80"/>
        <v>0</v>
      </c>
    </row>
    <row r="535" spans="2:25" ht="15.6">
      <c r="B535" s="97" t="s">
        <v>184</v>
      </c>
      <c r="C535" s="97" t="s">
        <v>185</v>
      </c>
      <c r="D535" s="97">
        <v>2218720</v>
      </c>
      <c r="E535" s="77">
        <v>7680553650025</v>
      </c>
      <c r="F535" s="97" t="s">
        <v>390</v>
      </c>
      <c r="G535" s="103"/>
      <c r="H535" s="102">
        <f t="shared" si="72"/>
        <v>0</v>
      </c>
      <c r="I535" s="101"/>
      <c r="J535" s="113"/>
      <c r="K535" s="113" t="s">
        <v>1501</v>
      </c>
      <c r="L535" s="127" t="str">
        <f t="shared" si="73"/>
        <v>L04AB01_nr</v>
      </c>
      <c r="M535" s="97">
        <v>25</v>
      </c>
      <c r="N535" s="97" t="s">
        <v>223</v>
      </c>
      <c r="O535" s="97">
        <v>4</v>
      </c>
      <c r="P535" s="97" t="s">
        <v>7</v>
      </c>
      <c r="Q535" s="97">
        <v>1</v>
      </c>
      <c r="R535" s="97" t="s">
        <v>17</v>
      </c>
      <c r="S535" s="97" t="str">
        <f t="shared" si="74"/>
        <v>MG</v>
      </c>
      <c r="T535" s="97">
        <f t="shared" si="75"/>
        <v>0</v>
      </c>
      <c r="U535" s="97" t="str">
        <f t="shared" si="76"/>
        <v>mg</v>
      </c>
      <c r="V535" s="98">
        <f t="shared" si="77"/>
        <v>1</v>
      </c>
      <c r="W535" s="97">
        <f t="shared" si="78"/>
        <v>0</v>
      </c>
      <c r="X535" s="97">
        <f t="shared" si="79"/>
        <v>1</v>
      </c>
      <c r="Y535" s="97">
        <f t="shared" si="80"/>
        <v>0</v>
      </c>
    </row>
    <row r="536" spans="2:25" ht="15.6">
      <c r="B536" s="97" t="s">
        <v>186</v>
      </c>
      <c r="C536" s="97" t="s">
        <v>187</v>
      </c>
      <c r="D536" s="97">
        <v>2191180</v>
      </c>
      <c r="E536" s="77">
        <v>7680551840015</v>
      </c>
      <c r="F536" s="97" t="s">
        <v>395</v>
      </c>
      <c r="G536" s="103"/>
      <c r="H536" s="102">
        <f t="shared" si="72"/>
        <v>0</v>
      </c>
      <c r="I536" s="101"/>
      <c r="J536" s="113"/>
      <c r="K536" s="113" t="s">
        <v>1501</v>
      </c>
      <c r="L536" s="127" t="str">
        <f t="shared" si="73"/>
        <v>L04AB02_nr</v>
      </c>
      <c r="M536" s="97">
        <v>100</v>
      </c>
      <c r="N536" s="97" t="s">
        <v>223</v>
      </c>
      <c r="O536" s="97">
        <v>1</v>
      </c>
      <c r="P536" s="97" t="s">
        <v>7</v>
      </c>
      <c r="Q536" s="97">
        <v>1</v>
      </c>
      <c r="R536" s="97" t="s">
        <v>17</v>
      </c>
      <c r="S536" s="97" t="str">
        <f t="shared" si="74"/>
        <v>MG</v>
      </c>
      <c r="T536" s="97">
        <f t="shared" si="75"/>
        <v>0</v>
      </c>
      <c r="U536" s="97" t="str">
        <f t="shared" si="76"/>
        <v>mg</v>
      </c>
      <c r="V536" s="98">
        <f t="shared" si="77"/>
        <v>1</v>
      </c>
      <c r="W536" s="97">
        <f t="shared" si="78"/>
        <v>0</v>
      </c>
      <c r="X536" s="97">
        <f t="shared" si="79"/>
        <v>1</v>
      </c>
      <c r="Y536" s="97">
        <f t="shared" si="80"/>
        <v>0</v>
      </c>
    </row>
    <row r="537" spans="2:25" ht="15.6">
      <c r="B537" s="98" t="s">
        <v>188</v>
      </c>
      <c r="C537" s="97" t="s">
        <v>189</v>
      </c>
      <c r="D537" s="98">
        <v>6088906</v>
      </c>
      <c r="E537" s="77">
        <v>7680628600016</v>
      </c>
      <c r="F537" s="97" t="s">
        <v>961</v>
      </c>
      <c r="G537" s="103"/>
      <c r="H537" s="102">
        <f t="shared" si="72"/>
        <v>0</v>
      </c>
      <c r="I537" s="101"/>
      <c r="J537" s="113"/>
      <c r="K537" s="113" t="s">
        <v>1501</v>
      </c>
      <c r="L537" s="127" t="str">
        <f t="shared" si="73"/>
        <v>L04AB04_nr</v>
      </c>
      <c r="M537" s="97">
        <v>40</v>
      </c>
      <c r="N537" s="97" t="s">
        <v>397</v>
      </c>
      <c r="O537" s="97">
        <v>2</v>
      </c>
      <c r="P537" s="97" t="s">
        <v>7</v>
      </c>
      <c r="Q537" s="97">
        <v>1</v>
      </c>
      <c r="R537" s="97" t="s">
        <v>17</v>
      </c>
      <c r="S537" s="97" t="str">
        <f t="shared" si="74"/>
        <v>MG</v>
      </c>
      <c r="T537" s="97" t="str">
        <f t="shared" si="75"/>
        <v>0.8ML</v>
      </c>
      <c r="U537" s="97" t="str">
        <f t="shared" si="76"/>
        <v>mg</v>
      </c>
      <c r="V537" s="98" t="str">
        <f t="shared" si="77"/>
        <v>0.8ML</v>
      </c>
      <c r="W537" s="97">
        <f t="shared" si="78"/>
        <v>0</v>
      </c>
      <c r="X537" s="97">
        <f t="shared" si="79"/>
        <v>1</v>
      </c>
      <c r="Y537" s="97">
        <f t="shared" si="80"/>
        <v>0</v>
      </c>
    </row>
    <row r="538" spans="2:25" ht="15.6">
      <c r="B538" s="97" t="s">
        <v>188</v>
      </c>
      <c r="C538" s="97" t="s">
        <v>189</v>
      </c>
      <c r="D538" s="97">
        <v>2676977</v>
      </c>
      <c r="E538" s="77">
        <v>7680562210029</v>
      </c>
      <c r="F538" s="97" t="s">
        <v>396</v>
      </c>
      <c r="G538" s="103"/>
      <c r="H538" s="102">
        <f t="shared" si="72"/>
        <v>0</v>
      </c>
      <c r="I538" s="101"/>
      <c r="J538" s="113"/>
      <c r="K538" s="113" t="s">
        <v>1501</v>
      </c>
      <c r="L538" s="127" t="str">
        <f t="shared" si="73"/>
        <v>L04AB04_nr</v>
      </c>
      <c r="M538" s="97">
        <v>40</v>
      </c>
      <c r="N538" s="97" t="s">
        <v>397</v>
      </c>
      <c r="O538" s="97">
        <v>0.8</v>
      </c>
      <c r="P538" s="97" t="s">
        <v>222</v>
      </c>
      <c r="Q538" s="97">
        <v>1</v>
      </c>
      <c r="R538" s="97" t="s">
        <v>17</v>
      </c>
      <c r="S538" s="97" t="str">
        <f t="shared" si="74"/>
        <v>MG</v>
      </c>
      <c r="T538" s="97" t="str">
        <f t="shared" si="75"/>
        <v>0.8ML</v>
      </c>
      <c r="U538" s="97" t="str">
        <f t="shared" si="76"/>
        <v>mg</v>
      </c>
      <c r="V538" s="98" t="str">
        <f t="shared" si="77"/>
        <v>0.8ML</v>
      </c>
      <c r="W538" s="97">
        <f t="shared" si="78"/>
        <v>0</v>
      </c>
      <c r="X538" s="97">
        <f t="shared" si="79"/>
        <v>0</v>
      </c>
      <c r="Y538" s="97">
        <f t="shared" si="80"/>
        <v>0</v>
      </c>
    </row>
    <row r="539" spans="2:25" ht="15.6">
      <c r="B539" s="97" t="s">
        <v>188</v>
      </c>
      <c r="C539" s="97" t="s">
        <v>189</v>
      </c>
      <c r="D539" s="97">
        <v>3482169</v>
      </c>
      <c r="E539" s="77">
        <v>7680578620010</v>
      </c>
      <c r="F539" s="97" t="s">
        <v>398</v>
      </c>
      <c r="G539" s="103"/>
      <c r="H539" s="102">
        <f t="shared" si="72"/>
        <v>0</v>
      </c>
      <c r="I539" s="101"/>
      <c r="J539" s="113"/>
      <c r="K539" s="113" t="s">
        <v>1501</v>
      </c>
      <c r="L539" s="127" t="str">
        <f t="shared" si="73"/>
        <v>L04AB04_nr</v>
      </c>
      <c r="M539" s="97">
        <v>40</v>
      </c>
      <c r="N539" s="97" t="s">
        <v>397</v>
      </c>
      <c r="O539" s="97">
        <v>0.8</v>
      </c>
      <c r="P539" s="97" t="s">
        <v>222</v>
      </c>
      <c r="Q539" s="97">
        <v>1</v>
      </c>
      <c r="R539" s="97" t="s">
        <v>17</v>
      </c>
      <c r="S539" s="97" t="str">
        <f t="shared" si="74"/>
        <v>MG</v>
      </c>
      <c r="T539" s="97" t="str">
        <f t="shared" si="75"/>
        <v>0.8ML</v>
      </c>
      <c r="U539" s="97" t="str">
        <f t="shared" si="76"/>
        <v>mg</v>
      </c>
      <c r="V539" s="98" t="str">
        <f t="shared" si="77"/>
        <v>0.8ML</v>
      </c>
      <c r="W539" s="97">
        <f t="shared" si="78"/>
        <v>0</v>
      </c>
      <c r="X539" s="97">
        <f t="shared" si="79"/>
        <v>0</v>
      </c>
      <c r="Y539" s="97">
        <f t="shared" si="80"/>
        <v>0</v>
      </c>
    </row>
    <row r="540" spans="2:25" ht="15.6">
      <c r="B540" s="97" t="s">
        <v>190</v>
      </c>
      <c r="C540" s="97" t="s">
        <v>191</v>
      </c>
      <c r="D540" s="97">
        <v>4640601</v>
      </c>
      <c r="E540" s="77">
        <v>7680600960015</v>
      </c>
      <c r="F540" s="97" t="s">
        <v>399</v>
      </c>
      <c r="G540" s="103"/>
      <c r="H540" s="102">
        <f t="shared" si="72"/>
        <v>0</v>
      </c>
      <c r="I540" s="101"/>
      <c r="J540" s="113"/>
      <c r="K540" s="113" t="s">
        <v>1501</v>
      </c>
      <c r="L540" s="127" t="str">
        <f t="shared" si="73"/>
        <v>L04AB05_nr</v>
      </c>
      <c r="M540" s="97">
        <v>200</v>
      </c>
      <c r="N540" s="97" t="s">
        <v>303</v>
      </c>
      <c r="O540" s="97">
        <v>1</v>
      </c>
      <c r="P540" s="97" t="s">
        <v>222</v>
      </c>
      <c r="Q540" s="97">
        <v>2</v>
      </c>
      <c r="R540" s="97" t="s">
        <v>17</v>
      </c>
      <c r="S540" s="97" t="str">
        <f t="shared" si="74"/>
        <v>MG</v>
      </c>
      <c r="T540" s="97" t="str">
        <f t="shared" si="75"/>
        <v>ML</v>
      </c>
      <c r="U540" s="97" t="str">
        <f t="shared" si="76"/>
        <v>mg</v>
      </c>
      <c r="V540" s="98" t="str">
        <f t="shared" si="77"/>
        <v>1ML</v>
      </c>
      <c r="W540" s="97">
        <f t="shared" si="78"/>
        <v>0</v>
      </c>
      <c r="X540" s="97">
        <f t="shared" si="79"/>
        <v>0</v>
      </c>
      <c r="Y540" s="97">
        <f t="shared" si="80"/>
        <v>0</v>
      </c>
    </row>
    <row r="541" spans="2:25" ht="15.6">
      <c r="B541" s="97" t="s">
        <v>192</v>
      </c>
      <c r="C541" s="97" t="s">
        <v>193</v>
      </c>
      <c r="D541" s="97">
        <v>5890151</v>
      </c>
      <c r="E541" s="77">
        <v>7680612630036</v>
      </c>
      <c r="F541" s="97" t="s">
        <v>962</v>
      </c>
      <c r="G541" s="103"/>
      <c r="H541" s="102">
        <f t="shared" si="72"/>
        <v>0</v>
      </c>
      <c r="I541" s="101"/>
      <c r="J541" s="113"/>
      <c r="K541" s="113" t="s">
        <v>1501</v>
      </c>
      <c r="L541" s="127" t="str">
        <f t="shared" si="73"/>
        <v>L04AB06_nr</v>
      </c>
      <c r="M541" s="97">
        <v>100</v>
      </c>
      <c r="N541" s="97" t="s">
        <v>355</v>
      </c>
      <c r="O541" s="97">
        <v>1</v>
      </c>
      <c r="P541" s="97" t="s">
        <v>222</v>
      </c>
      <c r="Q541" s="97">
        <v>1</v>
      </c>
      <c r="R541" s="97" t="s">
        <v>17</v>
      </c>
      <c r="S541" s="97" t="str">
        <f t="shared" si="74"/>
        <v>MG</v>
      </c>
      <c r="T541" s="97" t="str">
        <f t="shared" si="75"/>
        <v>1ML</v>
      </c>
      <c r="U541" s="97" t="str">
        <f t="shared" si="76"/>
        <v>mg</v>
      </c>
      <c r="V541" s="98" t="str">
        <f t="shared" si="77"/>
        <v>1ML</v>
      </c>
      <c r="W541" s="97">
        <f t="shared" si="78"/>
        <v>0</v>
      </c>
      <c r="X541" s="97">
        <f t="shared" si="79"/>
        <v>0</v>
      </c>
      <c r="Y541" s="97">
        <f t="shared" si="80"/>
        <v>0</v>
      </c>
    </row>
    <row r="542" spans="2:25" ht="15.6">
      <c r="B542" s="97" t="s">
        <v>192</v>
      </c>
      <c r="C542" s="97" t="s">
        <v>193</v>
      </c>
      <c r="D542" s="97">
        <v>4665357</v>
      </c>
      <c r="E542" s="77">
        <v>7680612630012</v>
      </c>
      <c r="F542" s="97" t="s">
        <v>401</v>
      </c>
      <c r="G542" s="103"/>
      <c r="H542" s="102">
        <f t="shared" si="72"/>
        <v>0</v>
      </c>
      <c r="I542" s="101"/>
      <c r="J542" s="113"/>
      <c r="K542" s="113" t="s">
        <v>1501</v>
      </c>
      <c r="L542" s="127" t="str">
        <f t="shared" si="73"/>
        <v>L04AB06_nr</v>
      </c>
      <c r="M542" s="97">
        <v>50</v>
      </c>
      <c r="N542" s="97" t="s">
        <v>392</v>
      </c>
      <c r="O542" s="97">
        <v>0.5</v>
      </c>
      <c r="P542" s="97" t="s">
        <v>222</v>
      </c>
      <c r="Q542" s="97">
        <v>1</v>
      </c>
      <c r="R542" s="97" t="s">
        <v>17</v>
      </c>
      <c r="S542" s="97" t="str">
        <f t="shared" si="74"/>
        <v>MG</v>
      </c>
      <c r="T542" s="97" t="str">
        <f t="shared" si="75"/>
        <v>0.5ML</v>
      </c>
      <c r="U542" s="97" t="str">
        <f t="shared" si="76"/>
        <v>mg</v>
      </c>
      <c r="V542" s="98" t="str">
        <f t="shared" si="77"/>
        <v>0.5ML</v>
      </c>
      <c r="W542" s="97">
        <f t="shared" si="78"/>
        <v>0</v>
      </c>
      <c r="X542" s="97">
        <f t="shared" si="79"/>
        <v>0</v>
      </c>
      <c r="Y542" s="97">
        <f t="shared" si="80"/>
        <v>0</v>
      </c>
    </row>
    <row r="543" spans="2:25" ht="15.6">
      <c r="B543" s="97" t="s">
        <v>192</v>
      </c>
      <c r="C543" s="97" t="s">
        <v>193</v>
      </c>
      <c r="D543" s="97">
        <v>5890168</v>
      </c>
      <c r="E543" s="77">
        <v>7680613180035</v>
      </c>
      <c r="F543" s="97" t="s">
        <v>963</v>
      </c>
      <c r="G543" s="103"/>
      <c r="H543" s="102">
        <f t="shared" si="72"/>
        <v>0</v>
      </c>
      <c r="I543" s="101"/>
      <c r="J543" s="113"/>
      <c r="K543" s="113" t="s">
        <v>1501</v>
      </c>
      <c r="L543" s="127" t="str">
        <f t="shared" si="73"/>
        <v>L04AB06_nr</v>
      </c>
      <c r="M543" s="97">
        <v>100</v>
      </c>
      <c r="N543" s="97" t="s">
        <v>355</v>
      </c>
      <c r="O543" s="97">
        <v>1</v>
      </c>
      <c r="P543" s="97" t="s">
        <v>222</v>
      </c>
      <c r="Q543" s="97">
        <v>1</v>
      </c>
      <c r="R543" s="97" t="s">
        <v>17</v>
      </c>
      <c r="S543" s="97" t="str">
        <f t="shared" si="74"/>
        <v>MG</v>
      </c>
      <c r="T543" s="97" t="str">
        <f t="shared" si="75"/>
        <v>1ML</v>
      </c>
      <c r="U543" s="97" t="str">
        <f t="shared" si="76"/>
        <v>mg</v>
      </c>
      <c r="V543" s="98" t="str">
        <f t="shared" si="77"/>
        <v>1ML</v>
      </c>
      <c r="W543" s="97">
        <f t="shared" si="78"/>
        <v>0</v>
      </c>
      <c r="X543" s="97">
        <f t="shared" si="79"/>
        <v>0</v>
      </c>
      <c r="Y543" s="97">
        <f t="shared" si="80"/>
        <v>0</v>
      </c>
    </row>
    <row r="544" spans="2:25" ht="15.6">
      <c r="B544" s="97" t="s">
        <v>192</v>
      </c>
      <c r="C544" s="97" t="s">
        <v>193</v>
      </c>
      <c r="D544" s="97">
        <v>4665340</v>
      </c>
      <c r="E544" s="77">
        <v>7680613180011</v>
      </c>
      <c r="F544" s="97" t="s">
        <v>400</v>
      </c>
      <c r="G544" s="103"/>
      <c r="H544" s="102">
        <f t="shared" si="72"/>
        <v>0</v>
      </c>
      <c r="I544" s="101"/>
      <c r="J544" s="113"/>
      <c r="K544" s="113" t="s">
        <v>1501</v>
      </c>
      <c r="L544" s="127" t="str">
        <f t="shared" si="73"/>
        <v>L04AB06_nr</v>
      </c>
      <c r="M544" s="97">
        <v>50</v>
      </c>
      <c r="N544" s="97" t="s">
        <v>392</v>
      </c>
      <c r="O544" s="97">
        <v>0.5</v>
      </c>
      <c r="P544" s="97" t="s">
        <v>222</v>
      </c>
      <c r="Q544" s="97">
        <v>1</v>
      </c>
      <c r="R544" s="97" t="s">
        <v>17</v>
      </c>
      <c r="S544" s="97" t="str">
        <f t="shared" si="74"/>
        <v>MG</v>
      </c>
      <c r="T544" s="97" t="str">
        <f t="shared" si="75"/>
        <v>0.5ML</v>
      </c>
      <c r="U544" s="97" t="str">
        <f t="shared" si="76"/>
        <v>mg</v>
      </c>
      <c r="V544" s="98" t="str">
        <f t="shared" si="77"/>
        <v>0.5ML</v>
      </c>
      <c r="W544" s="97">
        <f t="shared" si="78"/>
        <v>0</v>
      </c>
      <c r="X544" s="97">
        <f t="shared" si="79"/>
        <v>0</v>
      </c>
      <c r="Y544" s="97">
        <f t="shared" si="80"/>
        <v>0</v>
      </c>
    </row>
    <row r="545" spans="2:25" ht="15.6">
      <c r="B545" s="97" t="s">
        <v>1419</v>
      </c>
      <c r="C545" s="97" t="s">
        <v>1493</v>
      </c>
      <c r="D545" s="97">
        <v>1968181</v>
      </c>
      <c r="E545" s="77">
        <v>7680546300180</v>
      </c>
      <c r="F545" s="97" t="s">
        <v>1420</v>
      </c>
      <c r="G545" s="103"/>
      <c r="H545" s="102">
        <f t="shared" si="72"/>
        <v>0</v>
      </c>
      <c r="I545" s="101"/>
      <c r="J545" s="113"/>
      <c r="K545" s="113" t="s">
        <v>1501</v>
      </c>
      <c r="L545" s="127" t="str">
        <f t="shared" si="73"/>
        <v>L04AC02_nr</v>
      </c>
      <c r="M545" s="97">
        <v>20</v>
      </c>
      <c r="N545" s="97" t="s">
        <v>223</v>
      </c>
      <c r="O545" s="97">
        <v>1</v>
      </c>
      <c r="P545" s="97" t="s">
        <v>7</v>
      </c>
      <c r="Q545" s="97">
        <v>1</v>
      </c>
      <c r="R545" s="97" t="s">
        <v>17</v>
      </c>
      <c r="S545" s="97" t="str">
        <f t="shared" si="74"/>
        <v>MG</v>
      </c>
      <c r="T545" s="97">
        <f t="shared" si="75"/>
        <v>0</v>
      </c>
      <c r="U545" s="97" t="str">
        <f t="shared" si="76"/>
        <v>mg</v>
      </c>
      <c r="V545" s="98">
        <f t="shared" si="77"/>
        <v>1</v>
      </c>
      <c r="W545" s="97">
        <f t="shared" si="78"/>
        <v>0</v>
      </c>
      <c r="X545" s="97">
        <f t="shared" si="79"/>
        <v>1</v>
      </c>
      <c r="Y545" s="97">
        <f t="shared" si="80"/>
        <v>0</v>
      </c>
    </row>
    <row r="546" spans="2:25" ht="15.6">
      <c r="B546" s="97" t="s">
        <v>194</v>
      </c>
      <c r="C546" s="97" t="s">
        <v>195</v>
      </c>
      <c r="D546" s="97">
        <v>5159656</v>
      </c>
      <c r="E546" s="77"/>
      <c r="F546" s="97" t="s">
        <v>964</v>
      </c>
      <c r="G546" s="103"/>
      <c r="H546" s="102">
        <f t="shared" si="72"/>
        <v>0</v>
      </c>
      <c r="I546" s="101"/>
      <c r="J546" s="113"/>
      <c r="K546" s="113" t="s">
        <v>1501</v>
      </c>
      <c r="L546" s="127" t="str">
        <f t="shared" si="73"/>
        <v>L04AC03_nr</v>
      </c>
      <c r="M546" s="97">
        <v>100</v>
      </c>
      <c r="N546" s="97" t="s">
        <v>223</v>
      </c>
      <c r="O546" s="97">
        <v>0.67</v>
      </c>
      <c r="P546" s="97" t="s">
        <v>222</v>
      </c>
      <c r="Q546" s="97">
        <v>28</v>
      </c>
      <c r="R546" s="97" t="s">
        <v>17</v>
      </c>
      <c r="S546" s="97" t="str">
        <f t="shared" si="74"/>
        <v>MG</v>
      </c>
      <c r="T546" s="97">
        <f t="shared" si="75"/>
        <v>0</v>
      </c>
      <c r="U546" s="97" t="str">
        <f t="shared" si="76"/>
        <v>mg</v>
      </c>
      <c r="V546" s="98">
        <f t="shared" si="77"/>
        <v>1</v>
      </c>
      <c r="W546" s="97">
        <f t="shared" si="78"/>
        <v>0</v>
      </c>
      <c r="X546" s="97">
        <f t="shared" si="79"/>
        <v>0</v>
      </c>
      <c r="Y546" s="97">
        <f t="shared" si="80"/>
        <v>0</v>
      </c>
    </row>
    <row r="547" spans="2:25" ht="15.6">
      <c r="B547" s="97" t="s">
        <v>194</v>
      </c>
      <c r="C547" s="97" t="s">
        <v>195</v>
      </c>
      <c r="D547" s="97">
        <v>6190421</v>
      </c>
      <c r="E547" s="77"/>
      <c r="F547" s="97" t="s">
        <v>1421</v>
      </c>
      <c r="G547" s="103"/>
      <c r="H547" s="102">
        <f t="shared" si="72"/>
        <v>0</v>
      </c>
      <c r="I547" s="101"/>
      <c r="J547" s="113"/>
      <c r="K547" s="113" t="s">
        <v>1501</v>
      </c>
      <c r="L547" s="127" t="str">
        <f t="shared" si="73"/>
        <v>L04AC03_nr</v>
      </c>
      <c r="M547" s="97">
        <v>100</v>
      </c>
      <c r="N547" s="97" t="s">
        <v>223</v>
      </c>
      <c r="O547" s="97">
        <v>0.67</v>
      </c>
      <c r="P547" s="97" t="s">
        <v>222</v>
      </c>
      <c r="Q547" s="97">
        <v>7</v>
      </c>
      <c r="R547" s="97" t="s">
        <v>17</v>
      </c>
      <c r="S547" s="97" t="str">
        <f t="shared" si="74"/>
        <v>MG</v>
      </c>
      <c r="T547" s="97">
        <f t="shared" si="75"/>
        <v>0</v>
      </c>
      <c r="U547" s="97" t="str">
        <f t="shared" si="76"/>
        <v>mg</v>
      </c>
      <c r="V547" s="98">
        <f t="shared" si="77"/>
        <v>1</v>
      </c>
      <c r="W547" s="97">
        <f t="shared" si="78"/>
        <v>0</v>
      </c>
      <c r="X547" s="97">
        <f t="shared" si="79"/>
        <v>0</v>
      </c>
      <c r="Y547" s="97">
        <f t="shared" si="80"/>
        <v>0</v>
      </c>
    </row>
    <row r="548" spans="2:25" ht="15.6">
      <c r="B548" s="97" t="s">
        <v>196</v>
      </c>
      <c r="C548" s="97" t="s">
        <v>197</v>
      </c>
      <c r="D548" s="97">
        <v>4756574</v>
      </c>
      <c r="E548" s="77">
        <v>7680612670018</v>
      </c>
      <c r="F548" s="97" t="s">
        <v>402</v>
      </c>
      <c r="G548" s="103"/>
      <c r="H548" s="102">
        <f t="shared" si="72"/>
        <v>0</v>
      </c>
      <c r="I548" s="101"/>
      <c r="J548" s="113"/>
      <c r="K548" s="113" t="s">
        <v>1501</v>
      </c>
      <c r="L548" s="127" t="str">
        <f t="shared" si="73"/>
        <v>L04AC05_nr</v>
      </c>
      <c r="M548" s="97">
        <v>45</v>
      </c>
      <c r="N548" s="97" t="s">
        <v>392</v>
      </c>
      <c r="O548" s="97">
        <v>0.5</v>
      </c>
      <c r="P548" s="97" t="s">
        <v>222</v>
      </c>
      <c r="Q548" s="97">
        <v>1</v>
      </c>
      <c r="R548" s="97" t="s">
        <v>17</v>
      </c>
      <c r="S548" s="97" t="str">
        <f t="shared" si="74"/>
        <v>MG</v>
      </c>
      <c r="T548" s="97" t="str">
        <f t="shared" si="75"/>
        <v>0.5ML</v>
      </c>
      <c r="U548" s="97" t="str">
        <f t="shared" si="76"/>
        <v>mg</v>
      </c>
      <c r="V548" s="98" t="str">
        <f t="shared" si="77"/>
        <v>0.5ML</v>
      </c>
      <c r="W548" s="97">
        <f t="shared" si="78"/>
        <v>0</v>
      </c>
      <c r="X548" s="97">
        <f t="shared" si="79"/>
        <v>0</v>
      </c>
      <c r="Y548" s="97">
        <f t="shared" si="80"/>
        <v>0</v>
      </c>
    </row>
    <row r="549" spans="2:25" ht="15.6">
      <c r="B549" s="97" t="s">
        <v>196</v>
      </c>
      <c r="C549" s="97" t="s">
        <v>197</v>
      </c>
      <c r="D549" s="97">
        <v>4756580</v>
      </c>
      <c r="E549" s="77">
        <v>7680612670025</v>
      </c>
      <c r="F549" s="97" t="s">
        <v>403</v>
      </c>
      <c r="G549" s="103"/>
      <c r="H549" s="102">
        <f t="shared" si="72"/>
        <v>0</v>
      </c>
      <c r="I549" s="101"/>
      <c r="J549" s="113"/>
      <c r="K549" s="113" t="s">
        <v>1501</v>
      </c>
      <c r="L549" s="127" t="str">
        <f t="shared" si="73"/>
        <v>L04AC05_nr</v>
      </c>
      <c r="M549" s="97">
        <v>90</v>
      </c>
      <c r="N549" s="97" t="s">
        <v>303</v>
      </c>
      <c r="O549" s="97">
        <v>1</v>
      </c>
      <c r="P549" s="97" t="s">
        <v>222</v>
      </c>
      <c r="Q549" s="97">
        <v>1</v>
      </c>
      <c r="R549" s="97" t="s">
        <v>17</v>
      </c>
      <c r="S549" s="97" t="str">
        <f t="shared" si="74"/>
        <v>MG</v>
      </c>
      <c r="T549" s="97" t="str">
        <f t="shared" si="75"/>
        <v>ML</v>
      </c>
      <c r="U549" s="97" t="str">
        <f t="shared" si="76"/>
        <v>mg</v>
      </c>
      <c r="V549" s="98" t="str">
        <f t="shared" si="77"/>
        <v>1ML</v>
      </c>
      <c r="W549" s="97">
        <f t="shared" si="78"/>
        <v>0</v>
      </c>
      <c r="X549" s="97">
        <f t="shared" si="79"/>
        <v>0</v>
      </c>
      <c r="Y549" s="97">
        <f t="shared" si="80"/>
        <v>0</v>
      </c>
    </row>
    <row r="550" spans="2:25" ht="15.6">
      <c r="B550" s="97" t="s">
        <v>198</v>
      </c>
      <c r="C550" s="97" t="s">
        <v>199</v>
      </c>
      <c r="D550" s="97">
        <v>4038175</v>
      </c>
      <c r="E550" s="77">
        <v>7680588680028</v>
      </c>
      <c r="F550" s="97" t="s">
        <v>405</v>
      </c>
      <c r="G550" s="103"/>
      <c r="H550" s="102">
        <f t="shared" si="72"/>
        <v>0</v>
      </c>
      <c r="I550" s="101"/>
      <c r="J550" s="113"/>
      <c r="K550" s="113" t="s">
        <v>1501</v>
      </c>
      <c r="L550" s="127" t="str">
        <f t="shared" si="73"/>
        <v>L04AC07_nr</v>
      </c>
      <c r="M550" s="97">
        <v>200</v>
      </c>
      <c r="N550" s="97" t="s">
        <v>234</v>
      </c>
      <c r="O550" s="97">
        <v>10</v>
      </c>
      <c r="P550" s="97" t="s">
        <v>222</v>
      </c>
      <c r="Q550" s="97">
        <v>1</v>
      </c>
      <c r="R550" s="97" t="s">
        <v>17</v>
      </c>
      <c r="S550" s="97" t="str">
        <f t="shared" si="74"/>
        <v>MG</v>
      </c>
      <c r="T550" s="97" t="str">
        <f t="shared" si="75"/>
        <v>10ML</v>
      </c>
      <c r="U550" s="97" t="str">
        <f t="shared" si="76"/>
        <v>mg</v>
      </c>
      <c r="V550" s="98" t="str">
        <f t="shared" si="77"/>
        <v>10ML</v>
      </c>
      <c r="W550" s="97">
        <f t="shared" si="78"/>
        <v>0</v>
      </c>
      <c r="X550" s="97">
        <f t="shared" si="79"/>
        <v>0</v>
      </c>
      <c r="Y550" s="97">
        <f t="shared" si="80"/>
        <v>0</v>
      </c>
    </row>
    <row r="551" spans="2:25" ht="15.6">
      <c r="B551" s="97" t="s">
        <v>198</v>
      </c>
      <c r="C551" s="97" t="s">
        <v>199</v>
      </c>
      <c r="D551" s="97">
        <v>4038181</v>
      </c>
      <c r="E551" s="77">
        <v>7680588680035</v>
      </c>
      <c r="F551" s="97" t="s">
        <v>406</v>
      </c>
      <c r="G551" s="103"/>
      <c r="H551" s="102">
        <f t="shared" si="72"/>
        <v>0</v>
      </c>
      <c r="I551" s="101"/>
      <c r="J551" s="113"/>
      <c r="K551" s="113" t="s">
        <v>1501</v>
      </c>
      <c r="L551" s="127" t="str">
        <f t="shared" si="73"/>
        <v>L04AC07_nr</v>
      </c>
      <c r="M551" s="97">
        <v>400</v>
      </c>
      <c r="N551" s="97" t="s">
        <v>237</v>
      </c>
      <c r="O551" s="97">
        <v>20</v>
      </c>
      <c r="P551" s="97" t="s">
        <v>222</v>
      </c>
      <c r="Q551" s="97">
        <v>1</v>
      </c>
      <c r="R551" s="97" t="s">
        <v>17</v>
      </c>
      <c r="S551" s="97" t="str">
        <f t="shared" si="74"/>
        <v>MG</v>
      </c>
      <c r="T551" s="97" t="str">
        <f t="shared" si="75"/>
        <v>20ML</v>
      </c>
      <c r="U551" s="97" t="str">
        <f t="shared" si="76"/>
        <v>mg</v>
      </c>
      <c r="V551" s="98" t="str">
        <f t="shared" si="77"/>
        <v>20ML</v>
      </c>
      <c r="W551" s="97">
        <f t="shared" si="78"/>
        <v>0</v>
      </c>
      <c r="X551" s="97">
        <f t="shared" si="79"/>
        <v>0</v>
      </c>
      <c r="Y551" s="97">
        <f t="shared" si="80"/>
        <v>0</v>
      </c>
    </row>
    <row r="552" spans="2:25" ht="15.6">
      <c r="B552" s="97" t="s">
        <v>198</v>
      </c>
      <c r="C552" s="97" t="s">
        <v>199</v>
      </c>
      <c r="D552" s="97">
        <v>4038169</v>
      </c>
      <c r="E552" s="77">
        <v>7680588680011</v>
      </c>
      <c r="F552" s="97" t="s">
        <v>404</v>
      </c>
      <c r="G552" s="103"/>
      <c r="H552" s="102">
        <f t="shared" si="72"/>
        <v>0</v>
      </c>
      <c r="I552" s="101"/>
      <c r="J552" s="113"/>
      <c r="K552" s="113" t="s">
        <v>1501</v>
      </c>
      <c r="L552" s="127" t="str">
        <f t="shared" si="73"/>
        <v>L04AC07_nr</v>
      </c>
      <c r="M552" s="97">
        <v>80</v>
      </c>
      <c r="N552" s="97" t="s">
        <v>354</v>
      </c>
      <c r="O552" s="97">
        <v>4</v>
      </c>
      <c r="P552" s="97" t="s">
        <v>222</v>
      </c>
      <c r="Q552" s="97">
        <v>1</v>
      </c>
      <c r="R552" s="97" t="s">
        <v>17</v>
      </c>
      <c r="S552" s="97" t="str">
        <f t="shared" si="74"/>
        <v>MG</v>
      </c>
      <c r="T552" s="97" t="str">
        <f t="shared" si="75"/>
        <v>4ML</v>
      </c>
      <c r="U552" s="97" t="str">
        <f t="shared" si="76"/>
        <v>mg</v>
      </c>
      <c r="V552" s="98" t="str">
        <f t="shared" si="77"/>
        <v>4ML</v>
      </c>
      <c r="W552" s="97">
        <f t="shared" si="78"/>
        <v>0</v>
      </c>
      <c r="X552" s="97">
        <f t="shared" si="79"/>
        <v>0</v>
      </c>
      <c r="Y552" s="97">
        <f t="shared" si="80"/>
        <v>0</v>
      </c>
    </row>
    <row r="553" spans="2:25" ht="15.6">
      <c r="B553" s="98" t="s">
        <v>198</v>
      </c>
      <c r="C553" s="97" t="s">
        <v>199</v>
      </c>
      <c r="D553" s="98">
        <v>6089165</v>
      </c>
      <c r="E553" s="77">
        <v>7680631660014</v>
      </c>
      <c r="F553" s="97" t="s">
        <v>965</v>
      </c>
      <c r="G553" s="103"/>
      <c r="H553" s="102">
        <f t="shared" si="72"/>
        <v>0</v>
      </c>
      <c r="I553" s="101"/>
      <c r="J553" s="113"/>
      <c r="K553" s="113" t="s">
        <v>1501</v>
      </c>
      <c r="L553" s="127" t="str">
        <f t="shared" si="73"/>
        <v>L04AC07_nr</v>
      </c>
      <c r="M553" s="97">
        <v>162</v>
      </c>
      <c r="N553" s="97" t="s">
        <v>966</v>
      </c>
      <c r="O553" s="97">
        <v>4</v>
      </c>
      <c r="P553" s="97" t="s">
        <v>7</v>
      </c>
      <c r="Q553" s="97">
        <v>1</v>
      </c>
      <c r="R553" s="97" t="s">
        <v>17</v>
      </c>
      <c r="S553" s="97" t="str">
        <f t="shared" si="74"/>
        <v>MG</v>
      </c>
      <c r="T553" s="97" t="str">
        <f t="shared" si="75"/>
        <v>0.9ML</v>
      </c>
      <c r="U553" s="97" t="str">
        <f t="shared" si="76"/>
        <v>mg</v>
      </c>
      <c r="V553" s="98" t="str">
        <f t="shared" si="77"/>
        <v>0.9ML</v>
      </c>
      <c r="W553" s="97">
        <f t="shared" si="78"/>
        <v>0</v>
      </c>
      <c r="X553" s="97">
        <f t="shared" si="79"/>
        <v>1</v>
      </c>
      <c r="Y553" s="97">
        <f t="shared" si="80"/>
        <v>0</v>
      </c>
    </row>
    <row r="554" spans="2:25" ht="15.6">
      <c r="B554" s="97" t="s">
        <v>1422</v>
      </c>
      <c r="C554" s="97" t="s">
        <v>1494</v>
      </c>
      <c r="D554" s="97">
        <v>4257670</v>
      </c>
      <c r="E554" s="77">
        <v>7680592260018</v>
      </c>
      <c r="F554" s="97" t="s">
        <v>1423</v>
      </c>
      <c r="G554" s="103"/>
      <c r="H554" s="102">
        <f t="shared" si="72"/>
        <v>0</v>
      </c>
      <c r="I554" s="101"/>
      <c r="J554" s="113"/>
      <c r="K554" s="113" t="s">
        <v>1501</v>
      </c>
      <c r="L554" s="127" t="str">
        <f t="shared" si="73"/>
        <v>L04AC08_nr</v>
      </c>
      <c r="M554" s="97">
        <v>150</v>
      </c>
      <c r="N554" s="97" t="s">
        <v>223</v>
      </c>
      <c r="O554" s="97">
        <v>1</v>
      </c>
      <c r="P554" s="97" t="s">
        <v>7</v>
      </c>
      <c r="Q554" s="97">
        <v>1</v>
      </c>
      <c r="R554" s="97" t="s">
        <v>17</v>
      </c>
      <c r="S554" s="97" t="str">
        <f t="shared" si="74"/>
        <v>MG</v>
      </c>
      <c r="T554" s="97">
        <f t="shared" si="75"/>
        <v>0</v>
      </c>
      <c r="U554" s="97" t="str">
        <f t="shared" si="76"/>
        <v>mg</v>
      </c>
      <c r="V554" s="98">
        <f t="shared" si="77"/>
        <v>1</v>
      </c>
      <c r="W554" s="97">
        <f t="shared" si="78"/>
        <v>0</v>
      </c>
      <c r="X554" s="97">
        <f t="shared" si="79"/>
        <v>1</v>
      </c>
      <c r="Y554" s="97">
        <f t="shared" si="80"/>
        <v>0</v>
      </c>
    </row>
    <row r="555" spans="2:25" ht="15.6">
      <c r="B555" s="97" t="s">
        <v>1422</v>
      </c>
      <c r="C555" s="97" t="s">
        <v>1494</v>
      </c>
      <c r="D555" s="97">
        <v>5339720</v>
      </c>
      <c r="E555" s="77">
        <v>7680592260025</v>
      </c>
      <c r="F555" s="97" t="s">
        <v>1424</v>
      </c>
      <c r="G555" s="103"/>
      <c r="H555" s="102">
        <f t="shared" si="72"/>
        <v>0</v>
      </c>
      <c r="I555" s="101"/>
      <c r="J555" s="113"/>
      <c r="K555" s="113" t="s">
        <v>1501</v>
      </c>
      <c r="L555" s="127" t="str">
        <f t="shared" si="73"/>
        <v>L04AC08_nr</v>
      </c>
      <c r="M555" s="97">
        <v>150</v>
      </c>
      <c r="N555" s="97" t="s">
        <v>223</v>
      </c>
      <c r="O555" s="97">
        <v>1</v>
      </c>
      <c r="P555" s="97" t="s">
        <v>7</v>
      </c>
      <c r="Q555" s="97">
        <v>1</v>
      </c>
      <c r="R555" s="97" t="s">
        <v>17</v>
      </c>
      <c r="S555" s="97" t="str">
        <f t="shared" si="74"/>
        <v>MG</v>
      </c>
      <c r="T555" s="97">
        <f t="shared" si="75"/>
        <v>0</v>
      </c>
      <c r="U555" s="97" t="str">
        <f t="shared" si="76"/>
        <v>mg</v>
      </c>
      <c r="V555" s="98">
        <f t="shared" si="77"/>
        <v>1</v>
      </c>
      <c r="W555" s="97">
        <f t="shared" si="78"/>
        <v>0</v>
      </c>
      <c r="X555" s="97">
        <f t="shared" si="79"/>
        <v>1</v>
      </c>
      <c r="Y555" s="97">
        <f t="shared" si="80"/>
        <v>0</v>
      </c>
    </row>
    <row r="556" spans="2:25" ht="15.6">
      <c r="B556" s="97" t="s">
        <v>200</v>
      </c>
      <c r="C556" s="97" t="s">
        <v>201</v>
      </c>
      <c r="D556" s="97">
        <v>3542291</v>
      </c>
      <c r="E556" s="77">
        <v>7680577120023</v>
      </c>
      <c r="F556" s="97" t="s">
        <v>408</v>
      </c>
      <c r="G556" s="103"/>
      <c r="H556" s="102">
        <f t="shared" si="72"/>
        <v>0</v>
      </c>
      <c r="I556" s="101"/>
      <c r="J556" s="113"/>
      <c r="K556" s="113" t="s">
        <v>1501</v>
      </c>
      <c r="L556" s="127" t="str">
        <f t="shared" si="73"/>
        <v>L04AX04_nr</v>
      </c>
      <c r="M556" s="97">
        <v>10</v>
      </c>
      <c r="N556" s="97" t="s">
        <v>223</v>
      </c>
      <c r="O556" s="97">
        <v>21</v>
      </c>
      <c r="P556" s="97" t="s">
        <v>7</v>
      </c>
      <c r="Q556" s="97">
        <v>1</v>
      </c>
      <c r="R556" s="97" t="s">
        <v>17</v>
      </c>
      <c r="S556" s="97" t="str">
        <f t="shared" si="74"/>
        <v>MG</v>
      </c>
      <c r="T556" s="97">
        <f t="shared" si="75"/>
        <v>0</v>
      </c>
      <c r="U556" s="97" t="str">
        <f t="shared" si="76"/>
        <v>mg</v>
      </c>
      <c r="V556" s="98">
        <f t="shared" si="77"/>
        <v>1</v>
      </c>
      <c r="W556" s="97">
        <f t="shared" si="78"/>
        <v>0</v>
      </c>
      <c r="X556" s="97">
        <f t="shared" si="79"/>
        <v>1</v>
      </c>
      <c r="Y556" s="97">
        <f t="shared" si="80"/>
        <v>0</v>
      </c>
    </row>
    <row r="557" spans="2:25" ht="15.6">
      <c r="B557" s="97" t="s">
        <v>200</v>
      </c>
      <c r="C557" s="97" t="s">
        <v>201</v>
      </c>
      <c r="D557" s="97">
        <v>3542316</v>
      </c>
      <c r="E557" s="77">
        <v>7680577120030</v>
      </c>
      <c r="F557" s="97" t="s">
        <v>409</v>
      </c>
      <c r="G557" s="103"/>
      <c r="H557" s="102">
        <f t="shared" si="72"/>
        <v>0</v>
      </c>
      <c r="I557" s="101"/>
      <c r="J557" s="113"/>
      <c r="K557" s="113" t="s">
        <v>1501</v>
      </c>
      <c r="L557" s="127" t="str">
        <f t="shared" si="73"/>
        <v>L04AX04_nr</v>
      </c>
      <c r="M557" s="97">
        <v>15</v>
      </c>
      <c r="N557" s="97" t="s">
        <v>223</v>
      </c>
      <c r="O557" s="97">
        <v>21</v>
      </c>
      <c r="P557" s="97" t="s">
        <v>7</v>
      </c>
      <c r="Q557" s="97">
        <v>1</v>
      </c>
      <c r="R557" s="97" t="s">
        <v>17</v>
      </c>
      <c r="S557" s="97" t="str">
        <f t="shared" si="74"/>
        <v>MG</v>
      </c>
      <c r="T557" s="97">
        <f t="shared" si="75"/>
        <v>0</v>
      </c>
      <c r="U557" s="97" t="str">
        <f t="shared" si="76"/>
        <v>mg</v>
      </c>
      <c r="V557" s="98">
        <f t="shared" si="77"/>
        <v>1</v>
      </c>
      <c r="W557" s="97">
        <f t="shared" si="78"/>
        <v>0</v>
      </c>
      <c r="X557" s="97">
        <f t="shared" si="79"/>
        <v>1</v>
      </c>
      <c r="Y557" s="97">
        <f t="shared" si="80"/>
        <v>0</v>
      </c>
    </row>
    <row r="558" spans="2:25" ht="15.6">
      <c r="B558" s="97" t="s">
        <v>200</v>
      </c>
      <c r="C558" s="97" t="s">
        <v>201</v>
      </c>
      <c r="D558" s="97">
        <v>3542322</v>
      </c>
      <c r="E558" s="77">
        <v>7680577120047</v>
      </c>
      <c r="F558" s="97" t="s">
        <v>410</v>
      </c>
      <c r="G558" s="103"/>
      <c r="H558" s="102">
        <f t="shared" si="72"/>
        <v>0</v>
      </c>
      <c r="I558" s="101"/>
      <c r="J558" s="113"/>
      <c r="K558" s="113" t="s">
        <v>1501</v>
      </c>
      <c r="L558" s="127" t="str">
        <f t="shared" si="73"/>
        <v>L04AX04_nr</v>
      </c>
      <c r="M558" s="97">
        <v>25</v>
      </c>
      <c r="N558" s="97" t="s">
        <v>223</v>
      </c>
      <c r="O558" s="97">
        <v>21</v>
      </c>
      <c r="P558" s="97" t="s">
        <v>7</v>
      </c>
      <c r="Q558" s="97">
        <v>1</v>
      </c>
      <c r="R558" s="97" t="s">
        <v>17</v>
      </c>
      <c r="S558" s="97" t="str">
        <f t="shared" si="74"/>
        <v>MG</v>
      </c>
      <c r="T558" s="97">
        <f t="shared" si="75"/>
        <v>0</v>
      </c>
      <c r="U558" s="97" t="str">
        <f t="shared" si="76"/>
        <v>mg</v>
      </c>
      <c r="V558" s="98">
        <f t="shared" si="77"/>
        <v>1</v>
      </c>
      <c r="W558" s="97">
        <f t="shared" si="78"/>
        <v>0</v>
      </c>
      <c r="X558" s="97">
        <f t="shared" si="79"/>
        <v>1</v>
      </c>
      <c r="Y558" s="97">
        <f t="shared" si="80"/>
        <v>0</v>
      </c>
    </row>
    <row r="559" spans="2:25" ht="15.6">
      <c r="B559" s="97" t="s">
        <v>200</v>
      </c>
      <c r="C559" s="97" t="s">
        <v>201</v>
      </c>
      <c r="D559" s="97">
        <v>3542285</v>
      </c>
      <c r="E559" s="77">
        <v>7680577120016</v>
      </c>
      <c r="F559" s="97" t="s">
        <v>407</v>
      </c>
      <c r="G559" s="103"/>
      <c r="H559" s="102">
        <f t="shared" si="72"/>
        <v>0</v>
      </c>
      <c r="I559" s="101"/>
      <c r="J559" s="113"/>
      <c r="K559" s="113" t="s">
        <v>1501</v>
      </c>
      <c r="L559" s="127" t="str">
        <f t="shared" si="73"/>
        <v>L04AX04_nr</v>
      </c>
      <c r="M559" s="97">
        <v>5</v>
      </c>
      <c r="N559" s="97" t="s">
        <v>223</v>
      </c>
      <c r="O559" s="97">
        <v>21</v>
      </c>
      <c r="P559" s="97" t="s">
        <v>7</v>
      </c>
      <c r="Q559" s="97">
        <v>1</v>
      </c>
      <c r="R559" s="97" t="s">
        <v>17</v>
      </c>
      <c r="S559" s="97" t="str">
        <f t="shared" si="74"/>
        <v>MG</v>
      </c>
      <c r="T559" s="97">
        <f t="shared" si="75"/>
        <v>0</v>
      </c>
      <c r="U559" s="97" t="str">
        <f t="shared" si="76"/>
        <v>mg</v>
      </c>
      <c r="V559" s="98">
        <f t="shared" si="77"/>
        <v>1</v>
      </c>
      <c r="W559" s="97">
        <f t="shared" si="78"/>
        <v>0</v>
      </c>
      <c r="X559" s="97">
        <f t="shared" si="79"/>
        <v>1</v>
      </c>
      <c r="Y559" s="97">
        <f t="shared" si="80"/>
        <v>0</v>
      </c>
    </row>
    <row r="560" spans="2:25" ht="15.6">
      <c r="B560" s="97" t="s">
        <v>202</v>
      </c>
      <c r="C560" s="97" t="s">
        <v>203</v>
      </c>
      <c r="D560" s="97">
        <v>3240897</v>
      </c>
      <c r="E560" s="77"/>
      <c r="F560" s="97" t="s">
        <v>967</v>
      </c>
      <c r="G560" s="103"/>
      <c r="H560" s="102">
        <f t="shared" si="72"/>
        <v>0</v>
      </c>
      <c r="I560" s="101"/>
      <c r="J560" s="113"/>
      <c r="K560" s="113" t="s">
        <v>1501</v>
      </c>
      <c r="L560" s="127" t="str">
        <f t="shared" si="73"/>
        <v>M05BC01_nr</v>
      </c>
      <c r="M560" s="97">
        <v>12</v>
      </c>
      <c r="N560" s="97" t="s">
        <v>223</v>
      </c>
      <c r="O560" s="97">
        <v>1</v>
      </c>
      <c r="P560" s="97" t="s">
        <v>7</v>
      </c>
      <c r="Q560" s="97">
        <v>1</v>
      </c>
      <c r="R560" s="97" t="s">
        <v>17</v>
      </c>
      <c r="S560" s="97" t="str">
        <f t="shared" si="74"/>
        <v>MG</v>
      </c>
      <c r="T560" s="97">
        <f t="shared" si="75"/>
        <v>0</v>
      </c>
      <c r="U560" s="97" t="str">
        <f t="shared" si="76"/>
        <v>mg</v>
      </c>
      <c r="V560" s="98">
        <f t="shared" si="77"/>
        <v>1</v>
      </c>
      <c r="W560" s="97">
        <f t="shared" si="78"/>
        <v>0</v>
      </c>
      <c r="X560" s="97">
        <f t="shared" si="79"/>
        <v>1</v>
      </c>
      <c r="Y560" s="97">
        <f t="shared" si="80"/>
        <v>0</v>
      </c>
    </row>
    <row r="561" spans="2:25" ht="15.6">
      <c r="B561" s="97" t="s">
        <v>204</v>
      </c>
      <c r="C561" s="97" t="s">
        <v>205</v>
      </c>
      <c r="D561" s="97">
        <v>4655809</v>
      </c>
      <c r="E561" s="77">
        <v>7680602100013</v>
      </c>
      <c r="F561" s="97" t="s">
        <v>411</v>
      </c>
      <c r="G561" s="103"/>
      <c r="H561" s="102">
        <f t="shared" si="72"/>
        <v>0</v>
      </c>
      <c r="I561" s="101"/>
      <c r="J561" s="113"/>
      <c r="K561" s="113" t="s">
        <v>1501</v>
      </c>
      <c r="L561" s="127" t="str">
        <f t="shared" si="73"/>
        <v>M05BX04_nr</v>
      </c>
      <c r="M561" s="97">
        <v>60</v>
      </c>
      <c r="N561" s="97" t="s">
        <v>303</v>
      </c>
      <c r="O561" s="97">
        <v>1</v>
      </c>
      <c r="P561" s="97" t="s">
        <v>7</v>
      </c>
      <c r="Q561" s="97">
        <v>1</v>
      </c>
      <c r="R561" s="97" t="s">
        <v>17</v>
      </c>
      <c r="S561" s="97" t="str">
        <f t="shared" si="74"/>
        <v>MG</v>
      </c>
      <c r="T561" s="97" t="str">
        <f t="shared" si="75"/>
        <v>ML</v>
      </c>
      <c r="U561" s="97" t="str">
        <f t="shared" si="76"/>
        <v>mg</v>
      </c>
      <c r="V561" s="98" t="str">
        <f t="shared" si="77"/>
        <v>1ML</v>
      </c>
      <c r="W561" s="97">
        <f t="shared" si="78"/>
        <v>0</v>
      </c>
      <c r="X561" s="97">
        <f t="shared" si="79"/>
        <v>1</v>
      </c>
      <c r="Y561" s="97">
        <f t="shared" si="80"/>
        <v>0</v>
      </c>
    </row>
    <row r="562" spans="2:25" ht="15.6">
      <c r="B562" s="97" t="s">
        <v>204</v>
      </c>
      <c r="C562" s="97" t="s">
        <v>205</v>
      </c>
      <c r="D562" s="97">
        <v>4672512</v>
      </c>
      <c r="E562" s="77"/>
      <c r="F562" s="97" t="s">
        <v>413</v>
      </c>
      <c r="G562" s="103"/>
      <c r="H562" s="102">
        <f t="shared" si="72"/>
        <v>0</v>
      </c>
      <c r="I562" s="101"/>
      <c r="J562" s="113"/>
      <c r="K562" s="113" t="s">
        <v>1501</v>
      </c>
      <c r="L562" s="127" t="str">
        <f t="shared" si="73"/>
        <v>M05BX04_nr</v>
      </c>
      <c r="M562" s="97">
        <v>60</v>
      </c>
      <c r="N562" s="97" t="s">
        <v>303</v>
      </c>
      <c r="O562" s="97">
        <v>1</v>
      </c>
      <c r="P562" s="97" t="s">
        <v>7</v>
      </c>
      <c r="Q562" s="97">
        <v>1</v>
      </c>
      <c r="R562" s="97" t="s">
        <v>17</v>
      </c>
      <c r="S562" s="97" t="str">
        <f t="shared" si="74"/>
        <v>MG</v>
      </c>
      <c r="T562" s="97" t="str">
        <f t="shared" si="75"/>
        <v>ML</v>
      </c>
      <c r="U562" s="97" t="str">
        <f t="shared" si="76"/>
        <v>mg</v>
      </c>
      <c r="V562" s="98" t="str">
        <f t="shared" si="77"/>
        <v>1ML</v>
      </c>
      <c r="W562" s="97">
        <f t="shared" si="78"/>
        <v>0</v>
      </c>
      <c r="X562" s="97">
        <f t="shared" si="79"/>
        <v>1</v>
      </c>
      <c r="Y562" s="97">
        <f t="shared" si="80"/>
        <v>0</v>
      </c>
    </row>
    <row r="563" spans="2:25" ht="15.6">
      <c r="B563" s="97" t="s">
        <v>204</v>
      </c>
      <c r="C563" s="97" t="s">
        <v>205</v>
      </c>
      <c r="D563" s="97">
        <v>4672417</v>
      </c>
      <c r="E563" s="77"/>
      <c r="F563" s="97" t="s">
        <v>412</v>
      </c>
      <c r="G563" s="103"/>
      <c r="H563" s="102">
        <f t="shared" si="72"/>
        <v>0</v>
      </c>
      <c r="I563" s="101"/>
      <c r="J563" s="113"/>
      <c r="K563" s="113" t="s">
        <v>1501</v>
      </c>
      <c r="L563" s="127" t="str">
        <f t="shared" si="73"/>
        <v>M05BX04_nr</v>
      </c>
      <c r="M563" s="97">
        <v>60</v>
      </c>
      <c r="N563" s="97" t="s">
        <v>303</v>
      </c>
      <c r="O563" s="97">
        <v>1</v>
      </c>
      <c r="P563" s="97" t="s">
        <v>7</v>
      </c>
      <c r="Q563" s="97">
        <v>1</v>
      </c>
      <c r="R563" s="97" t="s">
        <v>17</v>
      </c>
      <c r="S563" s="97" t="str">
        <f t="shared" si="74"/>
        <v>MG</v>
      </c>
      <c r="T563" s="97" t="str">
        <f t="shared" si="75"/>
        <v>ML</v>
      </c>
      <c r="U563" s="97" t="str">
        <f t="shared" si="76"/>
        <v>mg</v>
      </c>
      <c r="V563" s="98" t="str">
        <f t="shared" si="77"/>
        <v>1ML</v>
      </c>
      <c r="W563" s="97">
        <f t="shared" si="78"/>
        <v>0</v>
      </c>
      <c r="X563" s="97">
        <f t="shared" si="79"/>
        <v>1</v>
      </c>
      <c r="Y563" s="97">
        <f t="shared" si="80"/>
        <v>0</v>
      </c>
    </row>
    <row r="564" spans="2:25" ht="15.6">
      <c r="B564" s="97" t="s">
        <v>204</v>
      </c>
      <c r="C564" s="97" t="s">
        <v>205</v>
      </c>
      <c r="D564" s="97">
        <v>5106068</v>
      </c>
      <c r="E564" s="77">
        <v>7680618650014</v>
      </c>
      <c r="F564" s="97" t="s">
        <v>414</v>
      </c>
      <c r="G564" s="103"/>
      <c r="H564" s="102">
        <f t="shared" si="72"/>
        <v>0</v>
      </c>
      <c r="I564" s="101"/>
      <c r="J564" s="113"/>
      <c r="K564" s="113" t="s">
        <v>1501</v>
      </c>
      <c r="L564" s="127" t="str">
        <f t="shared" si="73"/>
        <v>M05BX04_nr</v>
      </c>
      <c r="M564" s="97">
        <v>120</v>
      </c>
      <c r="N564" s="97" t="s">
        <v>381</v>
      </c>
      <c r="O564" s="97">
        <v>1.7</v>
      </c>
      <c r="P564" s="97" t="s">
        <v>222</v>
      </c>
      <c r="Q564" s="97">
        <v>1</v>
      </c>
      <c r="R564" s="97" t="s">
        <v>17</v>
      </c>
      <c r="S564" s="97" t="str">
        <f t="shared" si="74"/>
        <v>MG</v>
      </c>
      <c r="T564" s="97" t="str">
        <f t="shared" si="75"/>
        <v>1.7ML</v>
      </c>
      <c r="U564" s="97" t="str">
        <f t="shared" si="76"/>
        <v>mg</v>
      </c>
      <c r="V564" s="98" t="str">
        <f t="shared" si="77"/>
        <v>1.7ML</v>
      </c>
      <c r="W564" s="97">
        <f t="shared" si="78"/>
        <v>0</v>
      </c>
      <c r="X564" s="97">
        <f t="shared" si="79"/>
        <v>0</v>
      </c>
      <c r="Y564" s="97">
        <f t="shared" si="80"/>
        <v>0</v>
      </c>
    </row>
    <row r="565" spans="2:25" ht="15.6">
      <c r="B565" s="97" t="s">
        <v>1425</v>
      </c>
      <c r="C565" s="97" t="s">
        <v>1495</v>
      </c>
      <c r="D565" s="97">
        <v>3310072</v>
      </c>
      <c r="E565" s="77">
        <v>7680571780032</v>
      </c>
      <c r="F565" s="97" t="s">
        <v>1426</v>
      </c>
      <c r="G565" s="103"/>
      <c r="H565" s="102">
        <f t="shared" si="72"/>
        <v>0</v>
      </c>
      <c r="I565" s="101"/>
      <c r="J565" s="113"/>
      <c r="K565" s="113" t="s">
        <v>1501</v>
      </c>
      <c r="L565" s="127" t="str">
        <f t="shared" si="73"/>
        <v>R03DX05_nr</v>
      </c>
      <c r="M565" s="97">
        <v>150</v>
      </c>
      <c r="N565" s="97" t="s">
        <v>223</v>
      </c>
      <c r="O565" s="97">
        <v>1</v>
      </c>
      <c r="P565" s="97" t="s">
        <v>7</v>
      </c>
      <c r="Q565" s="97">
        <v>1</v>
      </c>
      <c r="R565" s="97" t="s">
        <v>17</v>
      </c>
      <c r="S565" s="97" t="str">
        <f t="shared" si="74"/>
        <v>MG</v>
      </c>
      <c r="T565" s="97">
        <f t="shared" si="75"/>
        <v>0</v>
      </c>
      <c r="U565" s="97" t="str">
        <f t="shared" si="76"/>
        <v>mg</v>
      </c>
      <c r="V565" s="98">
        <f t="shared" si="77"/>
        <v>1</v>
      </c>
      <c r="W565" s="97">
        <f t="shared" si="78"/>
        <v>0</v>
      </c>
      <c r="X565" s="97">
        <f t="shared" si="79"/>
        <v>1</v>
      </c>
      <c r="Y565" s="97">
        <f t="shared" si="80"/>
        <v>0</v>
      </c>
    </row>
    <row r="566" spans="2:25" ht="15.6">
      <c r="B566" s="97" t="s">
        <v>206</v>
      </c>
      <c r="C566" s="97" t="s">
        <v>207</v>
      </c>
      <c r="D566" s="97">
        <v>1910715</v>
      </c>
      <c r="E566" s="77">
        <v>7680518860117</v>
      </c>
      <c r="F566" s="97" t="s">
        <v>968</v>
      </c>
      <c r="G566" s="103"/>
      <c r="H566" s="102">
        <f t="shared" si="72"/>
        <v>0</v>
      </c>
      <c r="I566" s="101"/>
      <c r="J566" s="113"/>
      <c r="K566" s="113" t="s">
        <v>1501</v>
      </c>
      <c r="L566" s="127" t="str">
        <f t="shared" si="73"/>
        <v>R07AA02_nr</v>
      </c>
      <c r="M566" s="97">
        <v>120</v>
      </c>
      <c r="N566" s="97" t="s">
        <v>349</v>
      </c>
      <c r="O566" s="97">
        <v>1.5</v>
      </c>
      <c r="P566" s="97" t="s">
        <v>222</v>
      </c>
      <c r="Q566" s="97">
        <v>1</v>
      </c>
      <c r="R566" s="97" t="s">
        <v>17</v>
      </c>
      <c r="S566" s="97" t="str">
        <f t="shared" si="74"/>
        <v>MG</v>
      </c>
      <c r="T566" s="97" t="str">
        <f t="shared" si="75"/>
        <v>1.5ML</v>
      </c>
      <c r="U566" s="97" t="str">
        <f t="shared" si="76"/>
        <v>mg</v>
      </c>
      <c r="V566" s="98" t="str">
        <f t="shared" si="77"/>
        <v>1.5ML</v>
      </c>
      <c r="W566" s="97">
        <f t="shared" si="78"/>
        <v>0</v>
      </c>
      <c r="X566" s="97">
        <f t="shared" si="79"/>
        <v>0</v>
      </c>
      <c r="Y566" s="97">
        <f t="shared" si="80"/>
        <v>0</v>
      </c>
    </row>
    <row r="567" spans="2:25" ht="15.6">
      <c r="B567" s="98" t="s">
        <v>208</v>
      </c>
      <c r="C567" s="97" t="s">
        <v>209</v>
      </c>
      <c r="D567" s="98">
        <v>6063496</v>
      </c>
      <c r="E567" s="77">
        <v>7680576640034</v>
      </c>
      <c r="F567" s="97" t="s">
        <v>971</v>
      </c>
      <c r="G567" s="103"/>
      <c r="H567" s="102">
        <f t="shared" si="72"/>
        <v>0</v>
      </c>
      <c r="I567" s="101"/>
      <c r="J567" s="113"/>
      <c r="K567" s="113" t="s">
        <v>1501</v>
      </c>
      <c r="L567" s="127" t="str">
        <f t="shared" si="73"/>
        <v>S01LA04_nr</v>
      </c>
      <c r="M567" s="97">
        <v>2.2999999999999998</v>
      </c>
      <c r="N567" s="97" t="s">
        <v>415</v>
      </c>
      <c r="O567" s="97">
        <v>0.23</v>
      </c>
      <c r="P567" s="97" t="s">
        <v>222</v>
      </c>
      <c r="Q567" s="97">
        <v>1</v>
      </c>
      <c r="R567" s="97" t="s">
        <v>17</v>
      </c>
      <c r="S567" s="97" t="str">
        <f t="shared" si="74"/>
        <v>MG</v>
      </c>
      <c r="T567" s="97" t="str">
        <f t="shared" si="75"/>
        <v>0.23ML</v>
      </c>
      <c r="U567" s="97" t="str">
        <f t="shared" si="76"/>
        <v>mg</v>
      </c>
      <c r="V567" s="98" t="str">
        <f t="shared" si="77"/>
        <v>0.23ML</v>
      </c>
      <c r="W567" s="97">
        <f t="shared" si="78"/>
        <v>0</v>
      </c>
      <c r="X567" s="97">
        <f t="shared" si="79"/>
        <v>0</v>
      </c>
      <c r="Y567" s="97">
        <f t="shared" si="80"/>
        <v>0</v>
      </c>
    </row>
    <row r="568" spans="2:25" ht="15.6">
      <c r="B568" s="98" t="s">
        <v>208</v>
      </c>
      <c r="C568" s="97" t="s">
        <v>209</v>
      </c>
      <c r="D568" s="98">
        <v>5907288</v>
      </c>
      <c r="E568" s="77">
        <v>7680632770019</v>
      </c>
      <c r="F568" s="97" t="s">
        <v>969</v>
      </c>
      <c r="G568" s="103"/>
      <c r="H568" s="102">
        <f t="shared" si="72"/>
        <v>0</v>
      </c>
      <c r="I568" s="101"/>
      <c r="J568" s="113"/>
      <c r="K568" s="113" t="s">
        <v>1501</v>
      </c>
      <c r="L568" s="127" t="str">
        <f t="shared" si="73"/>
        <v>S01LA04_nr</v>
      </c>
      <c r="M568" s="97">
        <v>1.65</v>
      </c>
      <c r="N568" s="97" t="s">
        <v>970</v>
      </c>
      <c r="O568" s="97">
        <v>0.16500000000000001</v>
      </c>
      <c r="P568" s="97" t="s">
        <v>222</v>
      </c>
      <c r="Q568" s="97">
        <v>1</v>
      </c>
      <c r="R568" s="97" t="s">
        <v>17</v>
      </c>
      <c r="S568" s="97" t="str">
        <f t="shared" si="74"/>
        <v>MG</v>
      </c>
      <c r="T568" s="97" t="str">
        <f t="shared" si="75"/>
        <v>0.165ML</v>
      </c>
      <c r="U568" s="97" t="str">
        <f t="shared" si="76"/>
        <v>mg</v>
      </c>
      <c r="V568" s="98" t="str">
        <f t="shared" si="77"/>
        <v>0.165ML</v>
      </c>
      <c r="W568" s="97">
        <f t="shared" si="78"/>
        <v>0</v>
      </c>
      <c r="X568" s="97">
        <f t="shared" si="79"/>
        <v>0</v>
      </c>
      <c r="Y568" s="97">
        <f t="shared" si="80"/>
        <v>0</v>
      </c>
    </row>
    <row r="569" spans="2:25" ht="15.6">
      <c r="B569" s="97" t="s">
        <v>210</v>
      </c>
      <c r="C569" s="97" t="s">
        <v>211</v>
      </c>
      <c r="D569" s="97">
        <v>2593412</v>
      </c>
      <c r="E569" s="77">
        <v>7680557890021</v>
      </c>
      <c r="F569" s="97" t="s">
        <v>972</v>
      </c>
      <c r="G569" s="103"/>
      <c r="H569" s="102">
        <f t="shared" si="72"/>
        <v>0</v>
      </c>
      <c r="I569" s="101"/>
      <c r="J569" s="113"/>
      <c r="K569" s="113" t="s">
        <v>1501</v>
      </c>
      <c r="L569" s="127" t="str">
        <f t="shared" si="73"/>
        <v>V03AF07_nr</v>
      </c>
      <c r="M569" s="97">
        <v>1.5</v>
      </c>
      <c r="N569" s="97" t="s">
        <v>223</v>
      </c>
      <c r="O569" s="97">
        <v>3</v>
      </c>
      <c r="P569" s="97" t="s">
        <v>7</v>
      </c>
      <c r="Q569" s="97">
        <v>1</v>
      </c>
      <c r="R569" s="97" t="s">
        <v>17</v>
      </c>
      <c r="S569" s="97" t="str">
        <f t="shared" si="74"/>
        <v>MG</v>
      </c>
      <c r="T569" s="97">
        <f t="shared" si="75"/>
        <v>0</v>
      </c>
      <c r="U569" s="97" t="str">
        <f t="shared" si="76"/>
        <v>mg</v>
      </c>
      <c r="V569" s="98">
        <f t="shared" si="77"/>
        <v>1</v>
      </c>
      <c r="W569" s="97">
        <f t="shared" si="78"/>
        <v>0</v>
      </c>
      <c r="X569" s="97">
        <f t="shared" si="79"/>
        <v>1</v>
      </c>
      <c r="Y569" s="97">
        <f t="shared" si="80"/>
        <v>0</v>
      </c>
    </row>
    <row r="570" spans="2:25" ht="15.6">
      <c r="B570" s="97" t="s">
        <v>210</v>
      </c>
      <c r="C570" s="97" t="s">
        <v>211</v>
      </c>
      <c r="D570" s="97">
        <v>2823272</v>
      </c>
      <c r="E570" s="77">
        <v>7680557890045</v>
      </c>
      <c r="F570" s="97" t="s">
        <v>973</v>
      </c>
      <c r="G570" s="103"/>
      <c r="H570" s="102">
        <f t="shared" si="72"/>
        <v>0</v>
      </c>
      <c r="I570" s="101"/>
      <c r="J570" s="113"/>
      <c r="K570" s="113" t="s">
        <v>1501</v>
      </c>
      <c r="L570" s="127" t="str">
        <f t="shared" si="73"/>
        <v>V03AF07_nr</v>
      </c>
      <c r="M570" s="97">
        <v>7.5</v>
      </c>
      <c r="N570" s="97" t="s">
        <v>223</v>
      </c>
      <c r="O570" s="97">
        <v>1</v>
      </c>
      <c r="P570" s="97" t="s">
        <v>7</v>
      </c>
      <c r="Q570" s="97">
        <v>1</v>
      </c>
      <c r="R570" s="97" t="s">
        <v>17</v>
      </c>
      <c r="S570" s="97" t="str">
        <f t="shared" si="74"/>
        <v>MG</v>
      </c>
      <c r="T570" s="97">
        <f t="shared" si="75"/>
        <v>0</v>
      </c>
      <c r="U570" s="97" t="str">
        <f t="shared" si="76"/>
        <v>mg</v>
      </c>
      <c r="V570" s="98">
        <f t="shared" si="77"/>
        <v>1</v>
      </c>
      <c r="W570" s="97">
        <f t="shared" si="78"/>
        <v>0</v>
      </c>
      <c r="X570" s="97">
        <f t="shared" si="79"/>
        <v>1</v>
      </c>
      <c r="Y570" s="97">
        <f t="shared" si="80"/>
        <v>0</v>
      </c>
    </row>
    <row r="571" spans="2:25" ht="15.6">
      <c r="B571" s="97" t="s">
        <v>1427</v>
      </c>
      <c r="C571" s="97" t="s">
        <v>1496</v>
      </c>
      <c r="D571" s="97">
        <v>3445286</v>
      </c>
      <c r="E571" s="77">
        <v>7680576870011</v>
      </c>
      <c r="F571" s="97" t="s">
        <v>1428</v>
      </c>
      <c r="G571" s="103"/>
      <c r="H571" s="102">
        <f t="shared" si="72"/>
        <v>0</v>
      </c>
      <c r="I571" s="101"/>
      <c r="J571" s="113"/>
      <c r="K571" s="113" t="s">
        <v>1501</v>
      </c>
      <c r="L571" s="127" t="str">
        <f t="shared" si="73"/>
        <v>V04CJ01_nr</v>
      </c>
      <c r="M571" s="97">
        <v>0.9</v>
      </c>
      <c r="N571" s="97" t="s">
        <v>223</v>
      </c>
      <c r="O571" s="97">
        <v>2</v>
      </c>
      <c r="P571" s="97" t="s">
        <v>7</v>
      </c>
      <c r="Q571" s="97">
        <v>1</v>
      </c>
      <c r="R571" s="97" t="s">
        <v>17</v>
      </c>
      <c r="S571" s="97" t="str">
        <f t="shared" si="74"/>
        <v>MG</v>
      </c>
      <c r="T571" s="97">
        <f t="shared" si="75"/>
        <v>0</v>
      </c>
      <c r="U571" s="97" t="str">
        <f t="shared" si="76"/>
        <v>mg</v>
      </c>
      <c r="V571" s="98">
        <f t="shared" si="77"/>
        <v>1</v>
      </c>
      <c r="W571" s="97">
        <f t="shared" si="78"/>
        <v>0</v>
      </c>
      <c r="X571" s="97">
        <f t="shared" si="79"/>
        <v>1</v>
      </c>
      <c r="Y571" s="97">
        <f t="shared" si="80"/>
        <v>0</v>
      </c>
    </row>
    <row r="572" spans="2:25" ht="15.6">
      <c r="B572" s="97" t="s">
        <v>1429</v>
      </c>
      <c r="C572" s="97" t="s">
        <v>1497</v>
      </c>
      <c r="D572" s="97">
        <v>3999978</v>
      </c>
      <c r="E572" s="77"/>
      <c r="F572" s="97" t="s">
        <v>1430</v>
      </c>
      <c r="G572" s="100"/>
      <c r="H572" s="102">
        <f t="shared" si="72"/>
        <v>0</v>
      </c>
      <c r="I572" s="165"/>
      <c r="J572" s="113"/>
      <c r="K572" s="113" t="s">
        <v>1501</v>
      </c>
      <c r="L572" s="127" t="str">
        <f t="shared" si="73"/>
        <v>V04CX_nr</v>
      </c>
      <c r="M572" s="164">
        <v>365</v>
      </c>
      <c r="N572" s="164" t="s">
        <v>17</v>
      </c>
      <c r="O572" s="164">
        <v>1</v>
      </c>
      <c r="P572" s="97" t="s">
        <v>7</v>
      </c>
      <c r="Q572" s="97">
        <v>1</v>
      </c>
      <c r="R572" s="97" t="s">
        <v>17</v>
      </c>
      <c r="S572" s="97" t="str">
        <f t="shared" si="74"/>
        <v>mg</v>
      </c>
      <c r="T572" s="97">
        <f t="shared" si="75"/>
        <v>0</v>
      </c>
      <c r="U572" s="97" t="str">
        <f t="shared" si="76"/>
        <v>mg</v>
      </c>
      <c r="V572" s="98">
        <f t="shared" si="77"/>
        <v>1</v>
      </c>
      <c r="W572" s="97">
        <f t="shared" si="78"/>
        <v>0</v>
      </c>
      <c r="X572" s="97">
        <f t="shared" si="79"/>
        <v>1</v>
      </c>
      <c r="Y572" s="97">
        <f t="shared" si="80"/>
        <v>0</v>
      </c>
    </row>
    <row r="573" spans="2:25" ht="15.6">
      <c r="B573" s="15"/>
      <c r="C573" s="15"/>
      <c r="D573" s="15"/>
      <c r="E573" s="260"/>
      <c r="F573" s="15"/>
      <c r="G573" s="262"/>
      <c r="H573" s="262"/>
      <c r="I573" s="263"/>
      <c r="J573" s="94"/>
      <c r="K573" s="113"/>
      <c r="L573" s="133"/>
      <c r="M573" s="15"/>
      <c r="N573" s="15"/>
      <c r="O573" s="15"/>
      <c r="P573" s="15"/>
      <c r="Q573" s="15"/>
      <c r="R573" s="15"/>
      <c r="S573" s="15"/>
      <c r="T573" s="15"/>
      <c r="U573" s="15"/>
      <c r="V573" s="116"/>
      <c r="W573" s="15"/>
      <c r="X573" s="15"/>
      <c r="Y573" s="15"/>
    </row>
    <row r="574" spans="2:25" ht="15.6">
      <c r="B574" s="15" t="s">
        <v>2072</v>
      </c>
      <c r="C574" s="15"/>
      <c r="D574" s="15"/>
      <c r="E574" s="260"/>
      <c r="F574" s="15"/>
      <c r="G574" s="262"/>
      <c r="H574" s="261"/>
      <c r="I574" s="263"/>
      <c r="J574" s="94"/>
      <c r="K574" s="113"/>
      <c r="L574" s="133"/>
      <c r="M574" s="15"/>
      <c r="N574" s="15"/>
      <c r="O574" s="15"/>
      <c r="P574" s="15"/>
      <c r="Q574" s="15"/>
      <c r="R574" s="15"/>
      <c r="S574" s="15"/>
      <c r="T574" s="15"/>
      <c r="U574" s="15"/>
      <c r="V574" s="116"/>
      <c r="W574" s="15"/>
      <c r="X574" s="15"/>
      <c r="Y574" s="15"/>
    </row>
    <row r="575" spans="2:25" ht="18" customHeight="1"/>
    <row r="576" spans="2:25" hidden="1"/>
    <row r="577" hidden="1"/>
    <row r="578" hidden="1"/>
    <row r="579" hidden="1"/>
    <row r="580" hidden="1"/>
    <row r="581" hidden="1"/>
  </sheetData>
  <sheetProtection password="BF59" sheet="1" objects="1" scenarios="1" formatCells="0" formatRows="0" sort="0" autoFilter="0"/>
  <autoFilter ref="B19:F572"/>
  <conditionalFormatting sqref="O20:Q33">
    <cfRule type="expression" dxfId="326" priority="1">
      <formula>MitFormel2</formula>
    </cfRule>
  </conditionalFormatting>
  <dataValidations count="2">
    <dataValidation type="decimal" allowBlank="1" showInputMessage="1" showErrorMessage="1" errorTitle="EP Pro Packung" error="Bitte geben Sie einen gültigen Einstandspreis zwischen 0 und 1'000'000 CHF ein." sqref="G20:G21 G23:G574">
      <formula1>0</formula1>
      <formula2>1000000</formula2>
    </dataValidation>
    <dataValidation type="decimal" allowBlank="1" showInputMessage="1" showErrorMessage="1" errorTitle="EP pro Packung" error="Bitte geben Sie einen gültigen Einstandspreis zwischen 0 und 1'000'000 CHF ein." sqref="G22">
      <formula1>0</formula1>
      <formula2>1000000</formula2>
    </dataValidation>
  </dataValidations>
  <hyperlinks>
    <hyperlink ref="H14" location="'Fehlende Medikamente'!B17" display="--&gt; Tabelle"/>
  </hyperlinks>
  <pageMargins left="0.7" right="0.7" top="0.78740157499999996" bottom="0.78740157499999996"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showZeros="0" workbookViewId="0">
      <selection activeCell="F58" sqref="F58"/>
    </sheetView>
  </sheetViews>
  <sheetFormatPr baseColWidth="10" defaultColWidth="0" defaultRowHeight="14.4" zeroHeight="1"/>
  <cols>
    <col min="1" max="1" width="4.77734375" style="68" customWidth="1"/>
    <col min="2" max="2" width="11.5546875" style="68" bestFit="1" customWidth="1"/>
    <col min="3" max="3" width="23.88671875" style="124" customWidth="1"/>
    <col min="4" max="4" width="9.109375" style="68" customWidth="1"/>
    <col min="5" max="5" width="17.44140625" style="68" customWidth="1"/>
    <col min="6" max="6" width="49.33203125" style="68" bestFit="1" customWidth="1"/>
    <col min="7" max="7" width="17.33203125" style="68" bestFit="1" customWidth="1"/>
    <col min="8" max="8" width="16.5546875" style="68" customWidth="1"/>
    <col min="9" max="9" width="16.5546875" style="124" customWidth="1"/>
    <col min="10" max="10" width="29.109375" style="68" customWidth="1"/>
    <col min="11" max="11" width="4.77734375" style="68" customWidth="1"/>
    <col min="12" max="14" width="0" style="68" hidden="1" customWidth="1"/>
    <col min="15" max="16384" width="11.44140625" style="68" hidden="1"/>
  </cols>
  <sheetData>
    <row r="1" spans="1:14">
      <c r="A1"/>
      <c r="B1"/>
      <c r="C1" s="113"/>
      <c r="D1"/>
      <c r="E1"/>
      <c r="F1"/>
      <c r="G1"/>
      <c r="H1"/>
      <c r="I1" s="113"/>
      <c r="J1"/>
      <c r="K1"/>
    </row>
    <row r="2" spans="1:14" ht="21">
      <c r="A2"/>
      <c r="B2" s="120" t="s">
        <v>220</v>
      </c>
      <c r="C2"/>
      <c r="D2"/>
      <c r="E2"/>
      <c r="F2"/>
      <c r="G2"/>
      <c r="H2"/>
      <c r="I2" s="113"/>
      <c r="J2"/>
      <c r="K2"/>
    </row>
    <row r="3" spans="1:14" ht="21">
      <c r="A3" s="113"/>
      <c r="B3" s="119" t="s">
        <v>1556</v>
      </c>
      <c r="C3" s="120"/>
      <c r="D3" s="113"/>
      <c r="E3" s="113"/>
      <c r="F3" s="113"/>
      <c r="G3" s="113"/>
      <c r="H3" s="113"/>
      <c r="I3" s="113"/>
      <c r="J3" s="113"/>
      <c r="K3" s="113"/>
    </row>
    <row r="4" spans="1:14" s="226" customFormat="1" ht="15.6">
      <c r="A4" s="36"/>
      <c r="B4" s="36"/>
      <c r="C4" s="9"/>
      <c r="D4" s="36"/>
      <c r="E4" s="36"/>
      <c r="F4" s="36"/>
      <c r="G4" s="36"/>
      <c r="H4" s="36"/>
      <c r="I4" s="36"/>
      <c r="J4" s="36"/>
      <c r="K4" s="36"/>
    </row>
    <row r="5" spans="1:14" s="226" customFormat="1" ht="15.6">
      <c r="A5" s="36"/>
      <c r="B5" s="73" t="s">
        <v>1558</v>
      </c>
      <c r="C5" s="9"/>
      <c r="D5" s="36"/>
      <c r="E5" s="36"/>
      <c r="F5" s="36"/>
      <c r="G5" s="36"/>
      <c r="H5" s="36"/>
      <c r="I5" s="36"/>
      <c r="J5" s="36"/>
      <c r="K5" s="36"/>
    </row>
    <row r="6" spans="1:14" s="228" customFormat="1">
      <c r="A6" s="205"/>
      <c r="B6" s="205"/>
      <c r="C6" s="8"/>
      <c r="D6" s="205"/>
      <c r="E6" s="205"/>
      <c r="F6" s="205"/>
      <c r="G6" s="205"/>
      <c r="H6" s="205"/>
      <c r="I6" s="205"/>
      <c r="J6" s="205"/>
      <c r="K6" s="209"/>
      <c r="L6" s="227"/>
      <c r="M6" s="227"/>
      <c r="N6" s="227"/>
    </row>
    <row r="7" spans="1:14" s="228" customFormat="1">
      <c r="A7" s="205"/>
      <c r="B7" s="23" t="s">
        <v>1559</v>
      </c>
      <c r="C7" s="206"/>
      <c r="D7" s="207"/>
      <c r="E7" s="207"/>
      <c r="F7" s="207"/>
      <c r="G7" s="207"/>
      <c r="H7" s="207"/>
      <c r="I7" s="207"/>
      <c r="J7" s="208"/>
      <c r="K7" s="209"/>
      <c r="L7" s="227"/>
      <c r="M7" s="227"/>
      <c r="N7" s="227"/>
    </row>
    <row r="8" spans="1:14">
      <c r="A8" s="124"/>
      <c r="B8" s="118" t="s">
        <v>1562</v>
      </c>
      <c r="C8" s="116"/>
      <c r="D8" s="15"/>
      <c r="E8" s="15"/>
      <c r="F8" s="15"/>
      <c r="G8" s="15"/>
      <c r="H8" s="15"/>
      <c r="I8" s="15"/>
      <c r="J8" s="91"/>
      <c r="K8" s="116"/>
      <c r="L8" s="78"/>
      <c r="M8" s="78"/>
      <c r="N8" s="78"/>
    </row>
    <row r="9" spans="1:14">
      <c r="A9" s="124"/>
      <c r="B9" s="118" t="s">
        <v>1563</v>
      </c>
      <c r="C9" s="116"/>
      <c r="D9" s="15"/>
      <c r="E9" s="15"/>
      <c r="F9" s="15"/>
      <c r="G9" s="15"/>
      <c r="H9" s="15"/>
      <c r="I9" s="15"/>
      <c r="J9" s="91"/>
      <c r="K9" s="116"/>
      <c r="L9" s="78"/>
      <c r="M9" s="78"/>
      <c r="N9" s="78"/>
    </row>
    <row r="10" spans="1:14">
      <c r="A10" s="124"/>
      <c r="B10" s="117" t="s">
        <v>1565</v>
      </c>
      <c r="C10" s="78"/>
      <c r="D10" s="78"/>
      <c r="E10" s="78"/>
      <c r="F10" s="78"/>
      <c r="G10" s="78"/>
      <c r="H10" s="78"/>
      <c r="I10" s="78"/>
      <c r="J10" s="91"/>
      <c r="K10" s="116"/>
      <c r="L10" s="78"/>
      <c r="M10" s="78"/>
      <c r="N10" s="78"/>
    </row>
    <row r="11" spans="1:14">
      <c r="A11" s="124"/>
      <c r="B11" s="230" t="s">
        <v>1598</v>
      </c>
      <c r="C11" s="116"/>
      <c r="D11" s="15"/>
      <c r="E11" s="15"/>
      <c r="F11" s="15"/>
      <c r="G11" s="15"/>
      <c r="H11" s="15"/>
      <c r="I11" s="15"/>
      <c r="J11" s="115"/>
      <c r="K11" s="116"/>
      <c r="L11" s="78"/>
      <c r="M11" s="78"/>
      <c r="N11" s="78"/>
    </row>
    <row r="12" spans="1:14">
      <c r="A12" s="124"/>
      <c r="B12" s="117" t="s">
        <v>1599</v>
      </c>
      <c r="C12" s="116"/>
      <c r="D12" s="15"/>
      <c r="E12" s="15"/>
      <c r="F12" s="15"/>
      <c r="G12" s="15"/>
      <c r="H12" s="15"/>
      <c r="I12" s="15"/>
      <c r="J12" s="115"/>
      <c r="K12" s="116"/>
      <c r="L12" s="78"/>
      <c r="M12" s="78"/>
      <c r="N12" s="78"/>
    </row>
    <row r="13" spans="1:14">
      <c r="A13" s="124"/>
      <c r="B13" s="233" t="s">
        <v>1600</v>
      </c>
      <c r="C13" s="41"/>
      <c r="D13" s="27"/>
      <c r="E13" s="27"/>
      <c r="F13" s="27"/>
      <c r="G13" s="27"/>
      <c r="H13" s="27"/>
      <c r="I13" s="27"/>
      <c r="J13" s="42"/>
      <c r="K13" s="116"/>
      <c r="L13" s="78"/>
      <c r="M13" s="78"/>
      <c r="N13" s="78"/>
    </row>
    <row r="14" spans="1:14">
      <c r="A14" s="124"/>
      <c r="C14" s="68"/>
      <c r="I14" s="68"/>
      <c r="K14" s="116"/>
      <c r="L14" s="78"/>
      <c r="M14" s="78"/>
      <c r="N14" s="78"/>
    </row>
    <row r="15" spans="1:14">
      <c r="A15"/>
      <c r="B15" s="10" t="s">
        <v>1567</v>
      </c>
      <c r="C15"/>
      <c r="D15"/>
      <c r="E15"/>
      <c r="F15"/>
      <c r="G15"/>
      <c r="H15"/>
      <c r="I15" s="113"/>
      <c r="J15"/>
      <c r="K15"/>
    </row>
    <row r="16" spans="1:14">
      <c r="A16"/>
      <c r="B16" s="210" t="s">
        <v>217</v>
      </c>
      <c r="C16" s="210" t="s">
        <v>805</v>
      </c>
      <c r="D16" s="210" t="s">
        <v>0</v>
      </c>
      <c r="E16" s="210" t="s">
        <v>838</v>
      </c>
      <c r="F16" s="210" t="s">
        <v>1</v>
      </c>
      <c r="G16" s="210" t="s">
        <v>979</v>
      </c>
      <c r="H16" s="210" t="s">
        <v>219</v>
      </c>
      <c r="I16" s="210" t="s">
        <v>1564</v>
      </c>
      <c r="J16" s="210" t="s">
        <v>218</v>
      </c>
      <c r="K16"/>
    </row>
    <row r="17" spans="1:11">
      <c r="A17" s="124"/>
      <c r="B17" s="224"/>
      <c r="C17" s="223">
        <f>IFERROR(VLOOKUP(fehlende_Medikamente[ATC-Code],Mediliste!A:B,2,FALSE),0)</f>
        <v>0</v>
      </c>
      <c r="D17" s="224"/>
      <c r="E17" s="225"/>
      <c r="F17" s="224"/>
      <c r="G17" s="265"/>
      <c r="H17" s="265"/>
      <c r="I17" s="223">
        <f>IFERROR(VLOOKUP(fehlende_Medikamente[ATC-Code],Mediliste!A:E,5,FALSE),0)</f>
        <v>0</v>
      </c>
      <c r="J17" s="224"/>
      <c r="K17" s="124"/>
    </row>
    <row r="18" spans="1:11">
      <c r="A18" s="124"/>
      <c r="C18" s="215">
        <f>IFERROR(VLOOKUP(fehlende_Medikamente[ATC-Code],Mediliste!A:B,2,FALSE),0)</f>
        <v>0</v>
      </c>
      <c r="D18" s="224"/>
      <c r="G18" s="266"/>
      <c r="H18" s="266"/>
      <c r="I18" s="215">
        <f>IFERROR(VLOOKUP(fehlende_Medikamente[ATC-Code],Mediliste!A:E,5,FALSE),0)</f>
        <v>0</v>
      </c>
      <c r="K18" s="124"/>
    </row>
    <row r="19" spans="1:11">
      <c r="A19" s="124"/>
      <c r="C19" s="215">
        <f>IFERROR(VLOOKUP(fehlende_Medikamente[ATC-Code],Mediliste!A:B,2,FALSE),0)</f>
        <v>0</v>
      </c>
      <c r="D19" s="224"/>
      <c r="G19" s="266"/>
      <c r="H19" s="266"/>
      <c r="I19" s="215">
        <f>IFERROR(VLOOKUP(fehlende_Medikamente[ATC-Code],Mediliste!A:E,5,FALSE),0)</f>
        <v>0</v>
      </c>
      <c r="K19" s="124"/>
    </row>
    <row r="20" spans="1:11">
      <c r="A20" s="124"/>
      <c r="C20" s="215">
        <f>IFERROR(VLOOKUP(fehlende_Medikamente[ATC-Code],Mediliste!A:B,2,FALSE),0)</f>
        <v>0</v>
      </c>
      <c r="D20" s="224"/>
      <c r="G20" s="266"/>
      <c r="H20" s="266"/>
      <c r="I20" s="215">
        <f>IFERROR(VLOOKUP(fehlende_Medikamente[ATC-Code],Mediliste!A:E,5,FALSE),0)</f>
        <v>0</v>
      </c>
      <c r="K20" s="124"/>
    </row>
    <row r="21" spans="1:11">
      <c r="A21" s="124"/>
      <c r="C21" s="215">
        <f>IFERROR(VLOOKUP(fehlende_Medikamente[ATC-Code],Mediliste!A:B,2,FALSE),0)</f>
        <v>0</v>
      </c>
      <c r="D21" s="224"/>
      <c r="G21" s="266"/>
      <c r="H21" s="266"/>
      <c r="I21" s="215">
        <f>IFERROR(VLOOKUP(fehlende_Medikamente[ATC-Code],Mediliste!A:E,5,FALSE),0)</f>
        <v>0</v>
      </c>
      <c r="K21" s="124"/>
    </row>
    <row r="22" spans="1:11">
      <c r="A22" s="124"/>
      <c r="C22" s="215">
        <f>IFERROR(VLOOKUP(fehlende_Medikamente[ATC-Code],Mediliste!A:B,2,FALSE),0)</f>
        <v>0</v>
      </c>
      <c r="D22" s="224"/>
      <c r="G22" s="266"/>
      <c r="H22" s="266"/>
      <c r="I22" s="215">
        <f>IFERROR(VLOOKUP(fehlende_Medikamente[ATC-Code],Mediliste!A:E,5,FALSE),0)</f>
        <v>0</v>
      </c>
      <c r="K22" s="124"/>
    </row>
    <row r="23" spans="1:11">
      <c r="A23" s="124"/>
      <c r="C23" s="215">
        <f>IFERROR(VLOOKUP(fehlende_Medikamente[ATC-Code],Mediliste!A:B,2,FALSE),0)</f>
        <v>0</v>
      </c>
      <c r="D23" s="224"/>
      <c r="G23" s="266"/>
      <c r="H23" s="266"/>
      <c r="I23" s="215">
        <f>IFERROR(VLOOKUP(fehlende_Medikamente[ATC-Code],Mediliste!A:E,5,FALSE),0)</f>
        <v>0</v>
      </c>
      <c r="K23" s="124"/>
    </row>
    <row r="24" spans="1:11">
      <c r="A24" s="124"/>
      <c r="C24" s="215">
        <f>IFERROR(VLOOKUP(fehlende_Medikamente[ATC-Code],Mediliste!A:B,2,FALSE),0)</f>
        <v>0</v>
      </c>
      <c r="D24" s="224"/>
      <c r="G24" s="266"/>
      <c r="H24" s="266"/>
      <c r="I24" s="215">
        <f>IFERROR(VLOOKUP(fehlende_Medikamente[ATC-Code],Mediliste!A:E,5,FALSE),0)</f>
        <v>0</v>
      </c>
      <c r="K24" s="124"/>
    </row>
    <row r="25" spans="1:11">
      <c r="A25" s="124"/>
      <c r="C25" s="215">
        <f>IFERROR(VLOOKUP(fehlende_Medikamente[ATC-Code],Mediliste!A:B,2,FALSE),0)</f>
        <v>0</v>
      </c>
      <c r="D25" s="224"/>
      <c r="G25" s="266"/>
      <c r="H25" s="266"/>
      <c r="I25" s="215">
        <f>IFERROR(VLOOKUP(fehlende_Medikamente[ATC-Code],Mediliste!A:E,5,FALSE),0)</f>
        <v>0</v>
      </c>
      <c r="K25" s="124"/>
    </row>
    <row r="26" spans="1:11">
      <c r="A26" s="124"/>
      <c r="C26" s="215">
        <f>IFERROR(VLOOKUP(fehlende_Medikamente[ATC-Code],Mediliste!A:B,2,FALSE),0)</f>
        <v>0</v>
      </c>
      <c r="D26" s="224"/>
      <c r="G26" s="266"/>
      <c r="H26" s="266"/>
      <c r="I26" s="215">
        <f>IFERROR(VLOOKUP(fehlende_Medikamente[ATC-Code],Mediliste!A:E,5,FALSE),0)</f>
        <v>0</v>
      </c>
      <c r="K26" s="124"/>
    </row>
    <row r="27" spans="1:11">
      <c r="A27" s="124"/>
      <c r="C27" s="215">
        <f>IFERROR(VLOOKUP(fehlende_Medikamente[ATC-Code],Mediliste!A:B,2,FALSE),0)</f>
        <v>0</v>
      </c>
      <c r="D27" s="224"/>
      <c r="G27" s="266"/>
      <c r="H27" s="266"/>
      <c r="I27" s="215">
        <f>IFERROR(VLOOKUP(fehlende_Medikamente[ATC-Code],Mediliste!A:E,5,FALSE),0)</f>
        <v>0</v>
      </c>
      <c r="K27" s="124"/>
    </row>
    <row r="28" spans="1:11">
      <c r="A28" s="124"/>
      <c r="C28" s="215">
        <f>IFERROR(VLOOKUP(fehlende_Medikamente[ATC-Code],Mediliste!A:B,2,FALSE),0)</f>
        <v>0</v>
      </c>
      <c r="D28" s="224"/>
      <c r="G28" s="266"/>
      <c r="H28" s="266"/>
      <c r="I28" s="215">
        <f>IFERROR(VLOOKUP(fehlende_Medikamente[ATC-Code],Mediliste!A:E,5,FALSE),0)</f>
        <v>0</v>
      </c>
      <c r="K28" s="124"/>
    </row>
    <row r="29" spans="1:11">
      <c r="A29" s="124"/>
      <c r="C29" s="215">
        <f>IFERROR(VLOOKUP(fehlende_Medikamente[ATC-Code],Mediliste!A:B,2,FALSE),0)</f>
        <v>0</v>
      </c>
      <c r="D29" s="224"/>
      <c r="G29" s="266"/>
      <c r="H29" s="266"/>
      <c r="I29" s="215">
        <f>IFERROR(VLOOKUP(fehlende_Medikamente[ATC-Code],Mediliste!A:E,5,FALSE),0)</f>
        <v>0</v>
      </c>
      <c r="K29" s="124"/>
    </row>
    <row r="30" spans="1:11">
      <c r="A30" s="124"/>
      <c r="C30" s="215">
        <f>IFERROR(VLOOKUP(fehlende_Medikamente[ATC-Code],Mediliste!A:B,2,FALSE),0)</f>
        <v>0</v>
      </c>
      <c r="D30" s="224"/>
      <c r="G30" s="266"/>
      <c r="H30" s="266"/>
      <c r="I30" s="215">
        <f>IFERROR(VLOOKUP(fehlende_Medikamente[ATC-Code],Mediliste!A:E,5,FALSE),0)</f>
        <v>0</v>
      </c>
      <c r="K30" s="124"/>
    </row>
    <row r="31" spans="1:11">
      <c r="A31" s="124"/>
      <c r="C31" s="215">
        <f>IFERROR(VLOOKUP(fehlende_Medikamente[ATC-Code],Mediliste!A:B,2,FALSE),0)</f>
        <v>0</v>
      </c>
      <c r="D31" s="224"/>
      <c r="G31" s="266"/>
      <c r="H31" s="266"/>
      <c r="I31" s="215">
        <f>IFERROR(VLOOKUP(fehlende_Medikamente[ATC-Code],Mediliste!A:E,5,FALSE),0)</f>
        <v>0</v>
      </c>
      <c r="K31" s="124"/>
    </row>
    <row r="32" spans="1:11">
      <c r="A32" s="124"/>
      <c r="C32" s="215">
        <f>IFERROR(VLOOKUP(fehlende_Medikamente[ATC-Code],Mediliste!A:B,2,FALSE),0)</f>
        <v>0</v>
      </c>
      <c r="D32" s="224"/>
      <c r="G32" s="266"/>
      <c r="H32" s="266"/>
      <c r="I32" s="215">
        <f>IFERROR(VLOOKUP(fehlende_Medikamente[ATC-Code],Mediliste!A:E,5,FALSE),0)</f>
        <v>0</v>
      </c>
      <c r="K32" s="124"/>
    </row>
    <row r="33" spans="1:11">
      <c r="A33" s="124"/>
      <c r="C33" s="215">
        <f>IFERROR(VLOOKUP(fehlende_Medikamente[ATC-Code],Mediliste!A:B,2,FALSE),0)</f>
        <v>0</v>
      </c>
      <c r="D33" s="224"/>
      <c r="G33" s="266"/>
      <c r="H33" s="266"/>
      <c r="I33" s="215">
        <f>IFERROR(VLOOKUP(fehlende_Medikamente[ATC-Code],Mediliste!A:E,5,FALSE),0)</f>
        <v>0</v>
      </c>
      <c r="K33" s="124"/>
    </row>
    <row r="34" spans="1:11">
      <c r="A34" s="124"/>
      <c r="C34" s="215">
        <f>IFERROR(VLOOKUP(fehlende_Medikamente[ATC-Code],Mediliste!A:B,2,FALSE),0)</f>
        <v>0</v>
      </c>
      <c r="D34" s="224"/>
      <c r="G34" s="266"/>
      <c r="H34" s="266"/>
      <c r="I34" s="215">
        <f>IFERROR(VLOOKUP(fehlende_Medikamente[ATC-Code],Mediliste!A:E,5,FALSE),0)</f>
        <v>0</v>
      </c>
      <c r="K34" s="124"/>
    </row>
    <row r="35" spans="1:11">
      <c r="A35" s="124"/>
      <c r="C35" s="215">
        <f>IFERROR(VLOOKUP(fehlende_Medikamente[ATC-Code],Mediliste!A:B,2,FALSE),0)</f>
        <v>0</v>
      </c>
      <c r="D35" s="224"/>
      <c r="G35" s="266"/>
      <c r="H35" s="266"/>
      <c r="I35" s="215">
        <f>IFERROR(VLOOKUP(fehlende_Medikamente[ATC-Code],Mediliste!A:E,5,FALSE),0)</f>
        <v>0</v>
      </c>
      <c r="K35" s="124"/>
    </row>
    <row r="36" spans="1:11">
      <c r="A36" s="124"/>
      <c r="C36" s="215">
        <f>IFERROR(VLOOKUP(fehlende_Medikamente[ATC-Code],Mediliste!A:B,2,FALSE),0)</f>
        <v>0</v>
      </c>
      <c r="D36" s="224"/>
      <c r="G36" s="266"/>
      <c r="H36" s="266"/>
      <c r="I36" s="215">
        <f>IFERROR(VLOOKUP(fehlende_Medikamente[ATC-Code],Mediliste!A:E,5,FALSE),0)</f>
        <v>0</v>
      </c>
      <c r="K36" s="124"/>
    </row>
    <row r="37" spans="1:11">
      <c r="A37" s="124"/>
      <c r="C37" s="215">
        <f>IFERROR(VLOOKUP(fehlende_Medikamente[ATC-Code],Mediliste!A:B,2,FALSE),0)</f>
        <v>0</v>
      </c>
      <c r="D37" s="224"/>
      <c r="G37" s="266"/>
      <c r="H37" s="266"/>
      <c r="I37" s="215">
        <f>IFERROR(VLOOKUP(fehlende_Medikamente[ATC-Code],Mediliste!A:E,5,FALSE),0)</f>
        <v>0</v>
      </c>
      <c r="K37" s="124"/>
    </row>
    <row r="38" spans="1:11">
      <c r="A38" s="124"/>
      <c r="C38" s="215">
        <f>IFERROR(VLOOKUP(fehlende_Medikamente[ATC-Code],Mediliste!A:B,2,FALSE),0)</f>
        <v>0</v>
      </c>
      <c r="D38" s="224"/>
      <c r="G38" s="266"/>
      <c r="H38" s="266"/>
      <c r="I38" s="215">
        <f>IFERROR(VLOOKUP(fehlende_Medikamente[ATC-Code],Mediliste!A:E,5,FALSE),0)</f>
        <v>0</v>
      </c>
      <c r="K38" s="124"/>
    </row>
    <row r="39" spans="1:11">
      <c r="A39" s="124"/>
      <c r="C39" s="215">
        <f>IFERROR(VLOOKUP(fehlende_Medikamente[ATC-Code],Mediliste!A:B,2,FALSE),0)</f>
        <v>0</v>
      </c>
      <c r="D39" s="224"/>
      <c r="G39" s="266"/>
      <c r="H39" s="266"/>
      <c r="I39" s="215">
        <f>IFERROR(VLOOKUP(fehlende_Medikamente[ATC-Code],Mediliste!A:E,5,FALSE),0)</f>
        <v>0</v>
      </c>
      <c r="K39" s="124"/>
    </row>
    <row r="40" spans="1:11">
      <c r="A40" s="124"/>
      <c r="C40" s="215">
        <f>IFERROR(VLOOKUP(fehlende_Medikamente[ATC-Code],Mediliste!A:B,2,FALSE),0)</f>
        <v>0</v>
      </c>
      <c r="D40" s="224"/>
      <c r="G40" s="266"/>
      <c r="H40" s="266"/>
      <c r="I40" s="215">
        <f>IFERROR(VLOOKUP(fehlende_Medikamente[ATC-Code],Mediliste!A:E,5,FALSE),0)</f>
        <v>0</v>
      </c>
      <c r="K40" s="124"/>
    </row>
    <row r="41" spans="1:11">
      <c r="A41" s="124"/>
      <c r="C41" s="215">
        <f>IFERROR(VLOOKUP(fehlende_Medikamente[ATC-Code],Mediliste!A:B,2,FALSE),0)</f>
        <v>0</v>
      </c>
      <c r="D41" s="224"/>
      <c r="G41" s="266"/>
      <c r="H41" s="266"/>
      <c r="I41" s="215">
        <f>IFERROR(VLOOKUP(fehlende_Medikamente[ATC-Code],Mediliste!A:E,5,FALSE),0)</f>
        <v>0</v>
      </c>
      <c r="K41" s="124"/>
    </row>
    <row r="42" spans="1:11">
      <c r="A42" s="124"/>
      <c r="C42" s="215">
        <f>IFERROR(VLOOKUP(fehlende_Medikamente[ATC-Code],Mediliste!A:B,2,FALSE),0)</f>
        <v>0</v>
      </c>
      <c r="D42" s="224"/>
      <c r="G42" s="266"/>
      <c r="H42" s="266"/>
      <c r="I42" s="215">
        <f>IFERROR(VLOOKUP(fehlende_Medikamente[ATC-Code],Mediliste!A:E,5,FALSE),0)</f>
        <v>0</v>
      </c>
      <c r="K42" s="124"/>
    </row>
    <row r="43" spans="1:11">
      <c r="A43" s="124"/>
      <c r="C43" s="215">
        <f>IFERROR(VLOOKUP(fehlende_Medikamente[ATC-Code],Mediliste!A:B,2,FALSE),0)</f>
        <v>0</v>
      </c>
      <c r="D43" s="224"/>
      <c r="G43" s="266"/>
      <c r="H43" s="266"/>
      <c r="I43" s="215">
        <f>IFERROR(VLOOKUP(fehlende_Medikamente[ATC-Code],Mediliste!A:E,5,FALSE),0)</f>
        <v>0</v>
      </c>
      <c r="K43" s="124"/>
    </row>
    <row r="44" spans="1:11">
      <c r="A44" s="124"/>
      <c r="C44" s="215">
        <f>IFERROR(VLOOKUP(fehlende_Medikamente[ATC-Code],Mediliste!A:B,2,FALSE),0)</f>
        <v>0</v>
      </c>
      <c r="D44" s="224"/>
      <c r="G44" s="266"/>
      <c r="H44" s="266"/>
      <c r="I44" s="215">
        <f>IFERROR(VLOOKUP(fehlende_Medikamente[ATC-Code],Mediliste!A:E,5,FALSE),0)</f>
        <v>0</v>
      </c>
      <c r="K44" s="124"/>
    </row>
    <row r="45" spans="1:11">
      <c r="A45" s="124"/>
      <c r="C45" s="215">
        <f>IFERROR(VLOOKUP(fehlende_Medikamente[ATC-Code],Mediliste!A:B,2,FALSE),0)</f>
        <v>0</v>
      </c>
      <c r="D45" s="224"/>
      <c r="G45" s="266"/>
      <c r="H45" s="266"/>
      <c r="I45" s="215">
        <f>IFERROR(VLOOKUP(fehlende_Medikamente[ATC-Code],Mediliste!A:E,5,FALSE),0)</f>
        <v>0</v>
      </c>
      <c r="K45" s="124"/>
    </row>
    <row r="46" spans="1:11">
      <c r="A46" s="124"/>
      <c r="C46" s="215">
        <f>IFERROR(VLOOKUP(fehlende_Medikamente[ATC-Code],Mediliste!A:B,2,FALSE),0)</f>
        <v>0</v>
      </c>
      <c r="D46" s="224"/>
      <c r="G46" s="266"/>
      <c r="H46" s="266"/>
      <c r="I46" s="215">
        <f>IFERROR(VLOOKUP(fehlende_Medikamente[ATC-Code],Mediliste!A:E,5,FALSE),0)</f>
        <v>0</v>
      </c>
      <c r="K46" s="124"/>
    </row>
    <row r="47" spans="1:11">
      <c r="A47" s="124"/>
      <c r="C47" s="215">
        <f>IFERROR(VLOOKUP(fehlende_Medikamente[ATC-Code],Mediliste!A:B,2,FALSE),0)</f>
        <v>0</v>
      </c>
      <c r="D47" s="224"/>
      <c r="G47" s="266"/>
      <c r="H47" s="266"/>
      <c r="I47" s="215">
        <f>IFERROR(VLOOKUP(fehlende_Medikamente[ATC-Code],Mediliste!A:E,5,FALSE),0)</f>
        <v>0</v>
      </c>
      <c r="K47" s="124"/>
    </row>
    <row r="48" spans="1:11">
      <c r="A48" s="124"/>
      <c r="C48" s="215">
        <f>IFERROR(VLOOKUP(fehlende_Medikamente[ATC-Code],Mediliste!A:B,2,FALSE),0)</f>
        <v>0</v>
      </c>
      <c r="D48" s="224"/>
      <c r="G48" s="266"/>
      <c r="H48" s="266"/>
      <c r="I48" s="215">
        <f>IFERROR(VLOOKUP(fehlende_Medikamente[ATC-Code],Mediliste!A:E,5,FALSE),0)</f>
        <v>0</v>
      </c>
      <c r="K48" s="124"/>
    </row>
    <row r="49" spans="1:11">
      <c r="A49" s="124"/>
      <c r="C49" s="215">
        <f>IFERROR(VLOOKUP(fehlende_Medikamente[ATC-Code],Mediliste!A:B,2,FALSE),0)</f>
        <v>0</v>
      </c>
      <c r="D49" s="224"/>
      <c r="G49" s="266"/>
      <c r="H49" s="266"/>
      <c r="I49" s="215">
        <f>IFERROR(VLOOKUP(fehlende_Medikamente[ATC-Code],Mediliste!A:E,5,FALSE),0)</f>
        <v>0</v>
      </c>
      <c r="K49" s="124"/>
    </row>
    <row r="50" spans="1:11">
      <c r="C50" s="215">
        <f>IFERROR(VLOOKUP(fehlende_Medikamente[ATC-Code],Mediliste!A:B,2,FALSE),0)</f>
        <v>0</v>
      </c>
      <c r="G50" s="266"/>
      <c r="H50" s="266"/>
      <c r="I50" s="215">
        <f>IFERROR(VLOOKUP(fehlende_Medikamente[ATC-Code],Mediliste!A:E,5,FALSE),0)</f>
        <v>0</v>
      </c>
    </row>
    <row r="51" spans="1:11">
      <c r="C51" s="215">
        <f>IFERROR(VLOOKUP(fehlende_Medikamente[ATC-Code],Mediliste!A:B,2,FALSE),0)</f>
        <v>0</v>
      </c>
      <c r="G51" s="266"/>
      <c r="H51" s="266"/>
      <c r="I51" s="215">
        <f>IFERROR(VLOOKUP(fehlende_Medikamente[ATC-Code],Mediliste!A:E,5,FALSE),0)</f>
        <v>0</v>
      </c>
    </row>
    <row r="52" spans="1:11" ht="18" customHeight="1"/>
  </sheetData>
  <sheetProtection password="BF59" sheet="1" objects="1" scenarios="1" sort="0" autoFilter="0"/>
  <dataValidations count="1">
    <dataValidation type="decimal" allowBlank="1" showInputMessage="1" showErrorMessage="1" errorTitle="EP pro Packung" error="Geben Sie einen Betrag zwischen 0 und 1'000'000 CHF ein" sqref="G17:H51">
      <formula1>0</formula1>
      <formula2>1000000</formula2>
    </dataValidation>
  </dataValidations>
  <pageMargins left="0.7" right="0.7" top="0.78740157499999996" bottom="0.78740157499999996"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Mediliste!$A$7:$A$146</xm:f>
          </x14:formula1>
          <xm:sqref>B17:B51</xm:sqref>
        </x14:dataValidation>
        <x14:dataValidation type="custom" allowBlank="1" showInputMessage="1" showErrorMessage="1" errorTitle="GTIN" error="Dieser GTIN ist in der Medikamentenliste vorhanden. Bitte geben Sie den Preis dort an._x000a_Falls Sie mit dem Eintrag nicht einverstanden sind, vermerken Sie bitte den Grund in der Spalte Kommentar  ">
          <x14:formula1>
            <xm:f>ISNA(VLOOKUP(E17,Medikamente!$E$20:$E$572,1,FALSE))</xm:f>
          </x14:formula1>
          <xm:sqref>E17:E51</xm:sqref>
        </x14:dataValidation>
        <x14:dataValidation type="custom" allowBlank="1" showErrorMessage="1" errorTitle="Pharmacode" error="Dieser Pharmacode ist in der Medikamentenliste vorhanden. Bitte geben Sie den Preis dort an._x000a_Falls Sie mit dem Eintrag nicht einverstanden sind, vermerken Sie bitte den Grund in der Spalte Kommentar  ">
          <x14:formula1>
            <xm:f>ISNA(VLOOKUP(D17,Medikamente!$D$20:$D$572,1,FALSE))</xm:f>
          </x14:formula1>
          <xm:sqref>D17:D51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54"/>
  <sheetViews>
    <sheetView workbookViewId="0"/>
  </sheetViews>
  <sheetFormatPr baseColWidth="10" defaultRowHeight="14.4"/>
  <cols>
    <col min="4" max="4" width="32" customWidth="1"/>
    <col min="5" max="5" width="34.33203125" style="113" customWidth="1"/>
  </cols>
  <sheetData>
    <row r="1" spans="1:9">
      <c r="A1" t="s">
        <v>1087</v>
      </c>
      <c r="B1" t="s">
        <v>1095</v>
      </c>
      <c r="C1" t="s">
        <v>1088</v>
      </c>
      <c r="D1" t="s">
        <v>1089</v>
      </c>
      <c r="E1" s="113" t="s">
        <v>1507</v>
      </c>
      <c r="F1" t="s">
        <v>1090</v>
      </c>
      <c r="G1" t="s">
        <v>1091</v>
      </c>
      <c r="H1" t="s">
        <v>1093</v>
      </c>
      <c r="I1" t="s">
        <v>1094</v>
      </c>
    </row>
    <row r="2" spans="1:9">
      <c r="A2">
        <f>+Startseite!$C$16</f>
        <v>0</v>
      </c>
      <c r="B2" t="str">
        <f>+Medikamente!L20</f>
        <v>A07AA12_nr</v>
      </c>
      <c r="C2" t="str">
        <f>+Medikamente!B20</f>
        <v>A07AA12</v>
      </c>
      <c r="D2" s="113" t="str">
        <f>+Medikamente!C20</f>
        <v>Fidaxomicinum</v>
      </c>
      <c r="E2" s="113" t="str">
        <f>+Medikamente!F20</f>
        <v>DIFICLIR Filmtabl 200 mg 20 Stk</v>
      </c>
      <c r="F2" s="113"/>
      <c r="G2" s="113" t="str">
        <f>+Medikamente!R20</f>
        <v>mg</v>
      </c>
      <c r="H2" s="113">
        <f>+Medikamente!H20</f>
        <v>0</v>
      </c>
      <c r="I2" s="113">
        <f>+Medikamente!I20</f>
        <v>0</v>
      </c>
    </row>
    <row r="3" spans="1:9">
      <c r="A3" s="113">
        <f>+Startseite!$C$16</f>
        <v>0</v>
      </c>
      <c r="B3" s="113" t="str">
        <f>+Medikamente!L21</f>
        <v>B01AB02_nr</v>
      </c>
      <c r="C3" s="113" t="str">
        <f>+Medikamente!B21</f>
        <v>B01AB02</v>
      </c>
      <c r="D3" s="113" t="str">
        <f>+Medikamente!C21</f>
        <v>Antithrombin III</v>
      </c>
      <c r="E3" s="113" t="str">
        <f>+Medikamente!F21</f>
        <v>ATENATIV Trockensub 500 IE c Solv Fl</v>
      </c>
      <c r="F3" s="113"/>
      <c r="G3" s="113" t="str">
        <f>+Medikamente!R21</f>
        <v>U</v>
      </c>
      <c r="H3" s="113">
        <f>+Medikamente!H21</f>
        <v>0</v>
      </c>
      <c r="I3" s="113">
        <f>+Medikamente!I21</f>
        <v>0</v>
      </c>
    </row>
    <row r="4" spans="1:9">
      <c r="A4" s="113">
        <f>+Startseite!$C$16</f>
        <v>0</v>
      </c>
      <c r="B4" s="113" t="str">
        <f>+Medikamente!L22</f>
        <v>B01AB02_nr</v>
      </c>
      <c r="C4" s="113" t="str">
        <f>+Medikamente!B22</f>
        <v>B01AB02</v>
      </c>
      <c r="D4" s="113" t="str">
        <f>+Medikamente!C22</f>
        <v>Antithrombin III</v>
      </c>
      <c r="E4" s="113" t="str">
        <f>+Medikamente!F22</f>
        <v>KYBERNIN P Trockensub 1000 IE c Solv Fl</v>
      </c>
      <c r="F4" s="113"/>
      <c r="G4" s="113" t="str">
        <f>+Medikamente!R22</f>
        <v>U</v>
      </c>
      <c r="H4" s="113">
        <f>+Medikamente!H22</f>
        <v>0</v>
      </c>
      <c r="I4" s="113">
        <f>+Medikamente!I22</f>
        <v>0</v>
      </c>
    </row>
    <row r="5" spans="1:9">
      <c r="A5" s="113">
        <f>+Startseite!$C$16</f>
        <v>0</v>
      </c>
      <c r="B5" s="113" t="str">
        <f>+Medikamente!L23</f>
        <v>B01AB02_nr</v>
      </c>
      <c r="C5" s="113" t="str">
        <f>+Medikamente!B23</f>
        <v>B01AB02</v>
      </c>
      <c r="D5" s="113" t="str">
        <f>+Medikamente!C23</f>
        <v>Antithrombin III</v>
      </c>
      <c r="E5" s="113" t="str">
        <f>+Medikamente!F23</f>
        <v>KYBERNIN P Trockensub 500 IE c Solv Fl</v>
      </c>
      <c r="F5" s="113"/>
      <c r="G5" s="113" t="str">
        <f>+Medikamente!R23</f>
        <v>U</v>
      </c>
      <c r="H5" s="113">
        <f>+Medikamente!H23</f>
        <v>0</v>
      </c>
      <c r="I5" s="113">
        <f>+Medikamente!I23</f>
        <v>0</v>
      </c>
    </row>
    <row r="6" spans="1:9">
      <c r="A6" s="113">
        <f>+Startseite!$C$16</f>
        <v>0</v>
      </c>
      <c r="B6" s="113" t="str">
        <f>+Medikamente!L24</f>
        <v>B01AB09_nr</v>
      </c>
      <c r="C6" s="113" t="str">
        <f>+Medikamente!B24</f>
        <v>B01AB09</v>
      </c>
      <c r="D6" s="113" t="str">
        <f>+Medikamente!C24</f>
        <v xml:space="preserve">Danaparoide </v>
      </c>
      <c r="E6" s="113" t="str">
        <f>+Medikamente!F24</f>
        <v>ORGARAN Inj Lös 750 E/0.6ml 10 Amp 0.6 ml</v>
      </c>
      <c r="F6" s="113"/>
      <c r="G6" s="113" t="str">
        <f>+Medikamente!R24</f>
        <v>U</v>
      </c>
      <c r="H6" s="113">
        <f>+Medikamente!H24</f>
        <v>0</v>
      </c>
      <c r="I6" s="113">
        <f>+Medikamente!I24</f>
        <v>0</v>
      </c>
    </row>
    <row r="7" spans="1:9">
      <c r="A7" s="113">
        <f>+Startseite!$C$16</f>
        <v>0</v>
      </c>
      <c r="B7" s="113" t="str">
        <f>+Medikamente!L25</f>
        <v>B01AC11_nr</v>
      </c>
      <c r="C7" s="113" t="str">
        <f>+Medikamente!B25</f>
        <v>B01AC11</v>
      </c>
      <c r="D7" s="113" t="str">
        <f>+Medikamente!C25</f>
        <v>Iloprost</v>
      </c>
      <c r="E7" s="113" t="str">
        <f>+Medikamente!F25</f>
        <v>ILOMEDIN Inf Konz 20 mcg/ml i.v. Amp 1 ml</v>
      </c>
      <c r="F7" s="113"/>
      <c r="G7" s="113" t="str">
        <f>+Medikamente!R25</f>
        <v>mcg</v>
      </c>
      <c r="H7" s="113">
        <f>+Medikamente!H25</f>
        <v>0</v>
      </c>
      <c r="I7" s="113">
        <f>+Medikamente!I25</f>
        <v>0</v>
      </c>
    </row>
    <row r="8" spans="1:9">
      <c r="A8" s="113">
        <f>+Startseite!$C$16</f>
        <v>0</v>
      </c>
      <c r="B8" s="113" t="str">
        <f>+Medikamente!L26</f>
        <v>B01AC11_nr</v>
      </c>
      <c r="C8" s="113" t="str">
        <f>+Medikamente!B26</f>
        <v>B01AC11</v>
      </c>
      <c r="D8" s="113" t="str">
        <f>+Medikamente!C26</f>
        <v>Iloprost</v>
      </c>
      <c r="E8" s="113" t="str">
        <f>+Medikamente!F26</f>
        <v>ILOMEDIN Inf Konz 50 mcg/2.5ml i.v. Amp 2.5 ml</v>
      </c>
      <c r="F8" s="113"/>
      <c r="G8" s="113" t="str">
        <f>+Medikamente!R26</f>
        <v>mcg</v>
      </c>
      <c r="H8" s="113">
        <f>+Medikamente!H26</f>
        <v>0</v>
      </c>
      <c r="I8" s="113">
        <f>+Medikamente!I26</f>
        <v>0</v>
      </c>
    </row>
    <row r="9" spans="1:9">
      <c r="A9" s="113">
        <f>+Startseite!$C$16</f>
        <v>0</v>
      </c>
      <c r="B9" s="113" t="str">
        <f>+Medikamente!L27</f>
        <v>B01AC11_nr</v>
      </c>
      <c r="C9" s="113" t="str">
        <f>+Medikamente!B27</f>
        <v>B01AC11</v>
      </c>
      <c r="D9" s="113" t="str">
        <f>+Medikamente!C27</f>
        <v>Iloprost</v>
      </c>
      <c r="E9" s="113" t="str">
        <f>+Medikamente!F27</f>
        <v>VENTAVIS Inhal Lös 20 mcg/2ml 2 ml Amp 10 x 30 Stk</v>
      </c>
      <c r="F9" s="113"/>
      <c r="G9" s="113" t="str">
        <f>+Medikamente!R27</f>
        <v>mcg</v>
      </c>
      <c r="H9" s="113">
        <f>+Medikamente!H27</f>
        <v>0</v>
      </c>
      <c r="I9" s="113">
        <f>+Medikamente!I27</f>
        <v>0</v>
      </c>
    </row>
    <row r="10" spans="1:9">
      <c r="A10" s="113">
        <f>+Startseite!$C$16</f>
        <v>0</v>
      </c>
      <c r="B10" s="113" t="str">
        <f>+Medikamente!L28</f>
        <v>B01AC11_nr</v>
      </c>
      <c r="C10" s="113" t="str">
        <f>+Medikamente!B28</f>
        <v>B01AC11</v>
      </c>
      <c r="D10" s="113" t="str">
        <f>+Medikamente!C28</f>
        <v>Iloprost</v>
      </c>
      <c r="E10" s="113" t="str">
        <f>+Medikamente!F28</f>
        <v>VENTAVIS Inhal Lös 20 mcg/2ml 2 ml Amp 30 Stk</v>
      </c>
      <c r="F10" s="113"/>
      <c r="G10" s="113" t="str">
        <f>+Medikamente!R28</f>
        <v>mcg</v>
      </c>
      <c r="H10" s="113">
        <f>+Medikamente!H28</f>
        <v>0</v>
      </c>
      <c r="I10" s="113">
        <f>+Medikamente!I28</f>
        <v>0</v>
      </c>
    </row>
    <row r="11" spans="1:9">
      <c r="A11" s="113">
        <f>+Startseite!$C$16</f>
        <v>0</v>
      </c>
      <c r="B11" s="113" t="str">
        <f>+Medikamente!L29</f>
        <v>B01AC11_nr</v>
      </c>
      <c r="C11" s="113" t="str">
        <f>+Medikamente!B29</f>
        <v>B01AC11</v>
      </c>
      <c r="D11" s="113" t="str">
        <f>+Medikamente!C29</f>
        <v>Iloprost</v>
      </c>
      <c r="E11" s="113" t="str">
        <f>+Medikamente!F29</f>
        <v>VENTAVIS Inhal Lös 20 mcg/2ml 2 ml Amp 300 Stk</v>
      </c>
      <c r="F11" s="113"/>
      <c r="G11" s="113" t="str">
        <f>+Medikamente!R29</f>
        <v>mcg</v>
      </c>
      <c r="H11" s="113">
        <f>+Medikamente!H29</f>
        <v>0</v>
      </c>
      <c r="I11" s="113">
        <f>+Medikamente!I29</f>
        <v>0</v>
      </c>
    </row>
    <row r="12" spans="1:9">
      <c r="A12" s="113">
        <f>+Startseite!$C$16</f>
        <v>0</v>
      </c>
      <c r="B12" s="113" t="str">
        <f>+Medikamente!L30</f>
        <v>B01AC13_nr</v>
      </c>
      <c r="C12" s="113" t="str">
        <f>+Medikamente!B30</f>
        <v>B01AC13</v>
      </c>
      <c r="D12" s="113" t="str">
        <f>+Medikamente!C30</f>
        <v>Abciximab</v>
      </c>
      <c r="E12" s="113" t="str">
        <f>+Medikamente!F30</f>
        <v>REOPRO Inj Lös 10 mg/5ml Amp 5 ml</v>
      </c>
      <c r="F12" s="113"/>
      <c r="G12" s="113" t="str">
        <f>+Medikamente!R30</f>
        <v>mg</v>
      </c>
      <c r="H12" s="113">
        <f>+Medikamente!H30</f>
        <v>0</v>
      </c>
      <c r="I12" s="113">
        <f>+Medikamente!I30</f>
        <v>0</v>
      </c>
    </row>
    <row r="13" spans="1:9">
      <c r="A13" s="113">
        <f>+Startseite!$C$16</f>
        <v>0</v>
      </c>
      <c r="B13" s="113" t="str">
        <f>+Medikamente!L31</f>
        <v>B01AC16_nr</v>
      </c>
      <c r="C13" s="113" t="str">
        <f>+Medikamente!B31</f>
        <v>B01AC16</v>
      </c>
      <c r="D13" s="113" t="str">
        <f>+Medikamente!C31</f>
        <v>Eptifibatid</v>
      </c>
      <c r="E13" s="113" t="str">
        <f>+Medikamente!F31</f>
        <v>INTEGRILIN Inf Lös 75 mg/100ml Durchstf</v>
      </c>
      <c r="F13" s="113"/>
      <c r="G13" s="113" t="str">
        <f>+Medikamente!R31</f>
        <v>mg</v>
      </c>
      <c r="H13" s="113">
        <f>+Medikamente!H31</f>
        <v>0</v>
      </c>
      <c r="I13" s="113">
        <f>+Medikamente!I31</f>
        <v>0</v>
      </c>
    </row>
    <row r="14" spans="1:9">
      <c r="A14" s="113">
        <f>+Startseite!$C$16</f>
        <v>0</v>
      </c>
      <c r="B14" s="113" t="str">
        <f>+Medikamente!L32</f>
        <v>B01AC16_nr</v>
      </c>
      <c r="C14" s="113" t="str">
        <f>+Medikamente!B32</f>
        <v>B01AC16</v>
      </c>
      <c r="D14" s="113" t="str">
        <f>+Medikamente!C32</f>
        <v>Eptifibatid</v>
      </c>
      <c r="E14" s="113" t="str">
        <f>+Medikamente!F32</f>
        <v>INTEGRILIN Inj Lös 20 mg/10ml Durchstf</v>
      </c>
      <c r="F14" s="113"/>
      <c r="G14" s="113" t="str">
        <f>+Medikamente!R32</f>
        <v>mg</v>
      </c>
      <c r="H14" s="113">
        <f>+Medikamente!H32</f>
        <v>0</v>
      </c>
      <c r="I14" s="113">
        <f>+Medikamente!I32</f>
        <v>0</v>
      </c>
    </row>
    <row r="15" spans="1:9">
      <c r="A15" s="113">
        <f>+Startseite!$C$16</f>
        <v>0</v>
      </c>
      <c r="B15" s="113" t="str">
        <f>+Medikamente!L33</f>
        <v>B01AC17_nr</v>
      </c>
      <c r="C15" s="113" t="str">
        <f>+Medikamente!B33</f>
        <v>B01AC17</v>
      </c>
      <c r="D15" s="113" t="str">
        <f>+Medikamente!C33</f>
        <v>Tirofiban</v>
      </c>
      <c r="E15" s="113" t="str">
        <f>+Medikamente!F33</f>
        <v>AGGRASTAT Inf Konz 12.5 mg/50ml Durchstf 50 ml</v>
      </c>
      <c r="F15" s="113"/>
      <c r="G15" s="113" t="str">
        <f>+Medikamente!R33</f>
        <v>mg</v>
      </c>
      <c r="H15" s="113">
        <f>+Medikamente!H33</f>
        <v>0</v>
      </c>
      <c r="I15" s="113">
        <f>+Medikamente!I33</f>
        <v>0</v>
      </c>
    </row>
    <row r="16" spans="1:9">
      <c r="A16" s="113">
        <f>+Startseite!$C$16</f>
        <v>0</v>
      </c>
      <c r="B16" s="113" t="str">
        <f>+Medikamente!L34</f>
        <v>B01AC17_nr</v>
      </c>
      <c r="C16" s="113" t="str">
        <f>+Medikamente!B34</f>
        <v>B01AC17</v>
      </c>
      <c r="D16" s="113" t="str">
        <f>+Medikamente!C34</f>
        <v>Tirofiban</v>
      </c>
      <c r="E16" s="113" t="str">
        <f>+Medikamente!F34</f>
        <v>AGGRASTAT Inf Lös 12.5 mg/250ml Fl 250 ml</v>
      </c>
      <c r="F16" s="113"/>
      <c r="G16" s="113" t="str">
        <f>+Medikamente!R34</f>
        <v>mg</v>
      </c>
      <c r="H16" s="113">
        <f>+Medikamente!H34</f>
        <v>0</v>
      </c>
      <c r="I16" s="113">
        <f>+Medikamente!I34</f>
        <v>0</v>
      </c>
    </row>
    <row r="17" spans="1:9">
      <c r="A17" s="113">
        <f>+Startseite!$C$16</f>
        <v>0</v>
      </c>
      <c r="B17" s="113" t="str">
        <f>+Medikamente!L35</f>
        <v>B01AD02_nr</v>
      </c>
      <c r="C17" s="113" t="str">
        <f>+Medikamente!B35</f>
        <v>B01AD02</v>
      </c>
      <c r="D17" s="113" t="str">
        <f>+Medikamente!C35</f>
        <v>Alteplase</v>
      </c>
      <c r="E17" s="113" t="str">
        <f>+Medikamente!F35</f>
        <v>ACTILYSE Cathflo 2 mg c Solv Durchstf 5 Stk</v>
      </c>
      <c r="F17" s="113"/>
      <c r="G17" s="113" t="str">
        <f>+Medikamente!R35</f>
        <v>mg</v>
      </c>
      <c r="H17" s="113">
        <f>+Medikamente!H35</f>
        <v>0</v>
      </c>
      <c r="I17" s="113">
        <f>+Medikamente!I35</f>
        <v>0</v>
      </c>
    </row>
    <row r="18" spans="1:9">
      <c r="A18" s="113">
        <f>+Startseite!$C$16</f>
        <v>0</v>
      </c>
      <c r="B18" s="113" t="str">
        <f>+Medikamente!L36</f>
        <v>B01AD02_nr</v>
      </c>
      <c r="C18" s="113" t="str">
        <f>+Medikamente!B36</f>
        <v>B01AD02</v>
      </c>
      <c r="D18" s="113" t="str">
        <f>+Medikamente!C36</f>
        <v>Alteplase</v>
      </c>
      <c r="E18" s="113" t="str">
        <f>+Medikamente!F36</f>
        <v>ACTILYSE Trockensub 10 mg c Solv Amp</v>
      </c>
      <c r="F18" s="113"/>
      <c r="G18" s="113" t="str">
        <f>+Medikamente!R36</f>
        <v>mg</v>
      </c>
      <c r="H18" s="113">
        <f>+Medikamente!H36</f>
        <v>0</v>
      </c>
      <c r="I18" s="113">
        <f>+Medikamente!I36</f>
        <v>0</v>
      </c>
    </row>
    <row r="19" spans="1:9">
      <c r="A19" s="113">
        <f>+Startseite!$C$16</f>
        <v>0</v>
      </c>
      <c r="B19" s="113" t="str">
        <f>+Medikamente!L37</f>
        <v>B01AD02_nr</v>
      </c>
      <c r="C19" s="113" t="str">
        <f>+Medikamente!B37</f>
        <v>B01AD02</v>
      </c>
      <c r="D19" s="113" t="str">
        <f>+Medikamente!C37</f>
        <v>Alteplase</v>
      </c>
      <c r="E19" s="113" t="str">
        <f>+Medikamente!F37</f>
        <v>ACTILYSE Trockensub 20 mg c Solv Amp</v>
      </c>
      <c r="F19" s="113"/>
      <c r="G19" s="113" t="str">
        <f>+Medikamente!R37</f>
        <v>mg</v>
      </c>
      <c r="H19" s="113">
        <f>+Medikamente!H37</f>
        <v>0</v>
      </c>
      <c r="I19" s="113">
        <f>+Medikamente!I37</f>
        <v>0</v>
      </c>
    </row>
    <row r="20" spans="1:9">
      <c r="A20" s="113">
        <f>+Startseite!$C$16</f>
        <v>0</v>
      </c>
      <c r="B20" s="113" t="str">
        <f>+Medikamente!L38</f>
        <v>B01AD02_nr</v>
      </c>
      <c r="C20" s="113" t="str">
        <f>+Medikamente!B38</f>
        <v>B01AD02</v>
      </c>
      <c r="D20" s="113" t="str">
        <f>+Medikamente!C38</f>
        <v>Alteplase</v>
      </c>
      <c r="E20" s="113" t="str">
        <f>+Medikamente!F38</f>
        <v>ACTILYSE Trockensub 50 mg c Solv Amp</v>
      </c>
      <c r="F20" s="113"/>
      <c r="G20" s="113" t="str">
        <f>+Medikamente!R38</f>
        <v>mg</v>
      </c>
      <c r="H20" s="113">
        <f>+Medikamente!H38</f>
        <v>0</v>
      </c>
      <c r="I20" s="113">
        <f>+Medikamente!I38</f>
        <v>0</v>
      </c>
    </row>
    <row r="21" spans="1:9">
      <c r="A21" s="113">
        <f>+Startseite!$C$16</f>
        <v>0</v>
      </c>
      <c r="B21" s="113" t="str">
        <f>+Medikamente!L39</f>
        <v>B01AD11_nr</v>
      </c>
      <c r="C21" s="113" t="str">
        <f>+Medikamente!B39</f>
        <v>B01AD11</v>
      </c>
      <c r="D21" s="113" t="str">
        <f>+Medikamente!C39</f>
        <v>Tenecteplase</v>
      </c>
      <c r="E21" s="113" t="str">
        <f>+Medikamente!F39</f>
        <v>METALYSE 10000 E c Solv (Fertspr 10ml) Durchstf</v>
      </c>
      <c r="F21" s="113"/>
      <c r="G21" s="113" t="str">
        <f>+Medikamente!R39</f>
        <v>U</v>
      </c>
      <c r="H21" s="113">
        <f>+Medikamente!H39</f>
        <v>0</v>
      </c>
      <c r="I21" s="113">
        <f>+Medikamente!I39</f>
        <v>0</v>
      </c>
    </row>
    <row r="22" spans="1:9">
      <c r="A22" s="113">
        <f>+Startseite!$C$16</f>
        <v>0</v>
      </c>
      <c r="B22" s="113" t="str">
        <f>+Medikamente!L40</f>
        <v>B01AD11_nr</v>
      </c>
      <c r="C22" s="113" t="str">
        <f>+Medikamente!B40</f>
        <v>B01AD11</v>
      </c>
      <c r="D22" s="113" t="str">
        <f>+Medikamente!C40</f>
        <v>Tenecteplase</v>
      </c>
      <c r="E22" s="113" t="str">
        <f>+Medikamente!F40</f>
        <v>METALYSE 8000 E c Solv (Fertspr 8ml) Durchstf</v>
      </c>
      <c r="F22" s="113"/>
      <c r="G22" s="113" t="str">
        <f>+Medikamente!R40</f>
        <v>U</v>
      </c>
      <c r="H22" s="113">
        <f>+Medikamente!H40</f>
        <v>0</v>
      </c>
      <c r="I22" s="113">
        <f>+Medikamente!I40</f>
        <v>0</v>
      </c>
    </row>
    <row r="23" spans="1:9">
      <c r="A23" s="113">
        <f>+Startseite!$C$16</f>
        <v>0</v>
      </c>
      <c r="B23" s="113" t="str">
        <f>+Medikamente!L41</f>
        <v>B01AE03_nr</v>
      </c>
      <c r="C23" s="113" t="str">
        <f>+Medikamente!B41</f>
        <v>B01AE03</v>
      </c>
      <c r="D23" s="113" t="str">
        <f>+Medikamente!C41</f>
        <v>Argatroban</v>
      </c>
      <c r="E23" s="113" t="str">
        <f>+Medikamente!F41</f>
        <v>ARGATRA MULTIDOSE (IMP D) 250 mg/2.5ml 2.5 ml</v>
      </c>
      <c r="F23" s="113"/>
      <c r="G23" s="113" t="str">
        <f>+Medikamente!R41</f>
        <v>mg</v>
      </c>
      <c r="H23" s="113">
        <f>+Medikamente!H41</f>
        <v>0</v>
      </c>
      <c r="I23" s="113">
        <f>+Medikamente!I41</f>
        <v>0</v>
      </c>
    </row>
    <row r="24" spans="1:9">
      <c r="A24" s="113">
        <f>+Startseite!$C$16</f>
        <v>0</v>
      </c>
      <c r="B24" s="113" t="str">
        <f>+Medikamente!L42</f>
        <v>B02BB01_nr</v>
      </c>
      <c r="C24" s="113" t="str">
        <f>+Medikamente!B42</f>
        <v>B02BB01</v>
      </c>
      <c r="D24" s="113" t="str">
        <f>+Medikamente!C42</f>
        <v>Fibrinogen</v>
      </c>
      <c r="E24" s="113" t="str">
        <f>+Medikamente!F42</f>
        <v>HAEMOCOMPLETTAN P Trockensub 1 g i.v. Fl</v>
      </c>
      <c r="F24" s="113"/>
      <c r="G24" s="113" t="str">
        <f>+Medikamente!R42</f>
        <v>g</v>
      </c>
      <c r="H24" s="113">
        <f>+Medikamente!H42</f>
        <v>0</v>
      </c>
      <c r="I24" s="113">
        <f>+Medikamente!I42</f>
        <v>0</v>
      </c>
    </row>
    <row r="25" spans="1:9">
      <c r="A25" s="113">
        <f>+Startseite!$C$16</f>
        <v>0</v>
      </c>
      <c r="B25" s="113" t="str">
        <f>+Medikamente!L43</f>
        <v>B02BB01_nr</v>
      </c>
      <c r="C25" s="113" t="str">
        <f>+Medikamente!B43</f>
        <v>B02BB01</v>
      </c>
      <c r="D25" s="113" t="str">
        <f>+Medikamente!C43</f>
        <v>Fibrinogen</v>
      </c>
      <c r="E25" s="113" t="str">
        <f>+Medikamente!F43</f>
        <v>HAEMOCOMPLETTAN P Trockensub 2 g i.v. Fl</v>
      </c>
      <c r="F25" s="113"/>
      <c r="G25" s="113" t="str">
        <f>+Medikamente!R43</f>
        <v>g</v>
      </c>
      <c r="H25" s="113">
        <f>+Medikamente!H43</f>
        <v>0</v>
      </c>
      <c r="I25" s="113">
        <f>+Medikamente!I43</f>
        <v>0</v>
      </c>
    </row>
    <row r="26" spans="1:9">
      <c r="A26" s="113">
        <f>+Startseite!$C$16</f>
        <v>0</v>
      </c>
      <c r="B26" s="113" t="str">
        <f>+Medikamente!L44</f>
        <v>B02BD01_nr</v>
      </c>
      <c r="C26" s="113" t="str">
        <f>+Medikamente!B44</f>
        <v>B02BD01</v>
      </c>
      <c r="D26" s="113" t="str">
        <f>+Medikamente!C44</f>
        <v>Gerinnungsfaktoren II, VII IX und X in Kombination (Prothrombinkomplex)</v>
      </c>
      <c r="E26" s="113" t="str">
        <f>+Medikamente!F44</f>
        <v>BERIPLEX P/N 1000 Trockensub mit Solv Durchstf</v>
      </c>
      <c r="F26" s="113"/>
      <c r="G26" s="113" t="str">
        <f>+Medikamente!R44</f>
        <v>IU</v>
      </c>
      <c r="H26" s="113">
        <f>+Medikamente!H44</f>
        <v>0</v>
      </c>
      <c r="I26" s="113">
        <f>+Medikamente!I44</f>
        <v>0</v>
      </c>
    </row>
    <row r="27" spans="1:9">
      <c r="A27" s="113">
        <f>+Startseite!$C$16</f>
        <v>0</v>
      </c>
      <c r="B27" s="113" t="str">
        <f>+Medikamente!L45</f>
        <v>B02BD01_nr</v>
      </c>
      <c r="C27" s="113" t="str">
        <f>+Medikamente!B45</f>
        <v>B02BD01</v>
      </c>
      <c r="D27" s="113" t="str">
        <f>+Medikamente!C45</f>
        <v>Gerinnungsfaktoren II, VII IX und X in Kombination (Prothrombinkomplex)</v>
      </c>
      <c r="E27" s="113" t="str">
        <f>+Medikamente!F45</f>
        <v>BERIPLEX P/N 500 Trockensub mit Solv Fl 20 ml</v>
      </c>
      <c r="F27" s="113"/>
      <c r="G27" s="113" t="str">
        <f>+Medikamente!R45</f>
        <v>IU</v>
      </c>
      <c r="H27" s="113">
        <f>+Medikamente!H45</f>
        <v>0</v>
      </c>
      <c r="I27" s="113">
        <f>+Medikamente!I45</f>
        <v>0</v>
      </c>
    </row>
    <row r="28" spans="1:9">
      <c r="A28" s="113">
        <f>+Startseite!$C$16</f>
        <v>0</v>
      </c>
      <c r="B28" s="113" t="str">
        <f>+Medikamente!L46</f>
        <v>B02BD01_nr</v>
      </c>
      <c r="C28" s="113" t="str">
        <f>+Medikamente!B46</f>
        <v>B02BD01</v>
      </c>
      <c r="D28" s="113" t="str">
        <f>+Medikamente!C46</f>
        <v>Gerinnungsfaktoren II, VII IX und X in Kombination (Prothrombinkomplex)</v>
      </c>
      <c r="E28" s="113" t="str">
        <f>+Medikamente!F46</f>
        <v>OCTAPLEX 500 Trockensub c Solv Durchstf</v>
      </c>
      <c r="F28" s="113"/>
      <c r="G28" s="113" t="str">
        <f>+Medikamente!R46</f>
        <v>IU</v>
      </c>
      <c r="H28" s="113">
        <f>+Medikamente!H46</f>
        <v>0</v>
      </c>
      <c r="I28" s="113">
        <f>+Medikamente!I46</f>
        <v>0</v>
      </c>
    </row>
    <row r="29" spans="1:9">
      <c r="A29" s="113">
        <f>+Startseite!$C$16</f>
        <v>0</v>
      </c>
      <c r="B29" s="113" t="str">
        <f>+Medikamente!L47</f>
        <v>B02BD01_nr</v>
      </c>
      <c r="C29" s="113" t="str">
        <f>+Medikamente!B47</f>
        <v>B02BD01</v>
      </c>
      <c r="D29" s="113" t="str">
        <f>+Medikamente!C47</f>
        <v>Gerinnungsfaktoren II, VII IX und X in Kombination (Prothrombinkomplex)</v>
      </c>
      <c r="E29" s="113" t="str">
        <f>+Medikamente!F47</f>
        <v>PROTHROMPLEX NF 600 IE c Solv Durchstf 20 ml</v>
      </c>
      <c r="F29" s="113"/>
      <c r="G29" s="113" t="str">
        <f>+Medikamente!R47</f>
        <v>IU</v>
      </c>
      <c r="H29" s="113">
        <f>+Medikamente!H47</f>
        <v>0</v>
      </c>
      <c r="I29" s="113">
        <f>+Medikamente!I47</f>
        <v>0</v>
      </c>
    </row>
    <row r="30" spans="1:9">
      <c r="A30" s="113">
        <f>+Startseite!$C$16</f>
        <v>0</v>
      </c>
      <c r="B30" s="113" t="str">
        <f>+Medikamente!L48</f>
        <v>B02BD02_re</v>
      </c>
      <c r="C30" s="113" t="str">
        <f>+Medikamente!B48</f>
        <v>B02BD02</v>
      </c>
      <c r="D30" s="113" t="str">
        <f>+Medikamente!C48</f>
        <v>Gerinnungsfaktor VIII</v>
      </c>
      <c r="E30" s="113" t="str">
        <f>+Medikamente!F48</f>
        <v>ADVATE Trockensub 1000 IE c Solv 2 ml Durchstf</v>
      </c>
      <c r="F30" s="113"/>
      <c r="G30" s="113" t="str">
        <f>+Medikamente!R48</f>
        <v>IU</v>
      </c>
      <c r="H30" s="113">
        <f>+Medikamente!H48</f>
        <v>0</v>
      </c>
      <c r="I30" s="113">
        <f>+Medikamente!I48</f>
        <v>0</v>
      </c>
    </row>
    <row r="31" spans="1:9">
      <c r="A31" s="113">
        <f>+Startseite!$C$16</f>
        <v>0</v>
      </c>
      <c r="B31" s="113" t="str">
        <f>+Medikamente!L49</f>
        <v>B02BD02_re</v>
      </c>
      <c r="C31" s="113" t="str">
        <f>+Medikamente!B49</f>
        <v>B02BD02</v>
      </c>
      <c r="D31" s="113" t="str">
        <f>+Medikamente!C49</f>
        <v>Gerinnungsfaktor VIII</v>
      </c>
      <c r="E31" s="113" t="str">
        <f>+Medikamente!F49</f>
        <v>ADVATE Trockensub 1500 IE c Solv 2 ml Durchstf</v>
      </c>
      <c r="F31" s="113"/>
      <c r="G31" s="113" t="str">
        <f>+Medikamente!R49</f>
        <v>IU</v>
      </c>
      <c r="H31" s="113">
        <f>+Medikamente!H49</f>
        <v>0</v>
      </c>
      <c r="I31" s="113">
        <f>+Medikamente!I49</f>
        <v>0</v>
      </c>
    </row>
    <row r="32" spans="1:9">
      <c r="A32" s="113">
        <f>+Startseite!$C$16</f>
        <v>0</v>
      </c>
      <c r="B32" s="113" t="str">
        <f>+Medikamente!L50</f>
        <v>B02BD02_re</v>
      </c>
      <c r="C32" s="113" t="str">
        <f>+Medikamente!B50</f>
        <v>B02BD02</v>
      </c>
      <c r="D32" s="113" t="str">
        <f>+Medikamente!C50</f>
        <v>Gerinnungsfaktor VIII</v>
      </c>
      <c r="E32" s="113" t="str">
        <f>+Medikamente!F50</f>
        <v>ADVATE Trockensub 2000 IE c Solv 5 ml Durchstf</v>
      </c>
      <c r="F32" s="113"/>
      <c r="G32" s="113" t="str">
        <f>+Medikamente!R50</f>
        <v>IU</v>
      </c>
      <c r="H32" s="113">
        <f>+Medikamente!H50</f>
        <v>0</v>
      </c>
      <c r="I32" s="113">
        <f>+Medikamente!I50</f>
        <v>0</v>
      </c>
    </row>
    <row r="33" spans="1:9">
      <c r="A33" s="113">
        <f>+Startseite!$C$16</f>
        <v>0</v>
      </c>
      <c r="B33" s="113" t="str">
        <f>+Medikamente!L51</f>
        <v>B02BD02_re</v>
      </c>
      <c r="C33" s="113" t="str">
        <f>+Medikamente!B51</f>
        <v>B02BD02</v>
      </c>
      <c r="D33" s="113" t="str">
        <f>+Medikamente!C51</f>
        <v>Gerinnungsfaktor VIII</v>
      </c>
      <c r="E33" s="113" t="str">
        <f>+Medikamente!F51</f>
        <v>ADVATE Trockensub 250 IE c Solv 2 ml Durchstf</v>
      </c>
      <c r="F33" s="113"/>
      <c r="G33" s="113" t="str">
        <f>+Medikamente!R51</f>
        <v>IU</v>
      </c>
      <c r="H33" s="113">
        <f>+Medikamente!H51</f>
        <v>0</v>
      </c>
      <c r="I33" s="113">
        <f>+Medikamente!I51</f>
        <v>0</v>
      </c>
    </row>
    <row r="34" spans="1:9">
      <c r="A34" s="113">
        <f>+Startseite!$C$16</f>
        <v>0</v>
      </c>
      <c r="B34" s="113" t="str">
        <f>+Medikamente!L52</f>
        <v>B02BD02_re</v>
      </c>
      <c r="C34" s="113" t="str">
        <f>+Medikamente!B52</f>
        <v>B02BD02</v>
      </c>
      <c r="D34" s="113" t="str">
        <f>+Medikamente!C52</f>
        <v>Gerinnungsfaktor VIII</v>
      </c>
      <c r="E34" s="113" t="str">
        <f>+Medikamente!F52</f>
        <v>ADVATE Trockensub 3000 IE c Solv 5 ml Durchstf</v>
      </c>
      <c r="F34" s="113"/>
      <c r="G34" s="113" t="str">
        <f>+Medikamente!R52</f>
        <v>IU</v>
      </c>
      <c r="H34" s="113">
        <f>+Medikamente!H52</f>
        <v>0</v>
      </c>
      <c r="I34" s="113">
        <f>+Medikamente!I52</f>
        <v>0</v>
      </c>
    </row>
    <row r="35" spans="1:9">
      <c r="A35" s="113">
        <f>+Startseite!$C$16</f>
        <v>0</v>
      </c>
      <c r="B35" s="113" t="str">
        <f>+Medikamente!L53</f>
        <v>B02BD02_re</v>
      </c>
      <c r="C35" s="113" t="str">
        <f>+Medikamente!B53</f>
        <v>B02BD02</v>
      </c>
      <c r="D35" s="113" t="str">
        <f>+Medikamente!C53</f>
        <v>Gerinnungsfaktor VIII</v>
      </c>
      <c r="E35" s="113" t="str">
        <f>+Medikamente!F53</f>
        <v>ADVATE Trockensub 500 IE c Solv 2 ml Durchstf</v>
      </c>
      <c r="F35" s="113"/>
      <c r="G35" s="113" t="str">
        <f>+Medikamente!R53</f>
        <v>IU</v>
      </c>
      <c r="H35" s="113">
        <f>+Medikamente!H53</f>
        <v>0</v>
      </c>
      <c r="I35" s="113">
        <f>+Medikamente!I53</f>
        <v>0</v>
      </c>
    </row>
    <row r="36" spans="1:9">
      <c r="A36" s="113">
        <f>+Startseite!$C$16</f>
        <v>0</v>
      </c>
      <c r="B36" s="113" t="str">
        <f>+Medikamente!L54</f>
        <v>B02BD02_pl</v>
      </c>
      <c r="C36" s="113" t="str">
        <f>+Medikamente!B54</f>
        <v>B02BD02</v>
      </c>
      <c r="D36" s="113" t="str">
        <f>+Medikamente!C54</f>
        <v>Gerinnungsfaktor VIII</v>
      </c>
      <c r="E36" s="113" t="str">
        <f>+Medikamente!F54</f>
        <v>BERIATE P Trockensub 1000 IE c Solv Durchstf</v>
      </c>
      <c r="F36" s="113"/>
      <c r="G36" s="113" t="str">
        <f>+Medikamente!R54</f>
        <v>IU</v>
      </c>
      <c r="H36" s="113">
        <f>+Medikamente!H54</f>
        <v>0</v>
      </c>
      <c r="I36" s="113">
        <f>+Medikamente!I54</f>
        <v>0</v>
      </c>
    </row>
    <row r="37" spans="1:9">
      <c r="A37" s="113">
        <f>+Startseite!$C$16</f>
        <v>0</v>
      </c>
      <c r="B37" s="113" t="str">
        <f>+Medikamente!L55</f>
        <v>B02BD02_pl</v>
      </c>
      <c r="C37" s="113" t="str">
        <f>+Medikamente!B55</f>
        <v>B02BD02</v>
      </c>
      <c r="D37" s="113" t="str">
        <f>+Medikamente!C55</f>
        <v>Gerinnungsfaktor VIII</v>
      </c>
      <c r="E37" s="113" t="str">
        <f>+Medikamente!F55</f>
        <v>BERIATE P Trockensub 250 IE c Solv Durchstf</v>
      </c>
      <c r="F37" s="113"/>
      <c r="G37" s="113" t="str">
        <f>+Medikamente!R55</f>
        <v>IU</v>
      </c>
      <c r="H37" s="113">
        <f>+Medikamente!H55</f>
        <v>0</v>
      </c>
      <c r="I37" s="113">
        <f>+Medikamente!I55</f>
        <v>0</v>
      </c>
    </row>
    <row r="38" spans="1:9">
      <c r="A38" s="113">
        <f>+Startseite!$C$16</f>
        <v>0</v>
      </c>
      <c r="B38" s="113" t="str">
        <f>+Medikamente!L56</f>
        <v>B02BD02_pl</v>
      </c>
      <c r="C38" s="113" t="str">
        <f>+Medikamente!B56</f>
        <v>B02BD02</v>
      </c>
      <c r="D38" s="113" t="str">
        <f>+Medikamente!C56</f>
        <v>Gerinnungsfaktor VIII</v>
      </c>
      <c r="E38" s="113" t="str">
        <f>+Medikamente!F56</f>
        <v>BERIATE P Trockensub 500 IE c Solv Durchstf</v>
      </c>
      <c r="F38" s="113"/>
      <c r="G38" s="113" t="str">
        <f>+Medikamente!R56</f>
        <v>IU</v>
      </c>
      <c r="H38" s="113">
        <f>+Medikamente!H56</f>
        <v>0</v>
      </c>
      <c r="I38" s="113">
        <f>+Medikamente!I56</f>
        <v>0</v>
      </c>
    </row>
    <row r="39" spans="1:9">
      <c r="A39" s="113">
        <f>+Startseite!$C$16</f>
        <v>0</v>
      </c>
      <c r="B39" s="113" t="str">
        <f>+Medikamente!L57</f>
        <v>B02BD02_pl</v>
      </c>
      <c r="C39" s="113" t="str">
        <f>+Medikamente!B57</f>
        <v>B02BD02</v>
      </c>
      <c r="D39" s="113" t="str">
        <f>+Medikamente!C57</f>
        <v>Gerinnungsfaktor VIII</v>
      </c>
      <c r="E39" s="113" t="str">
        <f>+Medikamente!F57</f>
        <v>BERIATE Trockensub 1000 IE c Solv Durchstf</v>
      </c>
      <c r="F39" s="113"/>
      <c r="G39" s="113" t="str">
        <f>+Medikamente!R57</f>
        <v>IU</v>
      </c>
      <c r="H39" s="113">
        <f>+Medikamente!H57</f>
        <v>0</v>
      </c>
      <c r="I39" s="113">
        <f>+Medikamente!I57</f>
        <v>0</v>
      </c>
    </row>
    <row r="40" spans="1:9">
      <c r="A40" s="113">
        <f>+Startseite!$C$16</f>
        <v>0</v>
      </c>
      <c r="B40" s="113" t="str">
        <f>+Medikamente!L58</f>
        <v>B02BD02_pl</v>
      </c>
      <c r="C40" s="113" t="str">
        <f>+Medikamente!B58</f>
        <v>B02BD02</v>
      </c>
      <c r="D40" s="113" t="str">
        <f>+Medikamente!C58</f>
        <v>Gerinnungsfaktor VIII</v>
      </c>
      <c r="E40" s="113" t="str">
        <f>+Medikamente!F58</f>
        <v>BERIATE Trockensub 250 IE c Solv Durchstf</v>
      </c>
      <c r="F40" s="113"/>
      <c r="G40" s="113" t="str">
        <f>+Medikamente!R58</f>
        <v>IU</v>
      </c>
      <c r="H40" s="113">
        <f>+Medikamente!H58</f>
        <v>0</v>
      </c>
      <c r="I40" s="113">
        <f>+Medikamente!I58</f>
        <v>0</v>
      </c>
    </row>
    <row r="41" spans="1:9">
      <c r="A41" s="113">
        <f>+Startseite!$C$16</f>
        <v>0</v>
      </c>
      <c r="B41" s="113" t="str">
        <f>+Medikamente!L59</f>
        <v>B02BD02_pl</v>
      </c>
      <c r="C41" s="113" t="str">
        <f>+Medikamente!B59</f>
        <v>B02BD02</v>
      </c>
      <c r="D41" s="113" t="str">
        <f>+Medikamente!C59</f>
        <v>Gerinnungsfaktor VIII</v>
      </c>
      <c r="E41" s="113" t="str">
        <f>+Medikamente!F59</f>
        <v>BERIATE Trockensub 500 IE c Solv Durchstf</v>
      </c>
      <c r="F41" s="113"/>
      <c r="G41" s="113" t="str">
        <f>+Medikamente!R59</f>
        <v>IU</v>
      </c>
      <c r="H41" s="113">
        <f>+Medikamente!H59</f>
        <v>0</v>
      </c>
      <c r="I41" s="113">
        <f>+Medikamente!I59</f>
        <v>0</v>
      </c>
    </row>
    <row r="42" spans="1:9">
      <c r="A42" s="113">
        <f>+Startseite!$C$16</f>
        <v>0</v>
      </c>
      <c r="B42" s="113" t="str">
        <f>+Medikamente!L60</f>
        <v>B02BD02_pl</v>
      </c>
      <c r="C42" s="113" t="str">
        <f>+Medikamente!B60</f>
        <v>B02BD02</v>
      </c>
      <c r="D42" s="113" t="str">
        <f>+Medikamente!C60</f>
        <v>Gerinnungsfaktor VIII</v>
      </c>
      <c r="E42" s="113" t="str">
        <f>+Medikamente!F60</f>
        <v>HAEMOCTIN Trockensub 1000 IE c Solv Durchstf</v>
      </c>
      <c r="F42" s="113"/>
      <c r="G42" s="113" t="str">
        <f>+Medikamente!R60</f>
        <v>IU</v>
      </c>
      <c r="H42" s="113">
        <f>+Medikamente!H60</f>
        <v>0</v>
      </c>
      <c r="I42" s="113">
        <f>+Medikamente!I60</f>
        <v>0</v>
      </c>
    </row>
    <row r="43" spans="1:9">
      <c r="A43" s="113">
        <f>+Startseite!$C$16</f>
        <v>0</v>
      </c>
      <c r="B43" s="113" t="str">
        <f>+Medikamente!L61</f>
        <v>B02BD02_pl</v>
      </c>
      <c r="C43" s="113" t="str">
        <f>+Medikamente!B61</f>
        <v>B02BD02</v>
      </c>
      <c r="D43" s="113" t="str">
        <f>+Medikamente!C61</f>
        <v>Gerinnungsfaktor VIII</v>
      </c>
      <c r="E43" s="113" t="str">
        <f>+Medikamente!F61</f>
        <v>HAEMOCTIN Trockensub 250 IE c Solv Durchstf</v>
      </c>
      <c r="F43" s="113"/>
      <c r="G43" s="113" t="str">
        <f>+Medikamente!R61</f>
        <v>IU</v>
      </c>
      <c r="H43" s="113">
        <f>+Medikamente!H61</f>
        <v>0</v>
      </c>
      <c r="I43" s="113">
        <f>+Medikamente!I61</f>
        <v>0</v>
      </c>
    </row>
    <row r="44" spans="1:9">
      <c r="A44" s="113">
        <f>+Startseite!$C$16</f>
        <v>0</v>
      </c>
      <c r="B44" s="113" t="str">
        <f>+Medikamente!L62</f>
        <v>B02BD02_pl</v>
      </c>
      <c r="C44" s="113" t="str">
        <f>+Medikamente!B62</f>
        <v>B02BD02</v>
      </c>
      <c r="D44" s="113" t="str">
        <f>+Medikamente!C62</f>
        <v>Gerinnungsfaktor VIII</v>
      </c>
      <c r="E44" s="113" t="str">
        <f>+Medikamente!F62</f>
        <v>HAEMOCTIN Trockensub 500 IE c Solv Durchstf</v>
      </c>
      <c r="F44" s="113"/>
      <c r="G44" s="113" t="str">
        <f>+Medikamente!R62</f>
        <v>IU</v>
      </c>
      <c r="H44" s="113">
        <f>+Medikamente!H62</f>
        <v>0</v>
      </c>
      <c r="I44" s="113">
        <f>+Medikamente!I62</f>
        <v>0</v>
      </c>
    </row>
    <row r="45" spans="1:9">
      <c r="A45" s="113">
        <f>+Startseite!$C$16</f>
        <v>0</v>
      </c>
      <c r="B45" s="113" t="str">
        <f>+Medikamente!L63</f>
        <v>B02BD02_re</v>
      </c>
      <c r="C45" s="113" t="str">
        <f>+Medikamente!B63</f>
        <v>B02BD02</v>
      </c>
      <c r="D45" s="113" t="str">
        <f>+Medikamente!C63</f>
        <v>Gerinnungsfaktor VIII</v>
      </c>
      <c r="E45" s="113" t="str">
        <f>+Medikamente!F63</f>
        <v>HELIXATE M2V Trockensub 1000 IE c Solv Durchstf</v>
      </c>
      <c r="F45" s="113"/>
      <c r="G45" s="113" t="str">
        <f>+Medikamente!R63</f>
        <v>IU</v>
      </c>
      <c r="H45" s="113">
        <f>+Medikamente!H63</f>
        <v>0</v>
      </c>
      <c r="I45" s="113">
        <f>+Medikamente!I63</f>
        <v>0</v>
      </c>
    </row>
    <row r="46" spans="1:9">
      <c r="A46" s="113">
        <f>+Startseite!$C$16</f>
        <v>0</v>
      </c>
      <c r="B46" s="113" t="str">
        <f>+Medikamente!L64</f>
        <v>B02BD02_re</v>
      </c>
      <c r="C46" s="113" t="str">
        <f>+Medikamente!B64</f>
        <v>B02BD02</v>
      </c>
      <c r="D46" s="113" t="str">
        <f>+Medikamente!C64</f>
        <v>Gerinnungsfaktor VIII</v>
      </c>
      <c r="E46" s="113" t="str">
        <f>+Medikamente!F64</f>
        <v>HELIXATE M2V Trockensub 2000 IE c Solv Durchstf</v>
      </c>
      <c r="F46" s="113"/>
      <c r="G46" s="113" t="str">
        <f>+Medikamente!R64</f>
        <v>IU</v>
      </c>
      <c r="H46" s="113">
        <f>+Medikamente!H64</f>
        <v>0</v>
      </c>
      <c r="I46" s="113">
        <f>+Medikamente!I64</f>
        <v>0</v>
      </c>
    </row>
    <row r="47" spans="1:9">
      <c r="A47" s="113">
        <f>+Startseite!$C$16</f>
        <v>0</v>
      </c>
      <c r="B47" s="113" t="str">
        <f>+Medikamente!L65</f>
        <v>B02BD02_re</v>
      </c>
      <c r="C47" s="113" t="str">
        <f>+Medikamente!B65</f>
        <v>B02BD02</v>
      </c>
      <c r="D47" s="113" t="str">
        <f>+Medikamente!C65</f>
        <v>Gerinnungsfaktor VIII</v>
      </c>
      <c r="E47" s="113" t="str">
        <f>+Medikamente!F65</f>
        <v>HELIXATE M2V Trockensub 250 IE c Solv Durchstf</v>
      </c>
      <c r="F47" s="113"/>
      <c r="G47" s="113" t="str">
        <f>+Medikamente!R65</f>
        <v>IU</v>
      </c>
      <c r="H47" s="113">
        <f>+Medikamente!H65</f>
        <v>0</v>
      </c>
      <c r="I47" s="113">
        <f>+Medikamente!I65</f>
        <v>0</v>
      </c>
    </row>
    <row r="48" spans="1:9">
      <c r="A48" s="113">
        <f>+Startseite!$C$16</f>
        <v>0</v>
      </c>
      <c r="B48" s="113" t="str">
        <f>+Medikamente!L66</f>
        <v>B02BD02_re</v>
      </c>
      <c r="C48" s="113" t="str">
        <f>+Medikamente!B66</f>
        <v>B02BD02</v>
      </c>
      <c r="D48" s="113" t="str">
        <f>+Medikamente!C66</f>
        <v>Gerinnungsfaktor VIII</v>
      </c>
      <c r="E48" s="113" t="str">
        <f>+Medikamente!F66</f>
        <v>HELIXATE M2V Trockensub 500 IE c Solv Durchstf</v>
      </c>
      <c r="F48" s="113"/>
      <c r="G48" s="113" t="str">
        <f>+Medikamente!R66</f>
        <v>IU</v>
      </c>
      <c r="H48" s="113">
        <f>+Medikamente!H66</f>
        <v>0</v>
      </c>
      <c r="I48" s="113">
        <f>+Medikamente!I66</f>
        <v>0</v>
      </c>
    </row>
    <row r="49" spans="1:9">
      <c r="A49" s="113">
        <f>+Startseite!$C$16</f>
        <v>0</v>
      </c>
      <c r="B49" s="113" t="str">
        <f>+Medikamente!L67</f>
        <v>B02BD02_re</v>
      </c>
      <c r="C49" s="113" t="str">
        <f>+Medikamente!B67</f>
        <v>B02BD02</v>
      </c>
      <c r="D49" s="113" t="str">
        <f>+Medikamente!C67</f>
        <v>Gerinnungsfaktor VIII</v>
      </c>
      <c r="E49" s="113" t="str">
        <f>+Medikamente!F67</f>
        <v>KOGENATE SF Bio-Set Trockensub 1000 IE c Solv Vial</v>
      </c>
      <c r="F49" s="113"/>
      <c r="G49" s="113" t="str">
        <f>+Medikamente!R67</f>
        <v>IU</v>
      </c>
      <c r="H49" s="113">
        <f>+Medikamente!H67</f>
        <v>0</v>
      </c>
      <c r="I49" s="113">
        <f>+Medikamente!I67</f>
        <v>0</v>
      </c>
    </row>
    <row r="50" spans="1:9">
      <c r="A50" s="113">
        <f>+Startseite!$C$16</f>
        <v>0</v>
      </c>
      <c r="B50" s="113" t="str">
        <f>+Medikamente!L68</f>
        <v>B02BD02_re</v>
      </c>
      <c r="C50" s="113" t="str">
        <f>+Medikamente!B68</f>
        <v>B02BD02</v>
      </c>
      <c r="D50" s="113" t="str">
        <f>+Medikamente!C68</f>
        <v>Gerinnungsfaktor VIII</v>
      </c>
      <c r="E50" s="113" t="str">
        <f>+Medikamente!F68</f>
        <v>KOGENATE SF Bio-Set Trockensub 2000 IE c Solv Vial</v>
      </c>
      <c r="F50" s="113"/>
      <c r="G50" s="113" t="str">
        <f>+Medikamente!R68</f>
        <v>IU</v>
      </c>
      <c r="H50" s="113">
        <f>+Medikamente!H68</f>
        <v>0</v>
      </c>
      <c r="I50" s="113">
        <f>+Medikamente!I68</f>
        <v>0</v>
      </c>
    </row>
    <row r="51" spans="1:9">
      <c r="A51" s="113">
        <f>+Startseite!$C$16</f>
        <v>0</v>
      </c>
      <c r="B51" s="113" t="str">
        <f>+Medikamente!L69</f>
        <v>B02BD02_re</v>
      </c>
      <c r="C51" s="113" t="str">
        <f>+Medikamente!B69</f>
        <v>B02BD02</v>
      </c>
      <c r="D51" s="113" t="str">
        <f>+Medikamente!C69</f>
        <v>Gerinnungsfaktor VIII</v>
      </c>
      <c r="E51" s="113" t="str">
        <f>+Medikamente!F69</f>
        <v>KOGENATE SF Bio-Set Trockensub 250 IE c Solv Vial</v>
      </c>
      <c r="F51" s="113"/>
      <c r="G51" s="113" t="str">
        <f>+Medikamente!R69</f>
        <v>IU</v>
      </c>
      <c r="H51" s="113">
        <f>+Medikamente!H69</f>
        <v>0</v>
      </c>
      <c r="I51" s="113">
        <f>+Medikamente!I69</f>
        <v>0</v>
      </c>
    </row>
    <row r="52" spans="1:9">
      <c r="A52" s="113">
        <f>+Startseite!$C$16</f>
        <v>0</v>
      </c>
      <c r="B52" s="113" t="str">
        <f>+Medikamente!L70</f>
        <v>B02BD02_re</v>
      </c>
      <c r="C52" s="113" t="str">
        <f>+Medikamente!B70</f>
        <v>B02BD02</v>
      </c>
      <c r="D52" s="113" t="str">
        <f>+Medikamente!C70</f>
        <v>Gerinnungsfaktor VIII</v>
      </c>
      <c r="E52" s="113" t="str">
        <f>+Medikamente!F70</f>
        <v>KOGENATE SF Bio-Set Trockensub 500 IE c Solv Vial</v>
      </c>
      <c r="F52" s="113"/>
      <c r="G52" s="113" t="str">
        <f>+Medikamente!R70</f>
        <v>IU</v>
      </c>
      <c r="H52" s="113">
        <f>+Medikamente!H70</f>
        <v>0</v>
      </c>
      <c r="I52" s="113">
        <f>+Medikamente!I70</f>
        <v>0</v>
      </c>
    </row>
    <row r="53" spans="1:9">
      <c r="A53" s="113">
        <f>+Startseite!$C$16</f>
        <v>0</v>
      </c>
      <c r="B53" s="113" t="str">
        <f>+Medikamente!L71</f>
        <v>B02BD02_re</v>
      </c>
      <c r="C53" s="113" t="str">
        <f>+Medikamente!B71</f>
        <v>B02BD02</v>
      </c>
      <c r="D53" s="113" t="str">
        <f>+Medikamente!C71</f>
        <v>Gerinnungsfaktor VIII</v>
      </c>
      <c r="E53" s="113" t="str">
        <f>+Medikamente!F71</f>
        <v>NOVOEIGHT Trockensub 1000 IE c Solv Durchstf</v>
      </c>
      <c r="F53" s="113"/>
      <c r="G53" s="113" t="str">
        <f>+Medikamente!R71</f>
        <v>IU</v>
      </c>
      <c r="H53" s="113">
        <f>+Medikamente!H71</f>
        <v>0</v>
      </c>
      <c r="I53" s="113">
        <f>+Medikamente!I71</f>
        <v>0</v>
      </c>
    </row>
    <row r="54" spans="1:9">
      <c r="A54" s="113">
        <f>+Startseite!$C$16</f>
        <v>0</v>
      </c>
      <c r="B54" s="113" t="str">
        <f>+Medikamente!L72</f>
        <v>B02BD02_re</v>
      </c>
      <c r="C54" s="113" t="str">
        <f>+Medikamente!B72</f>
        <v>B02BD02</v>
      </c>
      <c r="D54" s="113" t="str">
        <f>+Medikamente!C72</f>
        <v>Gerinnungsfaktor VIII</v>
      </c>
      <c r="E54" s="113" t="str">
        <f>+Medikamente!F72</f>
        <v>NOVOEIGHT Trockensub 1500 IE c Solv Durchstf</v>
      </c>
      <c r="F54" s="113"/>
      <c r="G54" s="113" t="str">
        <f>+Medikamente!R72</f>
        <v>IU</v>
      </c>
      <c r="H54" s="113">
        <f>+Medikamente!H72</f>
        <v>0</v>
      </c>
      <c r="I54" s="113">
        <f>+Medikamente!I72</f>
        <v>0</v>
      </c>
    </row>
    <row r="55" spans="1:9">
      <c r="A55" s="113">
        <f>+Startseite!$C$16</f>
        <v>0</v>
      </c>
      <c r="B55" s="113" t="str">
        <f>+Medikamente!L73</f>
        <v>B02BD02_re</v>
      </c>
      <c r="C55" s="113" t="str">
        <f>+Medikamente!B73</f>
        <v>B02BD02</v>
      </c>
      <c r="D55" s="113" t="str">
        <f>+Medikamente!C73</f>
        <v>Gerinnungsfaktor VIII</v>
      </c>
      <c r="E55" s="113" t="str">
        <f>+Medikamente!F73</f>
        <v>NOVOEIGHT Trockensub 2000 IE c Solv Durchstf</v>
      </c>
      <c r="F55" s="113"/>
      <c r="G55" s="113" t="str">
        <f>+Medikamente!R73</f>
        <v>IU</v>
      </c>
      <c r="H55" s="113">
        <f>+Medikamente!H73</f>
        <v>0</v>
      </c>
      <c r="I55" s="113">
        <f>+Medikamente!I73</f>
        <v>0</v>
      </c>
    </row>
    <row r="56" spans="1:9">
      <c r="A56" s="113">
        <f>+Startseite!$C$16</f>
        <v>0</v>
      </c>
      <c r="B56" s="113" t="str">
        <f>+Medikamente!L74</f>
        <v>B02BD02_re</v>
      </c>
      <c r="C56" s="113" t="str">
        <f>+Medikamente!B74</f>
        <v>B02BD02</v>
      </c>
      <c r="D56" s="113" t="str">
        <f>+Medikamente!C74</f>
        <v>Gerinnungsfaktor VIII</v>
      </c>
      <c r="E56" s="113" t="str">
        <f>+Medikamente!F74</f>
        <v>NOVOEIGHT Trockensub 250 IE c Solv Durchstf</v>
      </c>
      <c r="F56" s="113"/>
      <c r="G56" s="113" t="str">
        <f>+Medikamente!R74</f>
        <v>IU</v>
      </c>
      <c r="H56" s="113">
        <f>+Medikamente!H74</f>
        <v>0</v>
      </c>
      <c r="I56" s="113">
        <f>+Medikamente!I74</f>
        <v>0</v>
      </c>
    </row>
    <row r="57" spans="1:9">
      <c r="A57" s="113">
        <f>+Startseite!$C$16</f>
        <v>0</v>
      </c>
      <c r="B57" s="113" t="str">
        <f>+Medikamente!L75</f>
        <v>B02BD02_re</v>
      </c>
      <c r="C57" s="113" t="str">
        <f>+Medikamente!B75</f>
        <v>B02BD02</v>
      </c>
      <c r="D57" s="113" t="str">
        <f>+Medikamente!C75</f>
        <v>Gerinnungsfaktor VIII</v>
      </c>
      <c r="E57" s="113" t="str">
        <f>+Medikamente!F75</f>
        <v>NOVOEIGHT Trockensub 3000 IE c Solv Durchstf</v>
      </c>
      <c r="F57" s="113"/>
      <c r="G57" s="113" t="str">
        <f>+Medikamente!R75</f>
        <v>IU</v>
      </c>
      <c r="H57" s="113">
        <f>+Medikamente!H75</f>
        <v>0</v>
      </c>
      <c r="I57" s="113">
        <f>+Medikamente!I75</f>
        <v>0</v>
      </c>
    </row>
    <row r="58" spans="1:9">
      <c r="A58" s="113">
        <f>+Startseite!$C$16</f>
        <v>0</v>
      </c>
      <c r="B58" s="113" t="str">
        <f>+Medikamente!L76</f>
        <v>B02BD02_re</v>
      </c>
      <c r="C58" s="113" t="str">
        <f>+Medikamente!B76</f>
        <v>B02BD02</v>
      </c>
      <c r="D58" s="113" t="str">
        <f>+Medikamente!C76</f>
        <v>Gerinnungsfaktor VIII</v>
      </c>
      <c r="E58" s="113" t="str">
        <f>+Medikamente!F76</f>
        <v>NOVOEIGHT Trockensub 500 IE c Solv Durchstf</v>
      </c>
      <c r="F58" s="113"/>
      <c r="G58" s="113" t="str">
        <f>+Medikamente!R76</f>
        <v>IU</v>
      </c>
      <c r="H58" s="113">
        <f>+Medikamente!H76</f>
        <v>0</v>
      </c>
      <c r="I58" s="113">
        <f>+Medikamente!I76</f>
        <v>0</v>
      </c>
    </row>
    <row r="59" spans="1:9">
      <c r="A59" s="113">
        <f>+Startseite!$C$16</f>
        <v>0</v>
      </c>
      <c r="B59" s="113" t="str">
        <f>+Medikamente!L77</f>
        <v>B02BD02_pl</v>
      </c>
      <c r="C59" s="113" t="str">
        <f>+Medikamente!B77</f>
        <v>B02BD02</v>
      </c>
      <c r="D59" s="113" t="str">
        <f>+Medikamente!C77</f>
        <v>Gerinnungsfaktor VIII</v>
      </c>
      <c r="E59" s="113" t="str">
        <f>+Medikamente!F77</f>
        <v>OCTANATE Trockensub 1000 IE c Solv Durchstf</v>
      </c>
      <c r="F59" s="113"/>
      <c r="G59" s="113" t="str">
        <f>+Medikamente!R77</f>
        <v>IU</v>
      </c>
      <c r="H59" s="113">
        <f>+Medikamente!H77</f>
        <v>0</v>
      </c>
      <c r="I59" s="113">
        <f>+Medikamente!I77</f>
        <v>0</v>
      </c>
    </row>
    <row r="60" spans="1:9">
      <c r="A60" s="113">
        <f>+Startseite!$C$16</f>
        <v>0</v>
      </c>
      <c r="B60" s="113" t="str">
        <f>+Medikamente!L78</f>
        <v>B02BD02_pl</v>
      </c>
      <c r="C60" s="113" t="str">
        <f>+Medikamente!B78</f>
        <v>B02BD02</v>
      </c>
      <c r="D60" s="113" t="str">
        <f>+Medikamente!C78</f>
        <v>Gerinnungsfaktor VIII</v>
      </c>
      <c r="E60" s="113" t="str">
        <f>+Medikamente!F78</f>
        <v>OCTANATE Trockensub 500 IE c Solv Durchstf</v>
      </c>
      <c r="F60" s="113"/>
      <c r="G60" s="113" t="str">
        <f>+Medikamente!R78</f>
        <v>IU</v>
      </c>
      <c r="H60" s="113">
        <f>+Medikamente!H78</f>
        <v>0</v>
      </c>
      <c r="I60" s="113">
        <f>+Medikamente!I78</f>
        <v>0</v>
      </c>
    </row>
    <row r="61" spans="1:9">
      <c r="A61" s="113">
        <f>+Startseite!$C$16</f>
        <v>0</v>
      </c>
      <c r="B61" s="113" t="str">
        <f>+Medikamente!L79</f>
        <v>B02BD02_re</v>
      </c>
      <c r="C61" s="113" t="str">
        <f>+Medikamente!B79</f>
        <v>B02BD02</v>
      </c>
      <c r="D61" s="113" t="str">
        <f>+Medikamente!C79</f>
        <v>Gerinnungsfaktor VIII</v>
      </c>
      <c r="E61" s="113" t="str">
        <f>+Medikamente!F79</f>
        <v>REFACTO AF FuseNGo 1000 IE c Solv Fertspr</v>
      </c>
      <c r="F61" s="113"/>
      <c r="G61" s="113" t="str">
        <f>+Medikamente!R79</f>
        <v>IU</v>
      </c>
      <c r="H61" s="113">
        <f>+Medikamente!H79</f>
        <v>0</v>
      </c>
      <c r="I61" s="113">
        <f>+Medikamente!I79</f>
        <v>0</v>
      </c>
    </row>
    <row r="62" spans="1:9">
      <c r="A62" s="113">
        <f>+Startseite!$C$16</f>
        <v>0</v>
      </c>
      <c r="B62" s="113" t="str">
        <f>+Medikamente!L80</f>
        <v>B02BD02_re</v>
      </c>
      <c r="C62" s="113" t="str">
        <f>+Medikamente!B80</f>
        <v>B02BD02</v>
      </c>
      <c r="D62" s="113" t="str">
        <f>+Medikamente!C80</f>
        <v>Gerinnungsfaktor VIII</v>
      </c>
      <c r="E62" s="113" t="str">
        <f>+Medikamente!F80</f>
        <v>REFACTO AF FuseNGo 2000 IE c Solv Fertspr</v>
      </c>
      <c r="F62" s="113"/>
      <c r="G62" s="113" t="str">
        <f>+Medikamente!R80</f>
        <v>IU</v>
      </c>
      <c r="H62" s="113">
        <f>+Medikamente!H80</f>
        <v>0</v>
      </c>
      <c r="I62" s="113">
        <f>+Medikamente!I80</f>
        <v>0</v>
      </c>
    </row>
    <row r="63" spans="1:9">
      <c r="A63" s="113">
        <f>+Startseite!$C$16</f>
        <v>0</v>
      </c>
      <c r="B63" s="113" t="str">
        <f>+Medikamente!L81</f>
        <v>B02BD02_re</v>
      </c>
      <c r="C63" s="113" t="str">
        <f>+Medikamente!B81</f>
        <v>B02BD02</v>
      </c>
      <c r="D63" s="113" t="str">
        <f>+Medikamente!C81</f>
        <v>Gerinnungsfaktor VIII</v>
      </c>
      <c r="E63" s="113" t="str">
        <f>+Medikamente!F81</f>
        <v>REFACTO AF FuseNGo 250 IE c Solv Fertspr</v>
      </c>
      <c r="F63" s="113"/>
      <c r="G63" s="113" t="str">
        <f>+Medikamente!R81</f>
        <v>IU</v>
      </c>
      <c r="H63" s="113">
        <f>+Medikamente!H81</f>
        <v>0</v>
      </c>
      <c r="I63" s="113">
        <f>+Medikamente!I81</f>
        <v>0</v>
      </c>
    </row>
    <row r="64" spans="1:9">
      <c r="A64" s="113">
        <f>+Startseite!$C$16</f>
        <v>0</v>
      </c>
      <c r="B64" s="113" t="str">
        <f>+Medikamente!L82</f>
        <v>B02BD02_re</v>
      </c>
      <c r="C64" s="113" t="str">
        <f>+Medikamente!B82</f>
        <v>B02BD02</v>
      </c>
      <c r="D64" s="113" t="str">
        <f>+Medikamente!C82</f>
        <v>Gerinnungsfaktor VIII</v>
      </c>
      <c r="E64" s="113" t="str">
        <f>+Medikamente!F82</f>
        <v>REFACTO AF FuseNGo 3000 IE c Solv Fertspr</v>
      </c>
      <c r="F64" s="113"/>
      <c r="G64" s="113" t="str">
        <f>+Medikamente!R82</f>
        <v>IU</v>
      </c>
      <c r="H64" s="113">
        <f>+Medikamente!H82</f>
        <v>0</v>
      </c>
      <c r="I64" s="113">
        <f>+Medikamente!I82</f>
        <v>0</v>
      </c>
    </row>
    <row r="65" spans="1:9">
      <c r="A65" s="113">
        <f>+Startseite!$C$16</f>
        <v>0</v>
      </c>
      <c r="B65" s="113" t="str">
        <f>+Medikamente!L83</f>
        <v>B02BD02_re</v>
      </c>
      <c r="C65" s="113" t="str">
        <f>+Medikamente!B83</f>
        <v>B02BD02</v>
      </c>
      <c r="D65" s="113" t="str">
        <f>+Medikamente!C83</f>
        <v>Gerinnungsfaktor VIII</v>
      </c>
      <c r="E65" s="113" t="str">
        <f>+Medikamente!F83</f>
        <v>REFACTO AF FuseNGo 500 IE c Solv Fertspr</v>
      </c>
      <c r="F65" s="113"/>
      <c r="G65" s="113" t="str">
        <f>+Medikamente!R83</f>
        <v>IU</v>
      </c>
      <c r="H65" s="113">
        <f>+Medikamente!H83</f>
        <v>0</v>
      </c>
      <c r="I65" s="113">
        <f>+Medikamente!I83</f>
        <v>0</v>
      </c>
    </row>
    <row r="66" spans="1:9">
      <c r="A66" s="113">
        <f>+Startseite!$C$16</f>
        <v>0</v>
      </c>
      <c r="B66" s="113" t="str">
        <f>+Medikamente!L84</f>
        <v>B02BD02_re</v>
      </c>
      <c r="C66" s="113" t="str">
        <f>+Medikamente!B84</f>
        <v>B02BD02</v>
      </c>
      <c r="D66" s="113" t="str">
        <f>+Medikamente!C84</f>
        <v>Gerinnungsfaktor VIII</v>
      </c>
      <c r="E66" s="113" t="str">
        <f>+Medikamente!F84</f>
        <v>REFACTO AF Trockensub 1000 IE c Solv Durchstf</v>
      </c>
      <c r="F66" s="113"/>
      <c r="G66" s="113" t="str">
        <f>+Medikamente!R84</f>
        <v>IU</v>
      </c>
      <c r="H66" s="113">
        <f>+Medikamente!H84</f>
        <v>0</v>
      </c>
      <c r="I66" s="113">
        <f>+Medikamente!I84</f>
        <v>0</v>
      </c>
    </row>
    <row r="67" spans="1:9">
      <c r="A67" s="113">
        <f>+Startseite!$C$16</f>
        <v>0</v>
      </c>
      <c r="B67" s="113" t="str">
        <f>+Medikamente!L85</f>
        <v>B02BD02_re</v>
      </c>
      <c r="C67" s="113" t="str">
        <f>+Medikamente!B85</f>
        <v>B02BD02</v>
      </c>
      <c r="D67" s="113" t="str">
        <f>+Medikamente!C85</f>
        <v>Gerinnungsfaktor VIII</v>
      </c>
      <c r="E67" s="113" t="str">
        <f>+Medikamente!F85</f>
        <v>REFACTO AF Trockensub 2000 IE c Solv Durchstf</v>
      </c>
      <c r="F67" s="113"/>
      <c r="G67" s="113" t="str">
        <f>+Medikamente!R85</f>
        <v>IU</v>
      </c>
      <c r="H67" s="113">
        <f>+Medikamente!H85</f>
        <v>0</v>
      </c>
      <c r="I67" s="113">
        <f>+Medikamente!I85</f>
        <v>0</v>
      </c>
    </row>
    <row r="68" spans="1:9">
      <c r="A68" s="113">
        <f>+Startseite!$C$16</f>
        <v>0</v>
      </c>
      <c r="B68" s="113" t="str">
        <f>+Medikamente!L86</f>
        <v>B02BD02_re</v>
      </c>
      <c r="C68" s="113" t="str">
        <f>+Medikamente!B86</f>
        <v>B02BD02</v>
      </c>
      <c r="D68" s="113" t="str">
        <f>+Medikamente!C86</f>
        <v>Gerinnungsfaktor VIII</v>
      </c>
      <c r="E68" s="113" t="str">
        <f>+Medikamente!F86</f>
        <v>REFACTO AF Trockensub 250 IE c Solv Durchstf</v>
      </c>
      <c r="F68" s="113"/>
      <c r="G68" s="113" t="str">
        <f>+Medikamente!R86</f>
        <v>IU</v>
      </c>
      <c r="H68" s="113">
        <f>+Medikamente!H86</f>
        <v>0</v>
      </c>
      <c r="I68" s="113">
        <f>+Medikamente!I86</f>
        <v>0</v>
      </c>
    </row>
    <row r="69" spans="1:9">
      <c r="A69" s="113">
        <f>+Startseite!$C$16</f>
        <v>0</v>
      </c>
      <c r="B69" s="113" t="str">
        <f>+Medikamente!L87</f>
        <v>B02BD02_re</v>
      </c>
      <c r="C69" s="113" t="str">
        <f>+Medikamente!B87</f>
        <v>B02BD02</v>
      </c>
      <c r="D69" s="113" t="str">
        <f>+Medikamente!C87</f>
        <v>Gerinnungsfaktor VIII</v>
      </c>
      <c r="E69" s="113" t="str">
        <f>+Medikamente!F87</f>
        <v>REFACTO AF Trockensub 500 IE c Solv Durchstf</v>
      </c>
      <c r="F69" s="113"/>
      <c r="G69" s="113" t="str">
        <f>+Medikamente!R87</f>
        <v>IU</v>
      </c>
      <c r="H69" s="113">
        <f>+Medikamente!H87</f>
        <v>0</v>
      </c>
      <c r="I69" s="113">
        <f>+Medikamente!I87</f>
        <v>0</v>
      </c>
    </row>
    <row r="70" spans="1:9">
      <c r="A70" s="113">
        <f>+Startseite!$C$16</f>
        <v>0</v>
      </c>
      <c r="B70" s="113" t="str">
        <f>+Medikamente!L88</f>
        <v>B02BD03_nr</v>
      </c>
      <c r="C70" s="113" t="str">
        <f>+Medikamente!B88</f>
        <v>B02BD03</v>
      </c>
      <c r="D70" s="113" t="str">
        <f>+Medikamente!C88</f>
        <v>Faktor VIII Inhibitor</v>
      </c>
      <c r="E70" s="113" t="str">
        <f>+Medikamente!F88</f>
        <v>FEIBA NF Trockensub 1000 E c Solv Durchstf</v>
      </c>
      <c r="F70" s="113"/>
      <c r="G70" s="113" t="str">
        <f>+Medikamente!R88</f>
        <v>IU</v>
      </c>
      <c r="H70" s="113">
        <f>+Medikamente!H88</f>
        <v>0</v>
      </c>
      <c r="I70" s="113">
        <f>+Medikamente!I88</f>
        <v>0</v>
      </c>
    </row>
    <row r="71" spans="1:9">
      <c r="A71" s="113">
        <f>+Startseite!$C$16</f>
        <v>0</v>
      </c>
      <c r="B71" s="113" t="str">
        <f>+Medikamente!L89</f>
        <v>B02BD03_nr</v>
      </c>
      <c r="C71" s="113" t="str">
        <f>+Medikamente!B89</f>
        <v>B02BD03</v>
      </c>
      <c r="D71" s="113" t="str">
        <f>+Medikamente!C89</f>
        <v>Faktor VIII Inhibitor</v>
      </c>
      <c r="E71" s="113" t="str">
        <f>+Medikamente!F89</f>
        <v>FEIBA NF Trockensub 2500 E c Solv Durchstf</v>
      </c>
      <c r="F71" s="113"/>
      <c r="G71" s="113" t="str">
        <f>+Medikamente!R89</f>
        <v>IU</v>
      </c>
      <c r="H71" s="113">
        <f>+Medikamente!H89</f>
        <v>0</v>
      </c>
      <c r="I71" s="113">
        <f>+Medikamente!I89</f>
        <v>0</v>
      </c>
    </row>
    <row r="72" spans="1:9">
      <c r="A72" s="113">
        <f>+Startseite!$C$16</f>
        <v>0</v>
      </c>
      <c r="B72" s="113" t="str">
        <f>+Medikamente!L90</f>
        <v>B02BD04_nr</v>
      </c>
      <c r="C72" s="113" t="str">
        <f>+Medikamente!B90</f>
        <v>B02BD04</v>
      </c>
      <c r="D72" s="113" t="str">
        <f>+Medikamente!C90</f>
        <v>Gerinnungsfaktor IX plasmatisch</v>
      </c>
      <c r="E72" s="113" t="str">
        <f>+Medikamente!F90</f>
        <v>BERININ P Trockensub 1200 IE mit Solv Amp</v>
      </c>
      <c r="F72" s="113"/>
      <c r="G72" s="113" t="str">
        <f>+Medikamente!R90</f>
        <v>IU</v>
      </c>
      <c r="H72" s="113">
        <f>+Medikamente!H90</f>
        <v>0</v>
      </c>
      <c r="I72" s="113">
        <f>+Medikamente!I90</f>
        <v>0</v>
      </c>
    </row>
    <row r="73" spans="1:9">
      <c r="A73" s="113">
        <f>+Startseite!$C$16</f>
        <v>0</v>
      </c>
      <c r="B73" s="113" t="str">
        <f>+Medikamente!L91</f>
        <v>B02BD04_nr</v>
      </c>
      <c r="C73" s="113" t="str">
        <f>+Medikamente!B91</f>
        <v>B02BD04</v>
      </c>
      <c r="D73" s="113" t="str">
        <f>+Medikamente!C91</f>
        <v>Gerinnungsfaktor IX plasmatisch</v>
      </c>
      <c r="E73" s="113" t="str">
        <f>+Medikamente!F91</f>
        <v>BERININ P Trockensub 600 IE mit Solv Amp</v>
      </c>
      <c r="F73" s="113"/>
      <c r="G73" s="113" t="str">
        <f>+Medikamente!R91</f>
        <v>IU</v>
      </c>
      <c r="H73" s="113">
        <f>+Medikamente!H91</f>
        <v>0</v>
      </c>
      <c r="I73" s="113">
        <f>+Medikamente!I91</f>
        <v>0</v>
      </c>
    </row>
    <row r="74" spans="1:9">
      <c r="A74" s="113">
        <f>+Startseite!$C$16</f>
        <v>0</v>
      </c>
      <c r="B74" s="113" t="str">
        <f>+Medikamente!L92</f>
        <v>B02BD04_nr</v>
      </c>
      <c r="C74" s="113" t="str">
        <f>+Medikamente!B92</f>
        <v>B02BD04</v>
      </c>
      <c r="D74" s="113" t="str">
        <f>+Medikamente!C92</f>
        <v>Gerinnungsfaktor IX plasmatisch</v>
      </c>
      <c r="E74" s="113" t="str">
        <f>+Medikamente!F92</f>
        <v>IMMUNINE STIM Plus Trockensub 1200 IE c S Durchstf</v>
      </c>
      <c r="F74" s="113"/>
      <c r="G74" s="113" t="str">
        <f>+Medikamente!R92</f>
        <v>IU</v>
      </c>
      <c r="H74" s="113">
        <f>+Medikamente!H92</f>
        <v>0</v>
      </c>
      <c r="I74" s="113">
        <f>+Medikamente!I92</f>
        <v>0</v>
      </c>
    </row>
    <row r="75" spans="1:9">
      <c r="A75" s="113">
        <f>+Startseite!$C$16</f>
        <v>0</v>
      </c>
      <c r="B75" s="113" t="str">
        <f>+Medikamente!L93</f>
        <v>B02BD04_nr</v>
      </c>
      <c r="C75" s="113" t="str">
        <f>+Medikamente!B93</f>
        <v>B02BD04</v>
      </c>
      <c r="D75" s="113" t="str">
        <f>+Medikamente!C93</f>
        <v>Gerinnungsfaktor IX plasmatisch</v>
      </c>
      <c r="E75" s="113" t="str">
        <f>+Medikamente!F93</f>
        <v>IMMUNINE STIM Plus Trockensub 600 IE c S Durchstf</v>
      </c>
      <c r="F75" s="113"/>
      <c r="G75" s="113" t="str">
        <f>+Medikamente!R93</f>
        <v>IU</v>
      </c>
      <c r="H75" s="113">
        <f>+Medikamente!H93</f>
        <v>0</v>
      </c>
      <c r="I75" s="113">
        <f>+Medikamente!I93</f>
        <v>0</v>
      </c>
    </row>
    <row r="76" spans="1:9">
      <c r="A76" s="113">
        <f>+Startseite!$C$16</f>
        <v>0</v>
      </c>
      <c r="B76" s="113" t="str">
        <f>+Medikamente!L94</f>
        <v>B02BD04_nr</v>
      </c>
      <c r="C76" s="113" t="str">
        <f>+Medikamente!B94</f>
        <v>B02BD04</v>
      </c>
      <c r="D76" s="113" t="str">
        <f>+Medikamente!C94</f>
        <v>Gerinnungsfaktor IX plasmatisch</v>
      </c>
      <c r="E76" s="113" t="str">
        <f>+Medikamente!F94</f>
        <v>RIXUBIS Trockensub 1000 IE cum Solv</v>
      </c>
      <c r="F76" s="113"/>
      <c r="G76" s="113" t="str">
        <f>+Medikamente!R94</f>
        <v>IU</v>
      </c>
      <c r="H76" s="113">
        <f>+Medikamente!H94</f>
        <v>0</v>
      </c>
      <c r="I76" s="113">
        <f>+Medikamente!I94</f>
        <v>0</v>
      </c>
    </row>
    <row r="77" spans="1:9">
      <c r="A77" s="113">
        <f>+Startseite!$C$16</f>
        <v>0</v>
      </c>
      <c r="B77" s="113" t="str">
        <f>+Medikamente!L95</f>
        <v>B02BD04_nr</v>
      </c>
      <c r="C77" s="113" t="str">
        <f>+Medikamente!B95</f>
        <v>B02BD04</v>
      </c>
      <c r="D77" s="113" t="str">
        <f>+Medikamente!C95</f>
        <v>Gerinnungsfaktor IX plasmatisch</v>
      </c>
      <c r="E77" s="113" t="str">
        <f>+Medikamente!F95</f>
        <v>RIXUBIS Trockensub 2000 IE cum Solv</v>
      </c>
      <c r="F77" s="113"/>
      <c r="G77" s="113" t="str">
        <f>+Medikamente!R95</f>
        <v>IU</v>
      </c>
      <c r="H77" s="113">
        <f>+Medikamente!H95</f>
        <v>0</v>
      </c>
      <c r="I77" s="113">
        <f>+Medikamente!I95</f>
        <v>0</v>
      </c>
    </row>
    <row r="78" spans="1:9">
      <c r="A78" s="113">
        <f>+Startseite!$C$16</f>
        <v>0</v>
      </c>
      <c r="B78" s="113" t="str">
        <f>+Medikamente!L96</f>
        <v>B02BD04_nr</v>
      </c>
      <c r="C78" s="113" t="str">
        <f>+Medikamente!B96</f>
        <v>B02BD04</v>
      </c>
      <c r="D78" s="113" t="str">
        <f>+Medikamente!C96</f>
        <v>Gerinnungsfaktor IX plasmatisch</v>
      </c>
      <c r="E78" s="113" t="str">
        <f>+Medikamente!F96</f>
        <v>RIXUBIS Trockensub 250 IE cum Solv</v>
      </c>
      <c r="F78" s="113"/>
      <c r="G78" s="113" t="str">
        <f>+Medikamente!R96</f>
        <v>IU</v>
      </c>
      <c r="H78" s="113">
        <f>+Medikamente!H96</f>
        <v>0</v>
      </c>
      <c r="I78" s="113">
        <f>+Medikamente!I96</f>
        <v>0</v>
      </c>
    </row>
    <row r="79" spans="1:9">
      <c r="A79" s="113">
        <f>+Startseite!$C$16</f>
        <v>0</v>
      </c>
      <c r="B79" s="113" t="str">
        <f>+Medikamente!L97</f>
        <v>B02BD04_nr</v>
      </c>
      <c r="C79" s="113" t="str">
        <f>+Medikamente!B97</f>
        <v>B02BD04</v>
      </c>
      <c r="D79" s="113" t="str">
        <f>+Medikamente!C97</f>
        <v>Gerinnungsfaktor IX plasmatisch</v>
      </c>
      <c r="E79" s="113" t="str">
        <f>+Medikamente!F97</f>
        <v>RIXUBIS Trockensub 3000 IE cum Solv</v>
      </c>
      <c r="F79" s="113"/>
      <c r="G79" s="113" t="str">
        <f>+Medikamente!R97</f>
        <v>IU</v>
      </c>
      <c r="H79" s="113">
        <f>+Medikamente!H97</f>
        <v>0</v>
      </c>
      <c r="I79" s="113">
        <f>+Medikamente!I97</f>
        <v>0</v>
      </c>
    </row>
    <row r="80" spans="1:9">
      <c r="A80" s="113">
        <f>+Startseite!$C$16</f>
        <v>0</v>
      </c>
      <c r="B80" s="113" t="str">
        <f>+Medikamente!L98</f>
        <v>B02BD04_nr</v>
      </c>
      <c r="C80" s="113" t="str">
        <f>+Medikamente!B98</f>
        <v>B02BD04</v>
      </c>
      <c r="D80" s="113" t="str">
        <f>+Medikamente!C98</f>
        <v>Gerinnungsfaktor IX plasmatisch</v>
      </c>
      <c r="E80" s="113" t="str">
        <f>+Medikamente!F98</f>
        <v>RIXUBIS Trockensub 500 IE cum Solv</v>
      </c>
      <c r="F80" s="113"/>
      <c r="G80" s="113" t="str">
        <f>+Medikamente!R98</f>
        <v>IU</v>
      </c>
      <c r="H80" s="113">
        <f>+Medikamente!H98</f>
        <v>0</v>
      </c>
      <c r="I80" s="113">
        <f>+Medikamente!I98</f>
        <v>0</v>
      </c>
    </row>
    <row r="81" spans="1:9">
      <c r="A81" s="113">
        <f>+Startseite!$C$16</f>
        <v>0</v>
      </c>
      <c r="B81" s="113" t="str">
        <f>+Medikamente!L99</f>
        <v>B02BD05_nr</v>
      </c>
      <c r="C81" s="113" t="str">
        <f>+Medikamente!B99</f>
        <v>B02BD05</v>
      </c>
      <c r="D81" s="113" t="str">
        <f>+Medikamente!C99</f>
        <v>Gerinnungsfaktor VII plasmatisch</v>
      </c>
      <c r="E81" s="113" t="str">
        <f>+Medikamente!F99</f>
        <v>FAKTOR VII NF Baxalta 600 IE c Solv Durchstf</v>
      </c>
      <c r="F81" s="113"/>
      <c r="G81" s="113" t="str">
        <f>+Medikamente!R99</f>
        <v>IU</v>
      </c>
      <c r="H81" s="113">
        <f>+Medikamente!H99</f>
        <v>0</v>
      </c>
      <c r="I81" s="113">
        <f>+Medikamente!I99</f>
        <v>0</v>
      </c>
    </row>
    <row r="82" spans="1:9">
      <c r="A82" s="113">
        <f>+Startseite!$C$16</f>
        <v>0</v>
      </c>
      <c r="B82" s="113" t="str">
        <f>+Medikamente!L100</f>
        <v>B02BD05_nr</v>
      </c>
      <c r="C82" s="113" t="str">
        <f>+Medikamente!B100</f>
        <v>B02BD05</v>
      </c>
      <c r="D82" s="113" t="str">
        <f>+Medikamente!C100</f>
        <v>Gerinnungsfaktor VII plasmatisch</v>
      </c>
      <c r="E82" s="113" t="str">
        <f>+Medikamente!F100</f>
        <v>FAKTOR VII NF Baxter 600 IE c Solv Durchstf</v>
      </c>
      <c r="F82" s="113"/>
      <c r="G82" s="113" t="str">
        <f>+Medikamente!R100</f>
        <v>IU</v>
      </c>
      <c r="H82" s="113">
        <f>+Medikamente!H100</f>
        <v>0</v>
      </c>
      <c r="I82" s="113">
        <f>+Medikamente!I100</f>
        <v>0</v>
      </c>
    </row>
    <row r="83" spans="1:9">
      <c r="A83" s="113">
        <f>+Startseite!$C$16</f>
        <v>0</v>
      </c>
      <c r="B83" s="113" t="str">
        <f>+Medikamente!L101</f>
        <v>B02BD06_nr</v>
      </c>
      <c r="C83" s="113" t="str">
        <f>+Medikamente!B101</f>
        <v>B02BD06</v>
      </c>
      <c r="D83" s="113" t="str">
        <f>+Medikamente!C101</f>
        <v>Von-Willebrand-Faktor und Faktor VIII in Kombination</v>
      </c>
      <c r="E83" s="113" t="str">
        <f>+Medikamente!F101</f>
        <v>HAEMATE P Trockensub 1000 IE c Solv Amp</v>
      </c>
      <c r="F83" s="113"/>
      <c r="G83" s="113" t="str">
        <f>+Medikamente!R101</f>
        <v>IU</v>
      </c>
      <c r="H83" s="113">
        <f>+Medikamente!H101</f>
        <v>0</v>
      </c>
      <c r="I83" s="113">
        <f>+Medikamente!I101</f>
        <v>0</v>
      </c>
    </row>
    <row r="84" spans="1:9">
      <c r="A84" s="113">
        <f>+Startseite!$C$16</f>
        <v>0</v>
      </c>
      <c r="B84" s="113" t="str">
        <f>+Medikamente!L102</f>
        <v>B02BD06_nr</v>
      </c>
      <c r="C84" s="113" t="str">
        <f>+Medikamente!B102</f>
        <v>B02BD06</v>
      </c>
      <c r="D84" s="113" t="str">
        <f>+Medikamente!C102</f>
        <v>Von-Willebrand-Faktor und Faktor VIII in Kombination</v>
      </c>
      <c r="E84" s="113" t="str">
        <f>+Medikamente!F102</f>
        <v>HAEMATE P Trockensub 250 IE c Solv Amp</v>
      </c>
      <c r="F84" s="113"/>
      <c r="G84" s="113" t="str">
        <f>+Medikamente!R102</f>
        <v>IU</v>
      </c>
      <c r="H84" s="113">
        <f>+Medikamente!H102</f>
        <v>0</v>
      </c>
      <c r="I84" s="113">
        <f>+Medikamente!I102</f>
        <v>0</v>
      </c>
    </row>
    <row r="85" spans="1:9">
      <c r="A85" s="113">
        <f>+Startseite!$C$16</f>
        <v>0</v>
      </c>
      <c r="B85" s="113" t="str">
        <f>+Medikamente!L103</f>
        <v>B02BD06_nr</v>
      </c>
      <c r="C85" s="113" t="str">
        <f>+Medikamente!B103</f>
        <v>B02BD06</v>
      </c>
      <c r="D85" s="113" t="str">
        <f>+Medikamente!C103</f>
        <v>Von-Willebrand-Faktor und Faktor VIII in Kombination</v>
      </c>
      <c r="E85" s="113" t="str">
        <f>+Medikamente!F103</f>
        <v>HAEMATE P Trockensub 500 IE c Solv Amp</v>
      </c>
      <c r="F85" s="113"/>
      <c r="G85" s="113" t="str">
        <f>+Medikamente!R103</f>
        <v>IU</v>
      </c>
      <c r="H85" s="113">
        <f>+Medikamente!H103</f>
        <v>0</v>
      </c>
      <c r="I85" s="113">
        <f>+Medikamente!I103</f>
        <v>0</v>
      </c>
    </row>
    <row r="86" spans="1:9">
      <c r="A86" s="113">
        <f>+Startseite!$C$16</f>
        <v>0</v>
      </c>
      <c r="B86" s="113" t="str">
        <f>+Medikamente!L104</f>
        <v>B02BD06_nr</v>
      </c>
      <c r="C86" s="113" t="str">
        <f>+Medikamente!B104</f>
        <v>B02BD06</v>
      </c>
      <c r="D86" s="113" t="str">
        <f>+Medikamente!C104</f>
        <v>Von-Willebrand-Faktor und Faktor VIII in Kombination</v>
      </c>
      <c r="E86" s="113" t="str">
        <f>+Medikamente!F104</f>
        <v>IMMUNATE S/D Trockensub 1000 IE cum Solv Durchstf</v>
      </c>
      <c r="F86" s="113"/>
      <c r="G86" s="113" t="str">
        <f>+Medikamente!R104</f>
        <v>IU</v>
      </c>
      <c r="H86" s="113">
        <f>+Medikamente!H104</f>
        <v>0</v>
      </c>
      <c r="I86" s="113">
        <f>+Medikamente!I104</f>
        <v>0</v>
      </c>
    </row>
    <row r="87" spans="1:9">
      <c r="A87" s="113">
        <f>+Startseite!$C$16</f>
        <v>0</v>
      </c>
      <c r="B87" s="113" t="str">
        <f>+Medikamente!L105</f>
        <v>B02BD06_nr</v>
      </c>
      <c r="C87" s="113" t="str">
        <f>+Medikamente!B105</f>
        <v>B02BD06</v>
      </c>
      <c r="D87" s="113" t="str">
        <f>+Medikamente!C105</f>
        <v>Von-Willebrand-Faktor und Faktor VIII in Kombination</v>
      </c>
      <c r="E87" s="113" t="str">
        <f>+Medikamente!F105</f>
        <v>IMMUNATE S/D Trockensub 250 IE cum Solv Durchstf</v>
      </c>
      <c r="F87" s="113"/>
      <c r="G87" s="113" t="str">
        <f>+Medikamente!R105</f>
        <v>IU</v>
      </c>
      <c r="H87" s="113">
        <f>+Medikamente!H105</f>
        <v>0</v>
      </c>
      <c r="I87" s="113">
        <f>+Medikamente!I105</f>
        <v>0</v>
      </c>
    </row>
    <row r="88" spans="1:9">
      <c r="A88" s="113">
        <f>+Startseite!$C$16</f>
        <v>0</v>
      </c>
      <c r="B88" s="113" t="str">
        <f>+Medikamente!L106</f>
        <v>B02BD06_nr</v>
      </c>
      <c r="C88" s="113" t="str">
        <f>+Medikamente!B106</f>
        <v>B02BD06</v>
      </c>
      <c r="D88" s="113" t="str">
        <f>+Medikamente!C106</f>
        <v>Von-Willebrand-Faktor und Faktor VIII in Kombination</v>
      </c>
      <c r="E88" s="113" t="str">
        <f>+Medikamente!F106</f>
        <v>IMMUNATE S/D Trockensub 500 IE cum Solv Durchstf</v>
      </c>
      <c r="F88" s="113"/>
      <c r="G88" s="113" t="str">
        <f>+Medikamente!R106</f>
        <v>IU</v>
      </c>
      <c r="H88" s="113">
        <f>+Medikamente!H106</f>
        <v>0</v>
      </c>
      <c r="I88" s="113">
        <f>+Medikamente!I106</f>
        <v>0</v>
      </c>
    </row>
    <row r="89" spans="1:9">
      <c r="A89" s="113">
        <f>+Startseite!$C$16</f>
        <v>0</v>
      </c>
      <c r="B89" s="113" t="str">
        <f>+Medikamente!L107</f>
        <v>B02BD06_nr</v>
      </c>
      <c r="C89" s="113" t="str">
        <f>+Medikamente!B107</f>
        <v>B02BD06</v>
      </c>
      <c r="D89" s="113" t="str">
        <f>+Medikamente!C107</f>
        <v>Von-Willebrand-Faktor und Faktor VIII in Kombination</v>
      </c>
      <c r="E89" s="113" t="str">
        <f>+Medikamente!F107</f>
        <v>WILATE Trockensub 1000 IE c Solv Durchstf</v>
      </c>
      <c r="F89" s="113"/>
      <c r="G89" s="113" t="str">
        <f>+Medikamente!R107</f>
        <v>IU</v>
      </c>
      <c r="H89" s="113">
        <f>+Medikamente!H107</f>
        <v>0</v>
      </c>
      <c r="I89" s="113">
        <f>+Medikamente!I107</f>
        <v>0</v>
      </c>
    </row>
    <row r="90" spans="1:9">
      <c r="A90" s="113">
        <f>+Startseite!$C$16</f>
        <v>0</v>
      </c>
      <c r="B90" s="113" t="str">
        <f>+Medikamente!L108</f>
        <v>B02BD06_nr</v>
      </c>
      <c r="C90" s="113" t="str">
        <f>+Medikamente!B108</f>
        <v>B02BD06</v>
      </c>
      <c r="D90" s="113" t="str">
        <f>+Medikamente!C108</f>
        <v>Von-Willebrand-Faktor und Faktor VIII in Kombination</v>
      </c>
      <c r="E90" s="113" t="str">
        <f>+Medikamente!F108</f>
        <v>WILATE Trockensub 450 IE c Solv Durchstf</v>
      </c>
      <c r="F90" s="113"/>
      <c r="G90" s="113" t="str">
        <f>+Medikamente!R108</f>
        <v>IU</v>
      </c>
      <c r="H90" s="113">
        <f>+Medikamente!H108</f>
        <v>0</v>
      </c>
      <c r="I90" s="113">
        <f>+Medikamente!I108</f>
        <v>0</v>
      </c>
    </row>
    <row r="91" spans="1:9">
      <c r="A91" s="113">
        <f>+Startseite!$C$16</f>
        <v>0</v>
      </c>
      <c r="B91" s="113" t="str">
        <f>+Medikamente!L109</f>
        <v>B02BD06_nr</v>
      </c>
      <c r="C91" s="113" t="str">
        <f>+Medikamente!B109</f>
        <v>B02BD06</v>
      </c>
      <c r="D91" s="113" t="str">
        <f>+Medikamente!C109</f>
        <v>Von-Willebrand-Faktor und Faktor VIII in Kombination</v>
      </c>
      <c r="E91" s="113" t="str">
        <f>+Medikamente!F109</f>
        <v>WILATE Trockensub 500 IE c Solv Durchstf</v>
      </c>
      <c r="F91" s="113"/>
      <c r="G91" s="113" t="str">
        <f>+Medikamente!R109</f>
        <v>IU</v>
      </c>
      <c r="H91" s="113">
        <f>+Medikamente!H109</f>
        <v>0</v>
      </c>
      <c r="I91" s="113">
        <f>+Medikamente!I109</f>
        <v>0</v>
      </c>
    </row>
    <row r="92" spans="1:9">
      <c r="A92" s="113">
        <f>+Startseite!$C$16</f>
        <v>0</v>
      </c>
      <c r="B92" s="113" t="str">
        <f>+Medikamente!L110</f>
        <v>B02BD06_nr</v>
      </c>
      <c r="C92" s="113" t="str">
        <f>+Medikamente!B110</f>
        <v>B02BD06</v>
      </c>
      <c r="D92" s="113" t="str">
        <f>+Medikamente!C110</f>
        <v>Von-Willebrand-Faktor und Faktor VIII in Kombination</v>
      </c>
      <c r="E92" s="113" t="str">
        <f>+Medikamente!F110</f>
        <v>WILATE Trockensub 900 IE c Solv Durchstf</v>
      </c>
      <c r="F92" s="113"/>
      <c r="G92" s="113" t="str">
        <f>+Medikamente!R110</f>
        <v>IU</v>
      </c>
      <c r="H92" s="113">
        <f>+Medikamente!H110</f>
        <v>0</v>
      </c>
      <c r="I92" s="113">
        <f>+Medikamente!I110</f>
        <v>0</v>
      </c>
    </row>
    <row r="93" spans="1:9">
      <c r="A93" s="113">
        <f>+Startseite!$C$16</f>
        <v>0</v>
      </c>
      <c r="B93" s="113" t="str">
        <f>+Medikamente!L111</f>
        <v>B02BD07_nr</v>
      </c>
      <c r="C93" s="113" t="str">
        <f>+Medikamente!B111</f>
        <v>B02BD07</v>
      </c>
      <c r="D93" s="113" t="str">
        <f>+Medikamente!C111</f>
        <v>Gerinnungsfaktor XIII</v>
      </c>
      <c r="E93" s="113" t="str">
        <f>+Medikamente!F111</f>
        <v>FIBROGAMMIN P Trockensub 1250 IE c Solv Durchstf</v>
      </c>
      <c r="F93" s="113"/>
      <c r="G93" s="113" t="str">
        <f>+Medikamente!R111</f>
        <v>IU</v>
      </c>
      <c r="H93" s="113">
        <f>+Medikamente!H111</f>
        <v>0</v>
      </c>
      <c r="I93" s="113">
        <f>+Medikamente!I111</f>
        <v>0</v>
      </c>
    </row>
    <row r="94" spans="1:9">
      <c r="A94" s="113">
        <f>+Startseite!$C$16</f>
        <v>0</v>
      </c>
      <c r="B94" s="113" t="str">
        <f>+Medikamente!L112</f>
        <v>B02BD07_nr</v>
      </c>
      <c r="C94" s="113" t="str">
        <f>+Medikamente!B112</f>
        <v>B02BD07</v>
      </c>
      <c r="D94" s="113" t="str">
        <f>+Medikamente!C112</f>
        <v>Gerinnungsfaktor XIII</v>
      </c>
      <c r="E94" s="113" t="str">
        <f>+Medikamente!F112</f>
        <v>FIBROGAMMIN P Trockensub 250 IE c Solv Durchstf</v>
      </c>
      <c r="F94" s="113"/>
      <c r="G94" s="113" t="str">
        <f>+Medikamente!R112</f>
        <v>IU</v>
      </c>
      <c r="H94" s="113">
        <f>+Medikamente!H112</f>
        <v>0</v>
      </c>
      <c r="I94" s="113">
        <f>+Medikamente!I112</f>
        <v>0</v>
      </c>
    </row>
    <row r="95" spans="1:9">
      <c r="A95" s="113">
        <f>+Startseite!$C$16</f>
        <v>0</v>
      </c>
      <c r="B95" s="113" t="str">
        <f>+Medikamente!L113</f>
        <v>B02BD07_nr</v>
      </c>
      <c r="C95" s="113" t="str">
        <f>+Medikamente!B113</f>
        <v>B02BD07</v>
      </c>
      <c r="D95" s="113" t="str">
        <f>+Medikamente!C113</f>
        <v>Gerinnungsfaktor XIII</v>
      </c>
      <c r="E95" s="113" t="str">
        <f>+Medikamente!F113</f>
        <v>FIBROGAMMIN Trockensub 1250 IE c Solv Durchstf</v>
      </c>
      <c r="F95" s="113"/>
      <c r="G95" s="113" t="str">
        <f>+Medikamente!R113</f>
        <v>IU</v>
      </c>
      <c r="H95" s="113">
        <f>+Medikamente!H113</f>
        <v>0</v>
      </c>
      <c r="I95" s="113">
        <f>+Medikamente!I113</f>
        <v>0</v>
      </c>
    </row>
    <row r="96" spans="1:9">
      <c r="A96" s="113">
        <f>+Startseite!$C$16</f>
        <v>0</v>
      </c>
      <c r="B96" s="113" t="str">
        <f>+Medikamente!L114</f>
        <v>B02BD07_nr</v>
      </c>
      <c r="C96" s="113" t="str">
        <f>+Medikamente!B114</f>
        <v>B02BD07</v>
      </c>
      <c r="D96" s="113" t="str">
        <f>+Medikamente!C114</f>
        <v>Gerinnungsfaktor XIII</v>
      </c>
      <c r="E96" s="113" t="str">
        <f>+Medikamente!F114</f>
        <v>FIBROGAMMIN Trockensub 250 IE c Solv Durchstf</v>
      </c>
      <c r="F96" s="113"/>
      <c r="G96" s="113" t="str">
        <f>+Medikamente!R114</f>
        <v>IU</v>
      </c>
      <c r="H96" s="113">
        <f>+Medikamente!H114</f>
        <v>0</v>
      </c>
      <c r="I96" s="113">
        <f>+Medikamente!I114</f>
        <v>0</v>
      </c>
    </row>
    <row r="97" spans="1:9">
      <c r="A97" s="113">
        <f>+Startseite!$C$16</f>
        <v>0</v>
      </c>
      <c r="B97" s="113" t="str">
        <f>+Medikamente!L115</f>
        <v>B02BD08_nr</v>
      </c>
      <c r="C97" s="113" t="str">
        <f>+Medikamente!B115</f>
        <v>B02BD08</v>
      </c>
      <c r="D97" s="113" t="str">
        <f>+Medikamente!C115</f>
        <v>Eptacog alfa (Gerinnungsfaktor VII rekombinant)</v>
      </c>
      <c r="E97" s="113" t="str">
        <f>+Medikamente!F115</f>
        <v>NOVOSEVEN Raumtempstab 1 mg c Solv Fertspr</v>
      </c>
      <c r="F97" s="113"/>
      <c r="G97" s="113" t="str">
        <f>+Medikamente!R115</f>
        <v>mg</v>
      </c>
      <c r="H97" s="113">
        <f>+Medikamente!H115</f>
        <v>0</v>
      </c>
      <c r="I97" s="113">
        <f>+Medikamente!I115</f>
        <v>0</v>
      </c>
    </row>
    <row r="98" spans="1:9">
      <c r="A98" s="113">
        <f>+Startseite!$C$16</f>
        <v>0</v>
      </c>
      <c r="B98" s="113" t="str">
        <f>+Medikamente!L116</f>
        <v>B02BD08_nr</v>
      </c>
      <c r="C98" s="113" t="str">
        <f>+Medikamente!B116</f>
        <v>B02BD08</v>
      </c>
      <c r="D98" s="113" t="str">
        <f>+Medikamente!C116</f>
        <v>Eptacog alfa (Gerinnungsfaktor VII rekombinant)</v>
      </c>
      <c r="E98" s="113" t="str">
        <f>+Medikamente!F116</f>
        <v>NOVOSEVEN Raumtempstab 2 mg c Solv Fertspr</v>
      </c>
      <c r="F98" s="113"/>
      <c r="G98" s="113" t="str">
        <f>+Medikamente!R116</f>
        <v>mg</v>
      </c>
      <c r="H98" s="113">
        <f>+Medikamente!H116</f>
        <v>0</v>
      </c>
      <c r="I98" s="113">
        <f>+Medikamente!I116</f>
        <v>0</v>
      </c>
    </row>
    <row r="99" spans="1:9">
      <c r="A99" s="113">
        <f>+Startseite!$C$16</f>
        <v>0</v>
      </c>
      <c r="B99" s="113" t="str">
        <f>+Medikamente!L117</f>
        <v>B02BD08_nr</v>
      </c>
      <c r="C99" s="113" t="str">
        <f>+Medikamente!B117</f>
        <v>B02BD08</v>
      </c>
      <c r="D99" s="113" t="str">
        <f>+Medikamente!C117</f>
        <v>Eptacog alfa (Gerinnungsfaktor VII rekombinant)</v>
      </c>
      <c r="E99" s="113" t="str">
        <f>+Medikamente!F117</f>
        <v>NOVOSEVEN Raumtempstab 5 mg c Solv Fertspr</v>
      </c>
      <c r="F99" s="113"/>
      <c r="G99" s="113" t="str">
        <f>+Medikamente!R117</f>
        <v>mg</v>
      </c>
      <c r="H99" s="113">
        <f>+Medikamente!H117</f>
        <v>0</v>
      </c>
      <c r="I99" s="113">
        <f>+Medikamente!I117</f>
        <v>0</v>
      </c>
    </row>
    <row r="100" spans="1:9">
      <c r="A100" s="113">
        <f>+Startseite!$C$16</f>
        <v>0</v>
      </c>
      <c r="B100" s="113" t="str">
        <f>+Medikamente!L118</f>
        <v>B02BD09_nr</v>
      </c>
      <c r="C100" s="113" t="str">
        <f>+Medikamente!B118</f>
        <v>B02BD09</v>
      </c>
      <c r="D100" s="113" t="str">
        <f>+Medikamente!C118</f>
        <v>Nonacog alfa (Gerinnungsfaktor IX rekombinant)</v>
      </c>
      <c r="E100" s="113" t="str">
        <f>+Medikamente!F118</f>
        <v>BENEFIX Trockensub 1000 IE c Solv Durchstf 5 ml</v>
      </c>
      <c r="F100" s="113"/>
      <c r="G100" s="113" t="str">
        <f>+Medikamente!R118</f>
        <v>IU</v>
      </c>
      <c r="H100" s="113">
        <f>+Medikamente!H118</f>
        <v>0</v>
      </c>
      <c r="I100" s="113">
        <f>+Medikamente!I118</f>
        <v>0</v>
      </c>
    </row>
    <row r="101" spans="1:9">
      <c r="A101" s="113">
        <f>+Startseite!$C$16</f>
        <v>0</v>
      </c>
      <c r="B101" s="113" t="str">
        <f>+Medikamente!L119</f>
        <v>B02BD09_nr</v>
      </c>
      <c r="C101" s="113" t="str">
        <f>+Medikamente!B119</f>
        <v>B02BD09</v>
      </c>
      <c r="D101" s="113" t="str">
        <f>+Medikamente!C119</f>
        <v>Nonacog alfa (Gerinnungsfaktor IX rekombinant)</v>
      </c>
      <c r="E101" s="113" t="str">
        <f>+Medikamente!F119</f>
        <v>BENEFIX Trockensub 2000 IE c Solv Durchstf 5 ml</v>
      </c>
      <c r="F101" s="113"/>
      <c r="G101" s="113" t="str">
        <f>+Medikamente!R119</f>
        <v>IU</v>
      </c>
      <c r="H101" s="113">
        <f>+Medikamente!H119</f>
        <v>0</v>
      </c>
      <c r="I101" s="113">
        <f>+Medikamente!I119</f>
        <v>0</v>
      </c>
    </row>
    <row r="102" spans="1:9">
      <c r="A102" s="113">
        <f>+Startseite!$C$16</f>
        <v>0</v>
      </c>
      <c r="B102" s="113" t="str">
        <f>+Medikamente!L120</f>
        <v>B02BD09_nr</v>
      </c>
      <c r="C102" s="113" t="str">
        <f>+Medikamente!B120</f>
        <v>B02BD09</v>
      </c>
      <c r="D102" s="113" t="str">
        <f>+Medikamente!C120</f>
        <v>Nonacog alfa (Gerinnungsfaktor IX rekombinant)</v>
      </c>
      <c r="E102" s="113" t="str">
        <f>+Medikamente!F120</f>
        <v>BENEFIX Trockensub 250 IE c Solv Durchstf 5 ml</v>
      </c>
      <c r="F102" s="113"/>
      <c r="G102" s="113" t="str">
        <f>+Medikamente!R120</f>
        <v>IU</v>
      </c>
      <c r="H102" s="113">
        <f>+Medikamente!H120</f>
        <v>0</v>
      </c>
      <c r="I102" s="113">
        <f>+Medikamente!I120</f>
        <v>0</v>
      </c>
    </row>
    <row r="103" spans="1:9">
      <c r="A103" s="113">
        <f>+Startseite!$C$16</f>
        <v>0</v>
      </c>
      <c r="B103" s="113" t="str">
        <f>+Medikamente!L121</f>
        <v>B02BD09_nr</v>
      </c>
      <c r="C103" s="113" t="str">
        <f>+Medikamente!B121</f>
        <v>B02BD09</v>
      </c>
      <c r="D103" s="113" t="str">
        <f>+Medikamente!C121</f>
        <v>Nonacog alfa (Gerinnungsfaktor IX rekombinant)</v>
      </c>
      <c r="E103" s="113" t="str">
        <f>+Medikamente!F121</f>
        <v>BENEFIX Trockensub 3000 IE c Solv Durchstf 5 ml</v>
      </c>
      <c r="F103" s="113"/>
      <c r="G103" s="113" t="str">
        <f>+Medikamente!R121</f>
        <v>IU</v>
      </c>
      <c r="H103" s="113">
        <f>+Medikamente!H121</f>
        <v>0</v>
      </c>
      <c r="I103" s="113">
        <f>+Medikamente!I121</f>
        <v>0</v>
      </c>
    </row>
    <row r="104" spans="1:9">
      <c r="A104" s="113">
        <f>+Startseite!$C$16</f>
        <v>0</v>
      </c>
      <c r="B104" s="113" t="str">
        <f>+Medikamente!L122</f>
        <v>B02BD09_nr</v>
      </c>
      <c r="C104" s="113" t="str">
        <f>+Medikamente!B122</f>
        <v>B02BD09</v>
      </c>
      <c r="D104" s="113" t="str">
        <f>+Medikamente!C122</f>
        <v>Nonacog alfa (Gerinnungsfaktor IX rekombinant)</v>
      </c>
      <c r="E104" s="113" t="str">
        <f>+Medikamente!F122</f>
        <v>BENEFIX Trockensub 500 IE c Solv Durchstf 5 ml</v>
      </c>
      <c r="F104" s="113"/>
      <c r="G104" s="113" t="str">
        <f>+Medikamente!R122</f>
        <v>IU</v>
      </c>
      <c r="H104" s="113">
        <f>+Medikamente!H122</f>
        <v>0</v>
      </c>
      <c r="I104" s="113">
        <f>+Medikamente!I122</f>
        <v>0</v>
      </c>
    </row>
    <row r="105" spans="1:9">
      <c r="A105" s="113">
        <f>+Startseite!$C$16</f>
        <v>0</v>
      </c>
      <c r="B105" s="113" t="str">
        <f>+Medikamente!L123</f>
        <v>B02BX04_nr</v>
      </c>
      <c r="C105" s="113" t="str">
        <f>+Medikamente!B123</f>
        <v>B02BX04</v>
      </c>
      <c r="D105" s="113" t="str">
        <f>+Medikamente!C123</f>
        <v>Romiplostim</v>
      </c>
      <c r="E105" s="113" t="str">
        <f>+Medikamente!F123</f>
        <v>NPLATE Trockensub 250 mcg c Solv Durchstf</v>
      </c>
      <c r="F105" s="113"/>
      <c r="G105" s="113" t="str">
        <f>+Medikamente!R123</f>
        <v>mg</v>
      </c>
      <c r="H105" s="113">
        <f>+Medikamente!H123</f>
        <v>0</v>
      </c>
      <c r="I105" s="113">
        <f>+Medikamente!I123</f>
        <v>0</v>
      </c>
    </row>
    <row r="106" spans="1:9">
      <c r="A106" s="113">
        <f>+Startseite!$C$16</f>
        <v>0</v>
      </c>
      <c r="B106" s="113" t="str">
        <f>+Medikamente!L124</f>
        <v>B02BX04_nr</v>
      </c>
      <c r="C106" s="113" t="str">
        <f>+Medikamente!B124</f>
        <v>B02BX04</v>
      </c>
      <c r="D106" s="113" t="str">
        <f>+Medikamente!C124</f>
        <v>Romiplostim</v>
      </c>
      <c r="E106" s="113" t="str">
        <f>+Medikamente!F124</f>
        <v>NPLATE Trockensub 500 mcg c Solv Durchstf</v>
      </c>
      <c r="F106" s="113"/>
      <c r="G106" s="113" t="str">
        <f>+Medikamente!R124</f>
        <v>mg</v>
      </c>
      <c r="H106" s="113">
        <f>+Medikamente!H124</f>
        <v>0</v>
      </c>
      <c r="I106" s="113">
        <f>+Medikamente!I124</f>
        <v>0</v>
      </c>
    </row>
    <row r="107" spans="1:9">
      <c r="A107" s="113">
        <f>+Startseite!$C$16</f>
        <v>0</v>
      </c>
      <c r="B107" s="113" t="str">
        <f>+Medikamente!L125</f>
        <v>B03XA01_nr</v>
      </c>
      <c r="C107" s="113" t="str">
        <f>+Medikamente!B125</f>
        <v>B03XA01</v>
      </c>
      <c r="D107" s="113" t="str">
        <f>+Medikamente!C125</f>
        <v>Epoetin</v>
      </c>
      <c r="E107" s="113" t="str">
        <f>+Medikamente!F125</f>
        <v>ABSEAMED Inj Lös 1000 IE/0.5ml 6 Fertspr 0.5 ml</v>
      </c>
      <c r="F107" s="113"/>
      <c r="G107" s="113" t="str">
        <f>+Medikamente!R125</f>
        <v>IU</v>
      </c>
      <c r="H107" s="113">
        <f>+Medikamente!H125</f>
        <v>0</v>
      </c>
      <c r="I107" s="113">
        <f>+Medikamente!I125</f>
        <v>0</v>
      </c>
    </row>
    <row r="108" spans="1:9">
      <c r="A108" s="113">
        <f>+Startseite!$C$16</f>
        <v>0</v>
      </c>
      <c r="B108" s="113" t="str">
        <f>+Medikamente!L126</f>
        <v>B03XA01_nr</v>
      </c>
      <c r="C108" s="113" t="str">
        <f>+Medikamente!B126</f>
        <v>B03XA01</v>
      </c>
      <c r="D108" s="113" t="str">
        <f>+Medikamente!C126</f>
        <v>Epoetin</v>
      </c>
      <c r="E108" s="113" t="str">
        <f>+Medikamente!F126</f>
        <v>ABSEAMED Inj Lös 10000 IE/ml 6 Fertspr 1 ml</v>
      </c>
      <c r="F108" s="113"/>
      <c r="G108" s="113" t="str">
        <f>+Medikamente!R126</f>
        <v>IU</v>
      </c>
      <c r="H108" s="113">
        <f>+Medikamente!H126</f>
        <v>0</v>
      </c>
      <c r="I108" s="113">
        <f>+Medikamente!I126</f>
        <v>0</v>
      </c>
    </row>
    <row r="109" spans="1:9">
      <c r="A109" s="113">
        <f>+Startseite!$C$16</f>
        <v>0</v>
      </c>
      <c r="B109" s="113" t="str">
        <f>+Medikamente!L127</f>
        <v>B03XA01_nr</v>
      </c>
      <c r="C109" s="113" t="str">
        <f>+Medikamente!B127</f>
        <v>B03XA01</v>
      </c>
      <c r="D109" s="113" t="str">
        <f>+Medikamente!C127</f>
        <v>Epoetin</v>
      </c>
      <c r="E109" s="113" t="str">
        <f>+Medikamente!F127</f>
        <v>ABSEAMED Inj Lös 2000 IE/ml 6 Fertspr 1 ml</v>
      </c>
      <c r="F109" s="113"/>
      <c r="G109" s="113" t="str">
        <f>+Medikamente!R127</f>
        <v>IU</v>
      </c>
      <c r="H109" s="113">
        <f>+Medikamente!H127</f>
        <v>0</v>
      </c>
      <c r="I109" s="113">
        <f>+Medikamente!I127</f>
        <v>0</v>
      </c>
    </row>
    <row r="110" spans="1:9">
      <c r="A110" s="113">
        <f>+Startseite!$C$16</f>
        <v>0</v>
      </c>
      <c r="B110" s="113" t="str">
        <f>+Medikamente!L128</f>
        <v>B03XA01_nr</v>
      </c>
      <c r="C110" s="113" t="str">
        <f>+Medikamente!B128</f>
        <v>B03XA01</v>
      </c>
      <c r="D110" s="113" t="str">
        <f>+Medikamente!C128</f>
        <v>Epoetin</v>
      </c>
      <c r="E110" s="113" t="str">
        <f>+Medikamente!F128</f>
        <v>ABSEAMED Inj Lös 3000 IE/0.3ml 6 Fertspr 0.3 ml</v>
      </c>
      <c r="F110" s="113"/>
      <c r="G110" s="113" t="str">
        <f>+Medikamente!R128</f>
        <v>IU</v>
      </c>
      <c r="H110" s="113">
        <f>+Medikamente!H128</f>
        <v>0</v>
      </c>
      <c r="I110" s="113">
        <f>+Medikamente!I128</f>
        <v>0</v>
      </c>
    </row>
    <row r="111" spans="1:9">
      <c r="A111" s="113">
        <f>+Startseite!$C$16</f>
        <v>0</v>
      </c>
      <c r="B111" s="113" t="str">
        <f>+Medikamente!L129</f>
        <v>B03XA01_nr</v>
      </c>
      <c r="C111" s="113" t="str">
        <f>+Medikamente!B129</f>
        <v>B03XA01</v>
      </c>
      <c r="D111" s="113" t="str">
        <f>+Medikamente!C129</f>
        <v>Epoetin</v>
      </c>
      <c r="E111" s="113" t="str">
        <f>+Medikamente!F129</f>
        <v>ABSEAMED Inj Lös 4000 IE/0.4ml 6 Fertspr 0.4 ml</v>
      </c>
      <c r="F111" s="113"/>
      <c r="G111" s="113" t="str">
        <f>+Medikamente!R129</f>
        <v>IU</v>
      </c>
      <c r="H111" s="113">
        <f>+Medikamente!H129</f>
        <v>0</v>
      </c>
      <c r="I111" s="113">
        <f>+Medikamente!I129</f>
        <v>0</v>
      </c>
    </row>
    <row r="112" spans="1:9">
      <c r="A112" s="113">
        <f>+Startseite!$C$16</f>
        <v>0</v>
      </c>
      <c r="B112" s="113" t="str">
        <f>+Medikamente!L130</f>
        <v>B03XA01_nr</v>
      </c>
      <c r="C112" s="113" t="str">
        <f>+Medikamente!B130</f>
        <v>B03XA01</v>
      </c>
      <c r="D112" s="113" t="str">
        <f>+Medikamente!C130</f>
        <v>Epoetin</v>
      </c>
      <c r="E112" s="113" t="str">
        <f>+Medikamente!F130</f>
        <v>ABSEAMED Inj Lös 5000 IE/0.5ml 6 Fertspr 0.5 ml</v>
      </c>
      <c r="F112" s="113"/>
      <c r="G112" s="113" t="str">
        <f>+Medikamente!R130</f>
        <v>IU</v>
      </c>
      <c r="H112" s="113">
        <f>+Medikamente!H130</f>
        <v>0</v>
      </c>
      <c r="I112" s="113">
        <f>+Medikamente!I130</f>
        <v>0</v>
      </c>
    </row>
    <row r="113" spans="1:9">
      <c r="A113" s="113">
        <f>+Startseite!$C$16</f>
        <v>0</v>
      </c>
      <c r="B113" s="113" t="str">
        <f>+Medikamente!L131</f>
        <v>B03XA01_nr</v>
      </c>
      <c r="C113" s="113" t="str">
        <f>+Medikamente!B131</f>
        <v>B03XA01</v>
      </c>
      <c r="D113" s="113" t="str">
        <f>+Medikamente!C131</f>
        <v>Epoetin</v>
      </c>
      <c r="E113" s="113" t="str">
        <f>+Medikamente!F131</f>
        <v>ABSEAMED Inj Lös 6000 IE/0.6ml 6 Fertspr 0.6 ml</v>
      </c>
      <c r="F113" s="113"/>
      <c r="G113" s="113" t="str">
        <f>+Medikamente!R131</f>
        <v>IU</v>
      </c>
      <c r="H113" s="113">
        <f>+Medikamente!H131</f>
        <v>0</v>
      </c>
      <c r="I113" s="113">
        <f>+Medikamente!I131</f>
        <v>0</v>
      </c>
    </row>
    <row r="114" spans="1:9">
      <c r="A114" s="113">
        <f>+Startseite!$C$16</f>
        <v>0</v>
      </c>
      <c r="B114" s="113" t="str">
        <f>+Medikamente!L132</f>
        <v>B03XA01_nr</v>
      </c>
      <c r="C114" s="113" t="str">
        <f>+Medikamente!B132</f>
        <v>B03XA01</v>
      </c>
      <c r="D114" s="113" t="str">
        <f>+Medikamente!C132</f>
        <v>Epoetin</v>
      </c>
      <c r="E114" s="113" t="str">
        <f>+Medikamente!F132</f>
        <v>ABSEAMED Inj Lös 8000 IE/0.8ml 6 Fertspr 0.8 ml</v>
      </c>
      <c r="F114" s="113"/>
      <c r="G114" s="113" t="str">
        <f>+Medikamente!R132</f>
        <v>IU</v>
      </c>
      <c r="H114" s="113">
        <f>+Medikamente!H132</f>
        <v>0</v>
      </c>
      <c r="I114" s="113">
        <f>+Medikamente!I132</f>
        <v>0</v>
      </c>
    </row>
    <row r="115" spans="1:9">
      <c r="A115" s="113">
        <f>+Startseite!$C$16</f>
        <v>0</v>
      </c>
      <c r="B115" s="113" t="str">
        <f>+Medikamente!L133</f>
        <v>B03XA01_nr</v>
      </c>
      <c r="C115" s="113" t="str">
        <f>+Medikamente!B133</f>
        <v>B03XA01</v>
      </c>
      <c r="D115" s="113" t="str">
        <f>+Medikamente!C133</f>
        <v>Epoetin</v>
      </c>
      <c r="E115" s="113" t="str">
        <f>+Medikamente!F133</f>
        <v>BINOCRIT Inj Lös 1000 IE/0.5ml 6 Fertspr 0.5 ml</v>
      </c>
      <c r="F115" s="113"/>
      <c r="G115" s="113" t="str">
        <f>+Medikamente!R133</f>
        <v>IU</v>
      </c>
      <c r="H115" s="113">
        <f>+Medikamente!H133</f>
        <v>0</v>
      </c>
      <c r="I115" s="113">
        <f>+Medikamente!I133</f>
        <v>0</v>
      </c>
    </row>
    <row r="116" spans="1:9">
      <c r="A116" s="113">
        <f>+Startseite!$C$16</f>
        <v>0</v>
      </c>
      <c r="B116" s="113" t="str">
        <f>+Medikamente!L134</f>
        <v>B03XA01_nr</v>
      </c>
      <c r="C116" s="113" t="str">
        <f>+Medikamente!B134</f>
        <v>B03XA01</v>
      </c>
      <c r="D116" s="113" t="str">
        <f>+Medikamente!C134</f>
        <v>Epoetin</v>
      </c>
      <c r="E116" s="113" t="str">
        <f>+Medikamente!F134</f>
        <v>BINOCRIT Inj Lös 10000 IE/ml 6 Fertspr 1 ml</v>
      </c>
      <c r="F116" s="113"/>
      <c r="G116" s="113" t="str">
        <f>+Medikamente!R134</f>
        <v>IU</v>
      </c>
      <c r="H116" s="113">
        <f>+Medikamente!H134</f>
        <v>0</v>
      </c>
      <c r="I116" s="113">
        <f>+Medikamente!I134</f>
        <v>0</v>
      </c>
    </row>
    <row r="117" spans="1:9">
      <c r="A117" s="113">
        <f>+Startseite!$C$16</f>
        <v>0</v>
      </c>
      <c r="B117" s="113" t="str">
        <f>+Medikamente!L135</f>
        <v>B03XA01_nr</v>
      </c>
      <c r="C117" s="113" t="str">
        <f>+Medikamente!B135</f>
        <v>B03XA01</v>
      </c>
      <c r="D117" s="113" t="str">
        <f>+Medikamente!C135</f>
        <v>Epoetin</v>
      </c>
      <c r="E117" s="113" t="str">
        <f>+Medikamente!F135</f>
        <v>BINOCRIT Inj Lös 2000 IE/ml 6 Fertspr 1 ml</v>
      </c>
      <c r="F117" s="113"/>
      <c r="G117" s="113" t="str">
        <f>+Medikamente!R135</f>
        <v>IU</v>
      </c>
      <c r="H117" s="113">
        <f>+Medikamente!H135</f>
        <v>0</v>
      </c>
      <c r="I117" s="113">
        <f>+Medikamente!I135</f>
        <v>0</v>
      </c>
    </row>
    <row r="118" spans="1:9">
      <c r="A118" s="113">
        <f>+Startseite!$C$16</f>
        <v>0</v>
      </c>
      <c r="B118" s="113" t="str">
        <f>+Medikamente!L136</f>
        <v>B03XA01_nr</v>
      </c>
      <c r="C118" s="113" t="str">
        <f>+Medikamente!B136</f>
        <v>B03XA01</v>
      </c>
      <c r="D118" s="113" t="str">
        <f>+Medikamente!C136</f>
        <v>Epoetin</v>
      </c>
      <c r="E118" s="113" t="str">
        <f>+Medikamente!F136</f>
        <v>BINOCRIT Inj Lös 3000 IE/0.3ml 6 Fertspr 0.3 ml</v>
      </c>
      <c r="F118" s="113"/>
      <c r="G118" s="113" t="str">
        <f>+Medikamente!R136</f>
        <v>IU</v>
      </c>
      <c r="H118" s="113">
        <f>+Medikamente!H136</f>
        <v>0</v>
      </c>
      <c r="I118" s="113">
        <f>+Medikamente!I136</f>
        <v>0</v>
      </c>
    </row>
    <row r="119" spans="1:9">
      <c r="A119" s="113">
        <f>+Startseite!$C$16</f>
        <v>0</v>
      </c>
      <c r="B119" s="113" t="str">
        <f>+Medikamente!L137</f>
        <v>B03XA01_nr</v>
      </c>
      <c r="C119" s="113" t="str">
        <f>+Medikamente!B137</f>
        <v>B03XA01</v>
      </c>
      <c r="D119" s="113" t="str">
        <f>+Medikamente!C137</f>
        <v>Epoetin</v>
      </c>
      <c r="E119" s="113" t="str">
        <f>+Medikamente!F137</f>
        <v>BINOCRIT Inj Lös 4000 IE/0.4ml 6 Fertspr 0.4 ml</v>
      </c>
      <c r="F119" s="113"/>
      <c r="G119" s="113" t="str">
        <f>+Medikamente!R137</f>
        <v>IU</v>
      </c>
      <c r="H119" s="113">
        <f>+Medikamente!H137</f>
        <v>0</v>
      </c>
      <c r="I119" s="113">
        <f>+Medikamente!I137</f>
        <v>0</v>
      </c>
    </row>
    <row r="120" spans="1:9">
      <c r="A120" s="113">
        <f>+Startseite!$C$16</f>
        <v>0</v>
      </c>
      <c r="B120" s="113" t="str">
        <f>+Medikamente!L138</f>
        <v>B03XA01_nr</v>
      </c>
      <c r="C120" s="113" t="str">
        <f>+Medikamente!B138</f>
        <v>B03XA01</v>
      </c>
      <c r="D120" s="113" t="str">
        <f>+Medikamente!C138</f>
        <v>Epoetin</v>
      </c>
      <c r="E120" s="113" t="str">
        <f>+Medikamente!F138</f>
        <v>BINOCRIT Inj Lös 5000 IE/0.5ml 6 Fertspr 0.5 ml</v>
      </c>
      <c r="F120" s="113"/>
      <c r="G120" s="113" t="str">
        <f>+Medikamente!R138</f>
        <v>IU</v>
      </c>
      <c r="H120" s="113">
        <f>+Medikamente!H138</f>
        <v>0</v>
      </c>
      <c r="I120" s="113">
        <f>+Medikamente!I138</f>
        <v>0</v>
      </c>
    </row>
    <row r="121" spans="1:9">
      <c r="A121" s="113">
        <f>+Startseite!$C$16</f>
        <v>0</v>
      </c>
      <c r="B121" s="113" t="str">
        <f>+Medikamente!L139</f>
        <v>B03XA01_nr</v>
      </c>
      <c r="C121" s="113" t="str">
        <f>+Medikamente!B139</f>
        <v>B03XA01</v>
      </c>
      <c r="D121" s="113" t="str">
        <f>+Medikamente!C139</f>
        <v>Epoetin</v>
      </c>
      <c r="E121" s="113" t="str">
        <f>+Medikamente!F139</f>
        <v>BINOCRIT Inj Lös 6000 IE/0.6ml 6 Fertspr 0.6 ml</v>
      </c>
      <c r="F121" s="113"/>
      <c r="G121" s="113" t="str">
        <f>+Medikamente!R139</f>
        <v>IU</v>
      </c>
      <c r="H121" s="113">
        <f>+Medikamente!H139</f>
        <v>0</v>
      </c>
      <c r="I121" s="113">
        <f>+Medikamente!I139</f>
        <v>0</v>
      </c>
    </row>
    <row r="122" spans="1:9">
      <c r="A122" s="113">
        <f>+Startseite!$C$16</f>
        <v>0</v>
      </c>
      <c r="B122" s="113" t="str">
        <f>+Medikamente!L140</f>
        <v>B03XA01_nr</v>
      </c>
      <c r="C122" s="113" t="str">
        <f>+Medikamente!B140</f>
        <v>B03XA01</v>
      </c>
      <c r="D122" s="113" t="str">
        <f>+Medikamente!C140</f>
        <v>Epoetin</v>
      </c>
      <c r="E122" s="113" t="str">
        <f>+Medikamente!F140</f>
        <v>BINOCRIT Inj Lös 7000 IE/0.7ml 6 Fertspr 0.7 ml</v>
      </c>
      <c r="F122" s="113"/>
      <c r="G122" s="113" t="str">
        <f>+Medikamente!R140</f>
        <v>IU</v>
      </c>
      <c r="H122" s="113">
        <f>+Medikamente!H140</f>
        <v>0</v>
      </c>
      <c r="I122" s="113">
        <f>+Medikamente!I140</f>
        <v>0</v>
      </c>
    </row>
    <row r="123" spans="1:9">
      <c r="A123" s="113">
        <f>+Startseite!$C$16</f>
        <v>0</v>
      </c>
      <c r="B123" s="113" t="str">
        <f>+Medikamente!L141</f>
        <v>B03XA01_nr</v>
      </c>
      <c r="C123" s="113" t="str">
        <f>+Medikamente!B141</f>
        <v>B03XA01</v>
      </c>
      <c r="D123" s="113" t="str">
        <f>+Medikamente!C141</f>
        <v>Epoetin</v>
      </c>
      <c r="E123" s="113" t="str">
        <f>+Medikamente!F141</f>
        <v>BINOCRIT Inj Lös 8000 IE/0.8ml 6 Fertspr 0.8 ml</v>
      </c>
      <c r="F123" s="113"/>
      <c r="G123" s="113" t="str">
        <f>+Medikamente!R141</f>
        <v>IU</v>
      </c>
      <c r="H123" s="113">
        <f>+Medikamente!H141</f>
        <v>0</v>
      </c>
      <c r="I123" s="113">
        <f>+Medikamente!I141</f>
        <v>0</v>
      </c>
    </row>
    <row r="124" spans="1:9">
      <c r="A124" s="113">
        <f>+Startseite!$C$16</f>
        <v>0</v>
      </c>
      <c r="B124" s="113" t="str">
        <f>+Medikamente!L142</f>
        <v>B03XA01_nr</v>
      </c>
      <c r="C124" s="113" t="str">
        <f>+Medikamente!B142</f>
        <v>B03XA01</v>
      </c>
      <c r="D124" s="113" t="str">
        <f>+Medikamente!C142</f>
        <v>Epoetin</v>
      </c>
      <c r="E124" s="113" t="str">
        <f>+Medikamente!F142</f>
        <v>BINOCRIT Inj Lös 9000 IE/0.9ml 6 Fertspr 0.9 ml</v>
      </c>
      <c r="F124" s="113"/>
      <c r="G124" s="113" t="str">
        <f>+Medikamente!R142</f>
        <v>IU</v>
      </c>
      <c r="H124" s="113">
        <f>+Medikamente!H142</f>
        <v>0</v>
      </c>
      <c r="I124" s="113">
        <f>+Medikamente!I142</f>
        <v>0</v>
      </c>
    </row>
    <row r="125" spans="1:9">
      <c r="A125" s="113">
        <f>+Startseite!$C$16</f>
        <v>0</v>
      </c>
      <c r="B125" s="113" t="str">
        <f>+Medikamente!L143</f>
        <v>B03XA01_nr</v>
      </c>
      <c r="C125" s="113" t="str">
        <f>+Medikamente!B143</f>
        <v>B03XA01</v>
      </c>
      <c r="D125" s="113" t="str">
        <f>+Medikamente!C143</f>
        <v>Epoetin</v>
      </c>
      <c r="E125" s="113" t="str">
        <f>+Medikamente!F143</f>
        <v>EPOTHETA Teva Inj Lös 1000 IE/0.5ml Fertspr 6 Stk</v>
      </c>
      <c r="F125" s="113"/>
      <c r="G125" s="113" t="str">
        <f>+Medikamente!R143</f>
        <v>IU</v>
      </c>
      <c r="H125" s="113">
        <f>+Medikamente!H143</f>
        <v>0</v>
      </c>
      <c r="I125" s="113">
        <f>+Medikamente!I143</f>
        <v>0</v>
      </c>
    </row>
    <row r="126" spans="1:9">
      <c r="A126" s="113">
        <f>+Startseite!$C$16</f>
        <v>0</v>
      </c>
      <c r="B126" s="113" t="str">
        <f>+Medikamente!L144</f>
        <v>B03XA01_nr</v>
      </c>
      <c r="C126" s="113" t="str">
        <f>+Medikamente!B144</f>
        <v>B03XA01</v>
      </c>
      <c r="D126" s="113" t="str">
        <f>+Medikamente!C144</f>
        <v>Epoetin</v>
      </c>
      <c r="E126" s="113" t="str">
        <f>+Medikamente!F144</f>
        <v>EPOTHETA Teva Inj Lös 10000 IE/ml Fertspr 6 Stk</v>
      </c>
      <c r="F126" s="113"/>
      <c r="G126" s="113" t="str">
        <f>+Medikamente!R144</f>
        <v>IU</v>
      </c>
      <c r="H126" s="113">
        <f>+Medikamente!H144</f>
        <v>0</v>
      </c>
      <c r="I126" s="113">
        <f>+Medikamente!I144</f>
        <v>0</v>
      </c>
    </row>
    <row r="127" spans="1:9">
      <c r="A127" s="113">
        <f>+Startseite!$C$16</f>
        <v>0</v>
      </c>
      <c r="B127" s="113" t="str">
        <f>+Medikamente!L145</f>
        <v>B03XA01_nr</v>
      </c>
      <c r="C127" s="113" t="str">
        <f>+Medikamente!B145</f>
        <v>B03XA01</v>
      </c>
      <c r="D127" s="113" t="str">
        <f>+Medikamente!C145</f>
        <v>Epoetin</v>
      </c>
      <c r="E127" s="113" t="str">
        <f>+Medikamente!F145</f>
        <v>EPOTHETA Teva Inj Lös 2000 IE/0.5ml Fertspr 6 Stk</v>
      </c>
      <c r="F127" s="113"/>
      <c r="G127" s="113" t="str">
        <f>+Medikamente!R145</f>
        <v>IU</v>
      </c>
      <c r="H127" s="113">
        <f>+Medikamente!H145</f>
        <v>0</v>
      </c>
      <c r="I127" s="113">
        <f>+Medikamente!I145</f>
        <v>0</v>
      </c>
    </row>
    <row r="128" spans="1:9">
      <c r="A128" s="113">
        <f>+Startseite!$C$16</f>
        <v>0</v>
      </c>
      <c r="B128" s="113" t="str">
        <f>+Medikamente!L146</f>
        <v>B03XA01_nr</v>
      </c>
      <c r="C128" s="113" t="str">
        <f>+Medikamente!B146</f>
        <v>B03XA01</v>
      </c>
      <c r="D128" s="113" t="str">
        <f>+Medikamente!C146</f>
        <v>Epoetin</v>
      </c>
      <c r="E128" s="113" t="str">
        <f>+Medikamente!F146</f>
        <v>EPOTHETA Teva Inj Lös 20000 IE/ml Fertspr 4 Stk</v>
      </c>
      <c r="F128" s="113"/>
      <c r="G128" s="113" t="str">
        <f>+Medikamente!R146</f>
        <v>IU</v>
      </c>
      <c r="H128" s="113">
        <f>+Medikamente!H146</f>
        <v>0</v>
      </c>
      <c r="I128" s="113">
        <f>+Medikamente!I146</f>
        <v>0</v>
      </c>
    </row>
    <row r="129" spans="1:9">
      <c r="A129" s="113">
        <f>+Startseite!$C$16</f>
        <v>0</v>
      </c>
      <c r="B129" s="113" t="str">
        <f>+Medikamente!L147</f>
        <v>B03XA01_nr</v>
      </c>
      <c r="C129" s="113" t="str">
        <f>+Medikamente!B147</f>
        <v>B03XA01</v>
      </c>
      <c r="D129" s="113" t="str">
        <f>+Medikamente!C147</f>
        <v>Epoetin</v>
      </c>
      <c r="E129" s="113" t="str">
        <f>+Medikamente!F147</f>
        <v>EPOTHETA Teva Inj Lös 3000 IE/0.5ml Fertspr 6 Stk</v>
      </c>
      <c r="F129" s="113"/>
      <c r="G129" s="113" t="str">
        <f>+Medikamente!R147</f>
        <v>IU</v>
      </c>
      <c r="H129" s="113">
        <f>+Medikamente!H147</f>
        <v>0</v>
      </c>
      <c r="I129" s="113">
        <f>+Medikamente!I147</f>
        <v>0</v>
      </c>
    </row>
    <row r="130" spans="1:9">
      <c r="A130" s="113">
        <f>+Startseite!$C$16</f>
        <v>0</v>
      </c>
      <c r="B130" s="113" t="str">
        <f>+Medikamente!L148</f>
        <v>B03XA01_nr</v>
      </c>
      <c r="C130" s="113" t="str">
        <f>+Medikamente!B148</f>
        <v>B03XA01</v>
      </c>
      <c r="D130" s="113" t="str">
        <f>+Medikamente!C148</f>
        <v>Epoetin</v>
      </c>
      <c r="E130" s="113" t="str">
        <f>+Medikamente!F148</f>
        <v>EPOTHETA Teva Inj Lös 30000 IE/ml Fertspr 4 Stk</v>
      </c>
      <c r="F130" s="113"/>
      <c r="G130" s="113" t="str">
        <f>+Medikamente!R148</f>
        <v>IU</v>
      </c>
      <c r="H130" s="113">
        <f>+Medikamente!H148</f>
        <v>0</v>
      </c>
      <c r="I130" s="113">
        <f>+Medikamente!I148</f>
        <v>0</v>
      </c>
    </row>
    <row r="131" spans="1:9">
      <c r="A131" s="113">
        <f>+Startseite!$C$16</f>
        <v>0</v>
      </c>
      <c r="B131" s="113" t="str">
        <f>+Medikamente!L149</f>
        <v>B03XA01_nr</v>
      </c>
      <c r="C131" s="113" t="str">
        <f>+Medikamente!B149</f>
        <v>B03XA01</v>
      </c>
      <c r="D131" s="113" t="str">
        <f>+Medikamente!C149</f>
        <v>Epoetin</v>
      </c>
      <c r="E131" s="113" t="str">
        <f>+Medikamente!F149</f>
        <v>EPOTHETA Teva Inj Lös 4000 IE/0.5ml Fertspr 6 Stk</v>
      </c>
      <c r="F131" s="113"/>
      <c r="G131" s="113" t="str">
        <f>+Medikamente!R149</f>
        <v>IU</v>
      </c>
      <c r="H131" s="113">
        <f>+Medikamente!H149</f>
        <v>0</v>
      </c>
      <c r="I131" s="113">
        <f>+Medikamente!I149</f>
        <v>0</v>
      </c>
    </row>
    <row r="132" spans="1:9">
      <c r="A132" s="113">
        <f>+Startseite!$C$16</f>
        <v>0</v>
      </c>
      <c r="B132" s="113" t="str">
        <f>+Medikamente!L150</f>
        <v>B03XA01_nr</v>
      </c>
      <c r="C132" s="113" t="str">
        <f>+Medikamente!B150</f>
        <v>B03XA01</v>
      </c>
      <c r="D132" s="113" t="str">
        <f>+Medikamente!C150</f>
        <v>Epoetin</v>
      </c>
      <c r="E132" s="113" t="str">
        <f>+Medikamente!F150</f>
        <v>EPOTHETA Teva Inj Lös 5000 IE/0.5ml Fertspr 6 Stk</v>
      </c>
      <c r="F132" s="113"/>
      <c r="G132" s="113" t="str">
        <f>+Medikamente!R150</f>
        <v>IU</v>
      </c>
      <c r="H132" s="113">
        <f>+Medikamente!H150</f>
        <v>0</v>
      </c>
      <c r="I132" s="113">
        <f>+Medikamente!I150</f>
        <v>0</v>
      </c>
    </row>
    <row r="133" spans="1:9">
      <c r="A133" s="113">
        <f>+Startseite!$C$16</f>
        <v>0</v>
      </c>
      <c r="B133" s="113" t="str">
        <f>+Medikamente!L151</f>
        <v>B03XA01_nr</v>
      </c>
      <c r="C133" s="113" t="str">
        <f>+Medikamente!B151</f>
        <v>B03XA01</v>
      </c>
      <c r="D133" s="113" t="str">
        <f>+Medikamente!C151</f>
        <v>Epoetin</v>
      </c>
      <c r="E133" s="113" t="str">
        <f>+Medikamente!F151</f>
        <v>EPREX 1000 IE/0.5ml (Protecs) 6 Fertspr 0.5 ml</v>
      </c>
      <c r="F133" s="113"/>
      <c r="G133" s="113" t="str">
        <f>+Medikamente!R151</f>
        <v>IU</v>
      </c>
      <c r="H133" s="113">
        <f>+Medikamente!H151</f>
        <v>0</v>
      </c>
      <c r="I133" s="113">
        <f>+Medikamente!I151</f>
        <v>0</v>
      </c>
    </row>
    <row r="134" spans="1:9">
      <c r="A134" s="113">
        <f>+Startseite!$C$16</f>
        <v>0</v>
      </c>
      <c r="B134" s="113" t="str">
        <f>+Medikamente!L152</f>
        <v>B03XA01_nr</v>
      </c>
      <c r="C134" s="113" t="str">
        <f>+Medikamente!B152</f>
        <v>B03XA01</v>
      </c>
      <c r="D134" s="113" t="str">
        <f>+Medikamente!C152</f>
        <v>Epoetin</v>
      </c>
      <c r="E134" s="113" t="str">
        <f>+Medikamente!F152</f>
        <v>EPREX 10000 IE/ml (Protecs) 6 Fertspr 1 ml</v>
      </c>
      <c r="F134" s="113"/>
      <c r="G134" s="113" t="str">
        <f>+Medikamente!R152</f>
        <v>IU</v>
      </c>
      <c r="H134" s="113">
        <f>+Medikamente!H152</f>
        <v>0</v>
      </c>
      <c r="I134" s="113">
        <f>+Medikamente!I152</f>
        <v>0</v>
      </c>
    </row>
    <row r="135" spans="1:9">
      <c r="A135" s="113">
        <f>+Startseite!$C$16</f>
        <v>0</v>
      </c>
      <c r="B135" s="113" t="str">
        <f>+Medikamente!L153</f>
        <v>B03XA01_nr</v>
      </c>
      <c r="C135" s="113" t="str">
        <f>+Medikamente!B153</f>
        <v>B03XA01</v>
      </c>
      <c r="D135" s="113" t="str">
        <f>+Medikamente!C153</f>
        <v>Epoetin</v>
      </c>
      <c r="E135" s="113" t="str">
        <f>+Medikamente!F153</f>
        <v>EPREX 2000 IE/0.5ml (Protecs) 6 Fertspr 0.5 ml</v>
      </c>
      <c r="F135" s="113"/>
      <c r="G135" s="113" t="str">
        <f>+Medikamente!R153</f>
        <v>IU</v>
      </c>
      <c r="H135" s="113">
        <f>+Medikamente!H153</f>
        <v>0</v>
      </c>
      <c r="I135" s="113">
        <f>+Medikamente!I153</f>
        <v>0</v>
      </c>
    </row>
    <row r="136" spans="1:9">
      <c r="A136" s="113">
        <f>+Startseite!$C$16</f>
        <v>0</v>
      </c>
      <c r="B136" s="113" t="str">
        <f>+Medikamente!L154</f>
        <v>B03XA01_nr</v>
      </c>
      <c r="C136" s="113" t="str">
        <f>+Medikamente!B154</f>
        <v>B03XA01</v>
      </c>
      <c r="D136" s="113" t="str">
        <f>+Medikamente!C154</f>
        <v>Epoetin</v>
      </c>
      <c r="E136" s="113" t="str">
        <f>+Medikamente!F154</f>
        <v>EPREX 20000 IE/0.5ml (Protecs) Fertspr 0.5 ml</v>
      </c>
      <c r="F136" s="113"/>
      <c r="G136" s="113" t="str">
        <f>+Medikamente!R154</f>
        <v>IU</v>
      </c>
      <c r="H136" s="113">
        <f>+Medikamente!H154</f>
        <v>0</v>
      </c>
      <c r="I136" s="113">
        <f>+Medikamente!I154</f>
        <v>0</v>
      </c>
    </row>
    <row r="137" spans="1:9">
      <c r="A137" s="113">
        <f>+Startseite!$C$16</f>
        <v>0</v>
      </c>
      <c r="B137" s="113" t="str">
        <f>+Medikamente!L155</f>
        <v>B03XA01_nr</v>
      </c>
      <c r="C137" s="113" t="str">
        <f>+Medikamente!B155</f>
        <v>B03XA01</v>
      </c>
      <c r="D137" s="113" t="str">
        <f>+Medikamente!C155</f>
        <v>Epoetin</v>
      </c>
      <c r="E137" s="113" t="str">
        <f>+Medikamente!F155</f>
        <v>EPREX 3000 IE/0.3ml (Protecs) 6 Fertspr 0.3 ml</v>
      </c>
      <c r="F137" s="113"/>
      <c r="G137" s="113" t="str">
        <f>+Medikamente!R155</f>
        <v>IU</v>
      </c>
      <c r="H137" s="113">
        <f>+Medikamente!H155</f>
        <v>0</v>
      </c>
      <c r="I137" s="113">
        <f>+Medikamente!I155</f>
        <v>0</v>
      </c>
    </row>
    <row r="138" spans="1:9">
      <c r="A138" s="113">
        <f>+Startseite!$C$16</f>
        <v>0</v>
      </c>
      <c r="B138" s="113" t="str">
        <f>+Medikamente!L156</f>
        <v>B03XA01_nr</v>
      </c>
      <c r="C138" s="113" t="str">
        <f>+Medikamente!B156</f>
        <v>B03XA01</v>
      </c>
      <c r="D138" s="113" t="str">
        <f>+Medikamente!C156</f>
        <v>Epoetin</v>
      </c>
      <c r="E138" s="113" t="str">
        <f>+Medikamente!F156</f>
        <v>EPREX 30000 IE/0.75ml (Protecs) Fertspr 0.75 ml</v>
      </c>
      <c r="F138" s="113"/>
      <c r="G138" s="113" t="str">
        <f>+Medikamente!R156</f>
        <v>IU</v>
      </c>
      <c r="H138" s="113">
        <f>+Medikamente!H156</f>
        <v>0</v>
      </c>
      <c r="I138" s="113">
        <f>+Medikamente!I156</f>
        <v>0</v>
      </c>
    </row>
    <row r="139" spans="1:9">
      <c r="A139" s="113">
        <f>+Startseite!$C$16</f>
        <v>0</v>
      </c>
      <c r="B139" s="113" t="str">
        <f>+Medikamente!L157</f>
        <v>B03XA01_nr</v>
      </c>
      <c r="C139" s="113" t="str">
        <f>+Medikamente!B157</f>
        <v>B03XA01</v>
      </c>
      <c r="D139" s="113" t="str">
        <f>+Medikamente!C157</f>
        <v>Epoetin</v>
      </c>
      <c r="E139" s="113" t="str">
        <f>+Medikamente!F157</f>
        <v>EPREX 4000 IE/0.4ml (Protecs) 6 Fertspr 0.4 ml</v>
      </c>
      <c r="F139" s="113"/>
      <c r="G139" s="113" t="str">
        <f>+Medikamente!R157</f>
        <v>IU</v>
      </c>
      <c r="H139" s="113">
        <f>+Medikamente!H157</f>
        <v>0</v>
      </c>
      <c r="I139" s="113">
        <f>+Medikamente!I157</f>
        <v>0</v>
      </c>
    </row>
    <row r="140" spans="1:9">
      <c r="A140" s="113">
        <f>+Startseite!$C$16</f>
        <v>0</v>
      </c>
      <c r="B140" s="113" t="str">
        <f>+Medikamente!L158</f>
        <v>B03XA01_nr</v>
      </c>
      <c r="C140" s="113" t="str">
        <f>+Medikamente!B158</f>
        <v>B03XA01</v>
      </c>
      <c r="D140" s="113" t="str">
        <f>+Medikamente!C158</f>
        <v>Epoetin</v>
      </c>
      <c r="E140" s="113" t="str">
        <f>+Medikamente!F158</f>
        <v>EPREX 40000 IE/ml (Protecs) Fertspr 1 ml</v>
      </c>
      <c r="F140" s="113"/>
      <c r="G140" s="113" t="str">
        <f>+Medikamente!R158</f>
        <v>IU</v>
      </c>
      <c r="H140" s="113">
        <f>+Medikamente!H158</f>
        <v>0</v>
      </c>
      <c r="I140" s="113">
        <f>+Medikamente!I158</f>
        <v>0</v>
      </c>
    </row>
    <row r="141" spans="1:9">
      <c r="A141" s="113">
        <f>+Startseite!$C$16</f>
        <v>0</v>
      </c>
      <c r="B141" s="113" t="str">
        <f>+Medikamente!L159</f>
        <v>B03XA01_nr</v>
      </c>
      <c r="C141" s="113" t="str">
        <f>+Medikamente!B159</f>
        <v>B03XA01</v>
      </c>
      <c r="D141" s="113" t="str">
        <f>+Medikamente!C159</f>
        <v>Epoetin</v>
      </c>
      <c r="E141" s="113" t="str">
        <f>+Medikamente!F159</f>
        <v>EPREX 5000 IE/0.5ml (Protecs) 6 Fertspr 0.5 ml</v>
      </c>
      <c r="F141" s="113"/>
      <c r="G141" s="113" t="str">
        <f>+Medikamente!R159</f>
        <v>IU</v>
      </c>
      <c r="H141" s="113">
        <f>+Medikamente!H159</f>
        <v>0</v>
      </c>
      <c r="I141" s="113">
        <f>+Medikamente!I159</f>
        <v>0</v>
      </c>
    </row>
    <row r="142" spans="1:9">
      <c r="A142" s="113">
        <f>+Startseite!$C$16</f>
        <v>0</v>
      </c>
      <c r="B142" s="113" t="str">
        <f>+Medikamente!L160</f>
        <v>B03XA01_nr</v>
      </c>
      <c r="C142" s="113" t="str">
        <f>+Medikamente!B160</f>
        <v>B03XA01</v>
      </c>
      <c r="D142" s="113" t="str">
        <f>+Medikamente!C160</f>
        <v>Epoetin</v>
      </c>
      <c r="E142" s="113" t="str">
        <f>+Medikamente!F160</f>
        <v>EPREX 6000 IE/0.6ml (Protecs) 6 Fertspr 0.6 ml</v>
      </c>
      <c r="F142" s="113"/>
      <c r="G142" s="113" t="str">
        <f>+Medikamente!R160</f>
        <v>IU</v>
      </c>
      <c r="H142" s="113">
        <f>+Medikamente!H160</f>
        <v>0</v>
      </c>
      <c r="I142" s="113">
        <f>+Medikamente!I160</f>
        <v>0</v>
      </c>
    </row>
    <row r="143" spans="1:9">
      <c r="A143" s="113">
        <f>+Startseite!$C$16</f>
        <v>0</v>
      </c>
      <c r="B143" s="113" t="str">
        <f>+Medikamente!L161</f>
        <v>B03XA01_nr</v>
      </c>
      <c r="C143" s="113" t="str">
        <f>+Medikamente!B161</f>
        <v>B03XA01</v>
      </c>
      <c r="D143" s="113" t="str">
        <f>+Medikamente!C161</f>
        <v>Epoetin</v>
      </c>
      <c r="E143" s="113" t="str">
        <f>+Medikamente!F161</f>
        <v>EPREX 8000 IE/0.8ml (Protecs) 6 Fertspr 0.8 ml</v>
      </c>
      <c r="F143" s="113"/>
      <c r="G143" s="113" t="str">
        <f>+Medikamente!R161</f>
        <v>IU</v>
      </c>
      <c r="H143" s="113">
        <f>+Medikamente!H161</f>
        <v>0</v>
      </c>
      <c r="I143" s="113">
        <f>+Medikamente!I161</f>
        <v>0</v>
      </c>
    </row>
    <row r="144" spans="1:9">
      <c r="A144" s="113">
        <f>+Startseite!$C$16</f>
        <v>0</v>
      </c>
      <c r="B144" s="113" t="str">
        <f>+Medikamente!L162</f>
        <v>B03XA01_nr</v>
      </c>
      <c r="C144" s="113" t="str">
        <f>+Medikamente!B162</f>
        <v>B03XA01</v>
      </c>
      <c r="D144" s="113" t="str">
        <f>+Medikamente!C162</f>
        <v>Epoetin</v>
      </c>
      <c r="E144" s="113" t="str">
        <f>+Medikamente!F162</f>
        <v>RECORMON PS Inj Lös 10000 E/0.6ml Fertspr 6 Stk</v>
      </c>
      <c r="F144" s="113"/>
      <c r="G144" s="113" t="str">
        <f>+Medikamente!R162</f>
        <v>IU</v>
      </c>
      <c r="H144" s="113">
        <f>+Medikamente!H162</f>
        <v>0</v>
      </c>
      <c r="I144" s="113">
        <f>+Medikamente!I162</f>
        <v>0</v>
      </c>
    </row>
    <row r="145" spans="1:9">
      <c r="A145" s="113">
        <f>+Startseite!$C$16</f>
        <v>0</v>
      </c>
      <c r="B145" s="113" t="str">
        <f>+Medikamente!L163</f>
        <v>B03XA01_nr</v>
      </c>
      <c r="C145" s="113" t="str">
        <f>+Medikamente!B163</f>
        <v>B03XA01</v>
      </c>
      <c r="D145" s="113" t="str">
        <f>+Medikamente!C163</f>
        <v>Epoetin</v>
      </c>
      <c r="E145" s="113" t="str">
        <f>+Medikamente!F163</f>
        <v>RECORMON PS Inj Lös 2000 E/0.3ml Fertspr 6 Stk</v>
      </c>
      <c r="F145" s="113"/>
      <c r="G145" s="113" t="str">
        <f>+Medikamente!R163</f>
        <v>IU</v>
      </c>
      <c r="H145" s="113">
        <f>+Medikamente!H163</f>
        <v>0</v>
      </c>
      <c r="I145" s="113">
        <f>+Medikamente!I163</f>
        <v>0</v>
      </c>
    </row>
    <row r="146" spans="1:9">
      <c r="A146" s="113">
        <f>+Startseite!$C$16</f>
        <v>0</v>
      </c>
      <c r="B146" s="113" t="str">
        <f>+Medikamente!L164</f>
        <v>B03XA01_nr</v>
      </c>
      <c r="C146" s="113" t="str">
        <f>+Medikamente!B164</f>
        <v>B03XA01</v>
      </c>
      <c r="D146" s="113" t="str">
        <f>+Medikamente!C164</f>
        <v>Epoetin</v>
      </c>
      <c r="E146" s="113" t="str">
        <f>+Medikamente!F164</f>
        <v>RECORMON PS Inj Lös 3000 E/0.3ml Fertspr 6 Stk</v>
      </c>
      <c r="F146" s="113"/>
      <c r="G146" s="113" t="str">
        <f>+Medikamente!R164</f>
        <v>IU</v>
      </c>
      <c r="H146" s="113">
        <f>+Medikamente!H164</f>
        <v>0</v>
      </c>
      <c r="I146" s="113">
        <f>+Medikamente!I164</f>
        <v>0</v>
      </c>
    </row>
    <row r="147" spans="1:9">
      <c r="A147" s="113">
        <f>+Startseite!$C$16</f>
        <v>0</v>
      </c>
      <c r="B147" s="113" t="str">
        <f>+Medikamente!L165</f>
        <v>B03XA01_nr</v>
      </c>
      <c r="C147" s="113" t="str">
        <f>+Medikamente!B165</f>
        <v>B03XA01</v>
      </c>
      <c r="D147" s="113" t="str">
        <f>+Medikamente!C165</f>
        <v>Epoetin</v>
      </c>
      <c r="E147" s="113" t="str">
        <f>+Medikamente!F165</f>
        <v>RECORMON PS Inj Lös 30000 E/0.6ml Fertspr 4 Stk</v>
      </c>
      <c r="F147" s="113"/>
      <c r="G147" s="113" t="str">
        <f>+Medikamente!R165</f>
        <v>IU</v>
      </c>
      <c r="H147" s="113">
        <f>+Medikamente!H165</f>
        <v>0</v>
      </c>
      <c r="I147" s="113">
        <f>+Medikamente!I165</f>
        <v>0</v>
      </c>
    </row>
    <row r="148" spans="1:9">
      <c r="A148" s="113">
        <f>+Startseite!$C$16</f>
        <v>0</v>
      </c>
      <c r="B148" s="113" t="str">
        <f>+Medikamente!L166</f>
        <v>B03XA01_nr</v>
      </c>
      <c r="C148" s="113" t="str">
        <f>+Medikamente!B166</f>
        <v>B03XA01</v>
      </c>
      <c r="D148" s="113" t="str">
        <f>+Medikamente!C166</f>
        <v>Epoetin</v>
      </c>
      <c r="E148" s="113" t="str">
        <f>+Medikamente!F166</f>
        <v>RECORMON PS Inj Lös 4000 E/0.3ml Fertspr 6 Stk</v>
      </c>
      <c r="F148" s="113"/>
      <c r="G148" s="113" t="str">
        <f>+Medikamente!R166</f>
        <v>IU</v>
      </c>
      <c r="H148" s="113">
        <f>+Medikamente!H166</f>
        <v>0</v>
      </c>
      <c r="I148" s="113">
        <f>+Medikamente!I166</f>
        <v>0</v>
      </c>
    </row>
    <row r="149" spans="1:9">
      <c r="A149" s="113">
        <f>+Startseite!$C$16</f>
        <v>0</v>
      </c>
      <c r="B149" s="113" t="str">
        <f>+Medikamente!L167</f>
        <v>B03XA01_nr</v>
      </c>
      <c r="C149" s="113" t="str">
        <f>+Medikamente!B167</f>
        <v>B03XA01</v>
      </c>
      <c r="D149" s="113" t="str">
        <f>+Medikamente!C167</f>
        <v>Epoetin</v>
      </c>
      <c r="E149" s="113" t="str">
        <f>+Medikamente!F167</f>
        <v>RECORMON PS Inj Lös 5000 E/0.3ml Fertspr 6 Stk</v>
      </c>
      <c r="F149" s="113"/>
      <c r="G149" s="113" t="str">
        <f>+Medikamente!R167</f>
        <v>IU</v>
      </c>
      <c r="H149" s="113">
        <f>+Medikamente!H167</f>
        <v>0</v>
      </c>
      <c r="I149" s="113">
        <f>+Medikamente!I167</f>
        <v>0</v>
      </c>
    </row>
    <row r="150" spans="1:9">
      <c r="A150" s="113">
        <f>+Startseite!$C$16</f>
        <v>0</v>
      </c>
      <c r="B150" s="113" t="str">
        <f>+Medikamente!L168</f>
        <v>B03XA01_nr</v>
      </c>
      <c r="C150" s="113" t="str">
        <f>+Medikamente!B168</f>
        <v>B03XA01</v>
      </c>
      <c r="D150" s="113" t="str">
        <f>+Medikamente!C168</f>
        <v>Epoetin</v>
      </c>
      <c r="E150" s="113" t="str">
        <f>+Medikamente!F168</f>
        <v>RECORMON PS Inj Lös 6000 E/0.3ml Fertspr 6 Stk</v>
      </c>
      <c r="F150" s="113"/>
      <c r="G150" s="113" t="str">
        <f>+Medikamente!R168</f>
        <v>IU</v>
      </c>
      <c r="H150" s="113">
        <f>+Medikamente!H168</f>
        <v>0</v>
      </c>
      <c r="I150" s="113">
        <f>+Medikamente!I168</f>
        <v>0</v>
      </c>
    </row>
    <row r="151" spans="1:9">
      <c r="A151" s="113">
        <f>+Startseite!$C$16</f>
        <v>0</v>
      </c>
      <c r="B151" s="113" t="str">
        <f>+Medikamente!L169</f>
        <v>B03XA02_nr</v>
      </c>
      <c r="C151" s="113" t="str">
        <f>+Medikamente!B169</f>
        <v>B03XA02</v>
      </c>
      <c r="D151" s="113" t="str">
        <f>+Medikamente!C169</f>
        <v>Darbepoetin alfa</v>
      </c>
      <c r="E151" s="113" t="str">
        <f>+Medikamente!F169</f>
        <v>ARANESP 100 mcg m Nadelschutz Fertspr 4 Stk</v>
      </c>
      <c r="F151" s="113"/>
      <c r="G151" s="113" t="str">
        <f>+Medikamente!R169</f>
        <v>mcg</v>
      </c>
      <c r="H151" s="113">
        <f>+Medikamente!H169</f>
        <v>0</v>
      </c>
      <c r="I151" s="113">
        <f>+Medikamente!I169</f>
        <v>0</v>
      </c>
    </row>
    <row r="152" spans="1:9">
      <c r="A152" s="113">
        <f>+Startseite!$C$16</f>
        <v>0</v>
      </c>
      <c r="B152" s="113" t="str">
        <f>+Medikamente!L170</f>
        <v>B03XA02_nr</v>
      </c>
      <c r="C152" s="113" t="str">
        <f>+Medikamente!B170</f>
        <v>B03XA02</v>
      </c>
      <c r="D152" s="113" t="str">
        <f>+Medikamente!C170</f>
        <v>Darbepoetin alfa</v>
      </c>
      <c r="E152" s="113" t="str">
        <f>+Medikamente!F170</f>
        <v>ARANESP 130 mcg m Nadelschutz Fertspr 4 Stk</v>
      </c>
      <c r="F152" s="113"/>
      <c r="G152" s="113" t="str">
        <f>+Medikamente!R170</f>
        <v>mcg</v>
      </c>
      <c r="H152" s="113">
        <f>+Medikamente!H170</f>
        <v>0</v>
      </c>
      <c r="I152" s="113">
        <f>+Medikamente!I170</f>
        <v>0</v>
      </c>
    </row>
    <row r="153" spans="1:9">
      <c r="A153" s="113">
        <f>+Startseite!$C$16</f>
        <v>0</v>
      </c>
      <c r="B153" s="113" t="str">
        <f>+Medikamente!L171</f>
        <v>B03XA02_nr</v>
      </c>
      <c r="C153" s="113" t="str">
        <f>+Medikamente!B171</f>
        <v>B03XA02</v>
      </c>
      <c r="D153" s="113" t="str">
        <f>+Medikamente!C171</f>
        <v>Darbepoetin alfa</v>
      </c>
      <c r="E153" s="113" t="str">
        <f>+Medikamente!F171</f>
        <v>ARANESP 150 mcg m Nadelschutz Fertspr 4 Stk</v>
      </c>
      <c r="F153" s="113"/>
      <c r="G153" s="113" t="str">
        <f>+Medikamente!R171</f>
        <v>mcg</v>
      </c>
      <c r="H153" s="113">
        <f>+Medikamente!H171</f>
        <v>0</v>
      </c>
      <c r="I153" s="113">
        <f>+Medikamente!I171</f>
        <v>0</v>
      </c>
    </row>
    <row r="154" spans="1:9">
      <c r="A154" s="113">
        <f>+Startseite!$C$16</f>
        <v>0</v>
      </c>
      <c r="B154" s="113" t="str">
        <f>+Medikamente!L172</f>
        <v>B03XA02_nr</v>
      </c>
      <c r="C154" s="113" t="str">
        <f>+Medikamente!B172</f>
        <v>B03XA02</v>
      </c>
      <c r="D154" s="113" t="str">
        <f>+Medikamente!C172</f>
        <v>Darbepoetin alfa</v>
      </c>
      <c r="E154" s="113" t="str">
        <f>+Medikamente!F172</f>
        <v>ARANESP 20 mcg m Nadelschutz Fertspr 4 Stk</v>
      </c>
      <c r="F154" s="113"/>
      <c r="G154" s="113" t="str">
        <f>+Medikamente!R172</f>
        <v>mcg</v>
      </c>
      <c r="H154" s="113">
        <f>+Medikamente!H172</f>
        <v>0</v>
      </c>
      <c r="I154" s="113">
        <f>+Medikamente!I172</f>
        <v>0</v>
      </c>
    </row>
    <row r="155" spans="1:9">
      <c r="A155" s="113">
        <f>+Startseite!$C$16</f>
        <v>0</v>
      </c>
      <c r="B155" s="113" t="str">
        <f>+Medikamente!L173</f>
        <v>B03XA02_nr</v>
      </c>
      <c r="C155" s="113" t="str">
        <f>+Medikamente!B173</f>
        <v>B03XA02</v>
      </c>
      <c r="D155" s="113" t="str">
        <f>+Medikamente!C173</f>
        <v>Darbepoetin alfa</v>
      </c>
      <c r="E155" s="113" t="str">
        <f>+Medikamente!F173</f>
        <v>ARANESP 30 mcg m Nadelschutz Fertspr 4 Stk</v>
      </c>
      <c r="F155" s="113"/>
      <c r="G155" s="113" t="str">
        <f>+Medikamente!R173</f>
        <v>mcg</v>
      </c>
      <c r="H155" s="113">
        <f>+Medikamente!H173</f>
        <v>0</v>
      </c>
      <c r="I155" s="113">
        <f>+Medikamente!I173</f>
        <v>0</v>
      </c>
    </row>
    <row r="156" spans="1:9">
      <c r="A156" s="113">
        <f>+Startseite!$C$16</f>
        <v>0</v>
      </c>
      <c r="B156" s="113" t="str">
        <f>+Medikamente!L174</f>
        <v>B03XA02_nr</v>
      </c>
      <c r="C156" s="113" t="str">
        <f>+Medikamente!B174</f>
        <v>B03XA02</v>
      </c>
      <c r="D156" s="113" t="str">
        <f>+Medikamente!C174</f>
        <v>Darbepoetin alfa</v>
      </c>
      <c r="E156" s="113" t="str">
        <f>+Medikamente!F174</f>
        <v>ARANESP 300 mcg m Nadelschutz Fertspr</v>
      </c>
      <c r="F156" s="113"/>
      <c r="G156" s="113" t="str">
        <f>+Medikamente!R174</f>
        <v>mcg</v>
      </c>
      <c r="H156" s="113">
        <f>+Medikamente!H174</f>
        <v>0</v>
      </c>
      <c r="I156" s="113">
        <f>+Medikamente!I174</f>
        <v>0</v>
      </c>
    </row>
    <row r="157" spans="1:9">
      <c r="A157" s="113">
        <f>+Startseite!$C$16</f>
        <v>0</v>
      </c>
      <c r="B157" s="113" t="str">
        <f>+Medikamente!L175</f>
        <v>B03XA02_nr</v>
      </c>
      <c r="C157" s="113" t="str">
        <f>+Medikamente!B175</f>
        <v>B03XA02</v>
      </c>
      <c r="D157" s="113" t="str">
        <f>+Medikamente!C175</f>
        <v>Darbepoetin alfa</v>
      </c>
      <c r="E157" s="113" t="str">
        <f>+Medikamente!F175</f>
        <v>ARANESP 40 mcg m Nadelschutz Fertspr 4 Stk</v>
      </c>
      <c r="F157" s="113"/>
      <c r="G157" s="113" t="str">
        <f>+Medikamente!R175</f>
        <v>mcg</v>
      </c>
      <c r="H157" s="113">
        <f>+Medikamente!H175</f>
        <v>0</v>
      </c>
      <c r="I157" s="113">
        <f>+Medikamente!I175</f>
        <v>0</v>
      </c>
    </row>
    <row r="158" spans="1:9">
      <c r="A158" s="113">
        <f>+Startseite!$C$16</f>
        <v>0</v>
      </c>
      <c r="B158" s="113" t="str">
        <f>+Medikamente!L176</f>
        <v>B03XA02_nr</v>
      </c>
      <c r="C158" s="113" t="str">
        <f>+Medikamente!B176</f>
        <v>B03XA02</v>
      </c>
      <c r="D158" s="113" t="str">
        <f>+Medikamente!C176</f>
        <v>Darbepoetin alfa</v>
      </c>
      <c r="E158" s="113" t="str">
        <f>+Medikamente!F176</f>
        <v>ARANESP 50 mcg m Nadelschutz Fertspr 4 Stk</v>
      </c>
      <c r="F158" s="113"/>
      <c r="G158" s="113" t="str">
        <f>+Medikamente!R176</f>
        <v>mcg</v>
      </c>
      <c r="H158" s="113">
        <f>+Medikamente!H176</f>
        <v>0</v>
      </c>
      <c r="I158" s="113">
        <f>+Medikamente!I176</f>
        <v>0</v>
      </c>
    </row>
    <row r="159" spans="1:9">
      <c r="A159" s="113">
        <f>+Startseite!$C$16</f>
        <v>0</v>
      </c>
      <c r="B159" s="113" t="str">
        <f>+Medikamente!L177</f>
        <v>B03XA02_nr</v>
      </c>
      <c r="C159" s="113" t="str">
        <f>+Medikamente!B177</f>
        <v>B03XA02</v>
      </c>
      <c r="D159" s="113" t="str">
        <f>+Medikamente!C177</f>
        <v>Darbepoetin alfa</v>
      </c>
      <c r="E159" s="113" t="str">
        <f>+Medikamente!F177</f>
        <v>ARANESP 500 mcg m Nadelschutz Fertspr</v>
      </c>
      <c r="F159" s="113"/>
      <c r="G159" s="113" t="str">
        <f>+Medikamente!R177</f>
        <v>mcg</v>
      </c>
      <c r="H159" s="113">
        <f>+Medikamente!H177</f>
        <v>0</v>
      </c>
      <c r="I159" s="113">
        <f>+Medikamente!I177</f>
        <v>0</v>
      </c>
    </row>
    <row r="160" spans="1:9">
      <c r="A160" s="113">
        <f>+Startseite!$C$16</f>
        <v>0</v>
      </c>
      <c r="B160" s="113" t="str">
        <f>+Medikamente!L178</f>
        <v>B03XA02_nr</v>
      </c>
      <c r="C160" s="113" t="str">
        <f>+Medikamente!B178</f>
        <v>B03XA02</v>
      </c>
      <c r="D160" s="113" t="str">
        <f>+Medikamente!C178</f>
        <v>Darbepoetin alfa</v>
      </c>
      <c r="E160" s="113" t="str">
        <f>+Medikamente!F178</f>
        <v>ARANESP 60 mcg m Nadelschutz Fertspr 4 Stk</v>
      </c>
      <c r="F160" s="113"/>
      <c r="G160" s="113" t="str">
        <f>+Medikamente!R178</f>
        <v>mcg</v>
      </c>
      <c r="H160" s="113">
        <f>+Medikamente!H178</f>
        <v>0</v>
      </c>
      <c r="I160" s="113">
        <f>+Medikamente!I178</f>
        <v>0</v>
      </c>
    </row>
    <row r="161" spans="1:9">
      <c r="A161" s="113">
        <f>+Startseite!$C$16</f>
        <v>0</v>
      </c>
      <c r="B161" s="113" t="str">
        <f>+Medikamente!L179</f>
        <v>B03XA02_nr</v>
      </c>
      <c r="C161" s="113" t="str">
        <f>+Medikamente!B179</f>
        <v>B03XA02</v>
      </c>
      <c r="D161" s="113" t="str">
        <f>+Medikamente!C179</f>
        <v>Darbepoetin alfa</v>
      </c>
      <c r="E161" s="113" t="str">
        <f>+Medikamente!F179</f>
        <v>ARANESP 80 mcg m Nadelschutz Fertspr 4 Stk</v>
      </c>
      <c r="F161" s="113"/>
      <c r="G161" s="113" t="str">
        <f>+Medikamente!R179</f>
        <v>mcg</v>
      </c>
      <c r="H161" s="113">
        <f>+Medikamente!H179</f>
        <v>0</v>
      </c>
      <c r="I161" s="113">
        <f>+Medikamente!I179</f>
        <v>0</v>
      </c>
    </row>
    <row r="162" spans="1:9">
      <c r="A162" s="113">
        <f>+Startseite!$C$16</f>
        <v>0</v>
      </c>
      <c r="B162" s="113" t="str">
        <f>+Medikamente!L180</f>
        <v>B03XA02_nr</v>
      </c>
      <c r="C162" s="113" t="str">
        <f>+Medikamente!B180</f>
        <v>B03XA02</v>
      </c>
      <c r="D162" s="113" t="str">
        <f>+Medikamente!C180</f>
        <v>Darbepoetin alfa</v>
      </c>
      <c r="E162" s="113" t="str">
        <f>+Medikamente!F180</f>
        <v>ARANESP Inj Lös 10 mcg Fertspr 4 Stk</v>
      </c>
      <c r="F162" s="113"/>
      <c r="G162" s="113" t="str">
        <f>+Medikamente!R180</f>
        <v>mcg</v>
      </c>
      <c r="H162" s="113">
        <f>+Medikamente!H180</f>
        <v>0</v>
      </c>
      <c r="I162" s="113">
        <f>+Medikamente!I180</f>
        <v>0</v>
      </c>
    </row>
    <row r="163" spans="1:9">
      <c r="A163" s="113">
        <f>+Startseite!$C$16</f>
        <v>0</v>
      </c>
      <c r="B163" s="113" t="str">
        <f>+Medikamente!L181</f>
        <v>B03XA02_nr</v>
      </c>
      <c r="C163" s="113" t="str">
        <f>+Medikamente!B181</f>
        <v>B03XA02</v>
      </c>
      <c r="D163" s="113" t="str">
        <f>+Medikamente!C181</f>
        <v>Darbepoetin alfa</v>
      </c>
      <c r="E163" s="113" t="str">
        <f>+Medikamente!F181</f>
        <v>ARANESP Inj Lös 100 mcg Fertspr 4 Stk</v>
      </c>
      <c r="F163" s="113"/>
      <c r="G163" s="113" t="str">
        <f>+Medikamente!R181</f>
        <v>mcg</v>
      </c>
      <c r="H163" s="113">
        <f>+Medikamente!H181</f>
        <v>0</v>
      </c>
      <c r="I163" s="113">
        <f>+Medikamente!I181</f>
        <v>0</v>
      </c>
    </row>
    <row r="164" spans="1:9">
      <c r="A164" s="113">
        <f>+Startseite!$C$16</f>
        <v>0</v>
      </c>
      <c r="B164" s="113" t="str">
        <f>+Medikamente!L182</f>
        <v>B03XA02_nr</v>
      </c>
      <c r="C164" s="113" t="str">
        <f>+Medikamente!B182</f>
        <v>B03XA02</v>
      </c>
      <c r="D164" s="113" t="str">
        <f>+Medikamente!C182</f>
        <v>Darbepoetin alfa</v>
      </c>
      <c r="E164" s="113" t="str">
        <f>+Medikamente!F182</f>
        <v>ARANESP Inj Lös 130 mcg Fertspr 4 Stk</v>
      </c>
      <c r="F164" s="113"/>
      <c r="G164" s="113" t="str">
        <f>+Medikamente!R182</f>
        <v>mcg</v>
      </c>
      <c r="H164" s="113">
        <f>+Medikamente!H182</f>
        <v>0</v>
      </c>
      <c r="I164" s="113">
        <f>+Medikamente!I182</f>
        <v>0</v>
      </c>
    </row>
    <row r="165" spans="1:9">
      <c r="A165" s="113">
        <f>+Startseite!$C$16</f>
        <v>0</v>
      </c>
      <c r="B165" s="113" t="str">
        <f>+Medikamente!L183</f>
        <v>B03XA02_nr</v>
      </c>
      <c r="C165" s="113" t="str">
        <f>+Medikamente!B183</f>
        <v>B03XA02</v>
      </c>
      <c r="D165" s="113" t="str">
        <f>+Medikamente!C183</f>
        <v>Darbepoetin alfa</v>
      </c>
      <c r="E165" s="113" t="str">
        <f>+Medikamente!F183</f>
        <v>ARANESP Inj Lös 150 mcg Fertspr 4 Stk</v>
      </c>
      <c r="F165" s="113"/>
      <c r="G165" s="113" t="str">
        <f>+Medikamente!R183</f>
        <v>mcg</v>
      </c>
      <c r="H165" s="113">
        <f>+Medikamente!H183</f>
        <v>0</v>
      </c>
      <c r="I165" s="113">
        <f>+Medikamente!I183</f>
        <v>0</v>
      </c>
    </row>
    <row r="166" spans="1:9">
      <c r="A166" s="113">
        <f>+Startseite!$C$16</f>
        <v>0</v>
      </c>
      <c r="B166" s="113" t="str">
        <f>+Medikamente!L184</f>
        <v>B03XA02_nr</v>
      </c>
      <c r="C166" s="113" t="str">
        <f>+Medikamente!B184</f>
        <v>B03XA02</v>
      </c>
      <c r="D166" s="113" t="str">
        <f>+Medikamente!C184</f>
        <v>Darbepoetin alfa</v>
      </c>
      <c r="E166" s="113" t="str">
        <f>+Medikamente!F184</f>
        <v>ARANESP Inj Lös 20 mcg Fertspr 4 Stk</v>
      </c>
      <c r="F166" s="113"/>
      <c r="G166" s="113" t="str">
        <f>+Medikamente!R184</f>
        <v>mcg</v>
      </c>
      <c r="H166" s="113">
        <f>+Medikamente!H184</f>
        <v>0</v>
      </c>
      <c r="I166" s="113">
        <f>+Medikamente!I184</f>
        <v>0</v>
      </c>
    </row>
    <row r="167" spans="1:9">
      <c r="A167" s="113">
        <f>+Startseite!$C$16</f>
        <v>0</v>
      </c>
      <c r="B167" s="113" t="str">
        <f>+Medikamente!L185</f>
        <v>B03XA02_nr</v>
      </c>
      <c r="C167" s="113" t="str">
        <f>+Medikamente!B185</f>
        <v>B03XA02</v>
      </c>
      <c r="D167" s="113" t="str">
        <f>+Medikamente!C185</f>
        <v>Darbepoetin alfa</v>
      </c>
      <c r="E167" s="113" t="str">
        <f>+Medikamente!F185</f>
        <v>ARANESP Inj Lös 30 mcg Fertspr 4 Stk</v>
      </c>
      <c r="F167" s="113"/>
      <c r="G167" s="113" t="str">
        <f>+Medikamente!R185</f>
        <v>mcg</v>
      </c>
      <c r="H167" s="113">
        <f>+Medikamente!H185</f>
        <v>0</v>
      </c>
      <c r="I167" s="113">
        <f>+Medikamente!I185</f>
        <v>0</v>
      </c>
    </row>
    <row r="168" spans="1:9">
      <c r="A168" s="113">
        <f>+Startseite!$C$16</f>
        <v>0</v>
      </c>
      <c r="B168" s="113" t="str">
        <f>+Medikamente!L186</f>
        <v>B03XA02_nr</v>
      </c>
      <c r="C168" s="113" t="str">
        <f>+Medikamente!B186</f>
        <v>B03XA02</v>
      </c>
      <c r="D168" s="113" t="str">
        <f>+Medikamente!C186</f>
        <v>Darbepoetin alfa</v>
      </c>
      <c r="E168" s="113" t="str">
        <f>+Medikamente!F186</f>
        <v>ARANESP Inj Lös 300 mcg Fertspr</v>
      </c>
      <c r="F168" s="113"/>
      <c r="G168" s="113" t="str">
        <f>+Medikamente!R186</f>
        <v>mcg</v>
      </c>
      <c r="H168" s="113">
        <f>+Medikamente!H186</f>
        <v>0</v>
      </c>
      <c r="I168" s="113">
        <f>+Medikamente!I186</f>
        <v>0</v>
      </c>
    </row>
    <row r="169" spans="1:9">
      <c r="A169" s="113">
        <f>+Startseite!$C$16</f>
        <v>0</v>
      </c>
      <c r="B169" s="113" t="str">
        <f>+Medikamente!L187</f>
        <v>B03XA02_nr</v>
      </c>
      <c r="C169" s="113" t="str">
        <f>+Medikamente!B187</f>
        <v>B03XA02</v>
      </c>
      <c r="D169" s="113" t="str">
        <f>+Medikamente!C187</f>
        <v>Darbepoetin alfa</v>
      </c>
      <c r="E169" s="113" t="str">
        <f>+Medikamente!F187</f>
        <v>ARANESP Inj Lös 40 mcg Fertspr 4 Stk</v>
      </c>
      <c r="F169" s="113"/>
      <c r="G169" s="113" t="str">
        <f>+Medikamente!R187</f>
        <v>mcg</v>
      </c>
      <c r="H169" s="113">
        <f>+Medikamente!H187</f>
        <v>0</v>
      </c>
      <c r="I169" s="113">
        <f>+Medikamente!I187</f>
        <v>0</v>
      </c>
    </row>
    <row r="170" spans="1:9">
      <c r="A170" s="113">
        <f>+Startseite!$C$16</f>
        <v>0</v>
      </c>
      <c r="B170" s="113" t="str">
        <f>+Medikamente!L188</f>
        <v>B03XA02_nr</v>
      </c>
      <c r="C170" s="113" t="str">
        <f>+Medikamente!B188</f>
        <v>B03XA02</v>
      </c>
      <c r="D170" s="113" t="str">
        <f>+Medikamente!C188</f>
        <v>Darbepoetin alfa</v>
      </c>
      <c r="E170" s="113" t="str">
        <f>+Medikamente!F188</f>
        <v>ARANESP Inj Lös 50 mcg Fertspr 4 Stk</v>
      </c>
      <c r="F170" s="113"/>
      <c r="G170" s="113" t="str">
        <f>+Medikamente!R188</f>
        <v>mcg</v>
      </c>
      <c r="H170" s="113">
        <f>+Medikamente!H188</f>
        <v>0</v>
      </c>
      <c r="I170" s="113">
        <f>+Medikamente!I188</f>
        <v>0</v>
      </c>
    </row>
    <row r="171" spans="1:9">
      <c r="A171" s="113">
        <f>+Startseite!$C$16</f>
        <v>0</v>
      </c>
      <c r="B171" s="113" t="str">
        <f>+Medikamente!L189</f>
        <v>B03XA02_nr</v>
      </c>
      <c r="C171" s="113" t="str">
        <f>+Medikamente!B189</f>
        <v>B03XA02</v>
      </c>
      <c r="D171" s="113" t="str">
        <f>+Medikamente!C189</f>
        <v>Darbepoetin alfa</v>
      </c>
      <c r="E171" s="113" t="str">
        <f>+Medikamente!F189</f>
        <v>ARANESP Inj Lös 500 mcg Fertspr</v>
      </c>
      <c r="F171" s="113"/>
      <c r="G171" s="113" t="str">
        <f>+Medikamente!R189</f>
        <v>mcg</v>
      </c>
      <c r="H171" s="113">
        <f>+Medikamente!H189</f>
        <v>0</v>
      </c>
      <c r="I171" s="113">
        <f>+Medikamente!I189</f>
        <v>0</v>
      </c>
    </row>
    <row r="172" spans="1:9">
      <c r="A172" s="113">
        <f>+Startseite!$C$16</f>
        <v>0</v>
      </c>
      <c r="B172" s="113" t="str">
        <f>+Medikamente!L190</f>
        <v>B03XA02_nr</v>
      </c>
      <c r="C172" s="113" t="str">
        <f>+Medikamente!B190</f>
        <v>B03XA02</v>
      </c>
      <c r="D172" s="113" t="str">
        <f>+Medikamente!C190</f>
        <v>Darbepoetin alfa</v>
      </c>
      <c r="E172" s="113" t="str">
        <f>+Medikamente!F190</f>
        <v>ARANESP Inj Lös 60 mcg Fertspr 4 Stk</v>
      </c>
      <c r="F172" s="113"/>
      <c r="G172" s="113" t="str">
        <f>+Medikamente!R190</f>
        <v>mcg</v>
      </c>
      <c r="H172" s="113">
        <f>+Medikamente!H190</f>
        <v>0</v>
      </c>
      <c r="I172" s="113">
        <f>+Medikamente!I190</f>
        <v>0</v>
      </c>
    </row>
    <row r="173" spans="1:9">
      <c r="A173" s="113">
        <f>+Startseite!$C$16</f>
        <v>0</v>
      </c>
      <c r="B173" s="113" t="str">
        <f>+Medikamente!L191</f>
        <v>B03XA02_nr</v>
      </c>
      <c r="C173" s="113" t="str">
        <f>+Medikamente!B191</f>
        <v>B03XA02</v>
      </c>
      <c r="D173" s="113" t="str">
        <f>+Medikamente!C191</f>
        <v>Darbepoetin alfa</v>
      </c>
      <c r="E173" s="113" t="str">
        <f>+Medikamente!F191</f>
        <v>ARANESP Inj Lös 80 mcg Fertspr 4 Stk</v>
      </c>
      <c r="F173" s="113"/>
      <c r="G173" s="113" t="str">
        <f>+Medikamente!R191</f>
        <v>mcg</v>
      </c>
      <c r="H173" s="113">
        <f>+Medikamente!H191</f>
        <v>0</v>
      </c>
      <c r="I173" s="113">
        <f>+Medikamente!I191</f>
        <v>0</v>
      </c>
    </row>
    <row r="174" spans="1:9">
      <c r="A174" s="113">
        <f>+Startseite!$C$16</f>
        <v>0</v>
      </c>
      <c r="B174" s="113" t="str">
        <f>+Medikamente!L192</f>
        <v>B03XA02_nr</v>
      </c>
      <c r="C174" s="113" t="str">
        <f>+Medikamente!B192</f>
        <v>B03XA02</v>
      </c>
      <c r="D174" s="113" t="str">
        <f>+Medikamente!C192</f>
        <v>Darbepoetin alfa</v>
      </c>
      <c r="E174" s="113" t="str">
        <f>+Medikamente!F192</f>
        <v>ARANESP Sure Click Pen Inj Lös 100 mcg</v>
      </c>
      <c r="F174" s="113"/>
      <c r="G174" s="113" t="str">
        <f>+Medikamente!R192</f>
        <v>mcg</v>
      </c>
      <c r="H174" s="113">
        <f>+Medikamente!H192</f>
        <v>0</v>
      </c>
      <c r="I174" s="113">
        <f>+Medikamente!I192</f>
        <v>0</v>
      </c>
    </row>
    <row r="175" spans="1:9">
      <c r="A175" s="113">
        <f>+Startseite!$C$16</f>
        <v>0</v>
      </c>
      <c r="B175" s="113" t="str">
        <f>+Medikamente!L193</f>
        <v>B03XA02_nr</v>
      </c>
      <c r="C175" s="113" t="str">
        <f>+Medikamente!B193</f>
        <v>B03XA02</v>
      </c>
      <c r="D175" s="113" t="str">
        <f>+Medikamente!C193</f>
        <v>Darbepoetin alfa</v>
      </c>
      <c r="E175" s="113" t="str">
        <f>+Medikamente!F193</f>
        <v>ARANESP Sure Click Pen Inj Lös 20 mcg</v>
      </c>
      <c r="F175" s="113"/>
      <c r="G175" s="113" t="str">
        <f>+Medikamente!R193</f>
        <v>mcg</v>
      </c>
      <c r="H175" s="113">
        <f>+Medikamente!H193</f>
        <v>0</v>
      </c>
      <c r="I175" s="113">
        <f>+Medikamente!I193</f>
        <v>0</v>
      </c>
    </row>
    <row r="176" spans="1:9">
      <c r="A176" s="113">
        <f>+Startseite!$C$16</f>
        <v>0</v>
      </c>
      <c r="B176" s="113" t="str">
        <f>+Medikamente!L194</f>
        <v>B03XA02_nr</v>
      </c>
      <c r="C176" s="113" t="str">
        <f>+Medikamente!B194</f>
        <v>B03XA02</v>
      </c>
      <c r="D176" s="113" t="str">
        <f>+Medikamente!C194</f>
        <v>Darbepoetin alfa</v>
      </c>
      <c r="E176" s="113" t="str">
        <f>+Medikamente!F194</f>
        <v>ARANESP Sure Click Pen Inj Lös 40 mcg</v>
      </c>
      <c r="F176" s="113"/>
      <c r="G176" s="113" t="str">
        <f>+Medikamente!R194</f>
        <v>mcg</v>
      </c>
      <c r="H176" s="113">
        <f>+Medikamente!H194</f>
        <v>0</v>
      </c>
      <c r="I176" s="113">
        <f>+Medikamente!I194</f>
        <v>0</v>
      </c>
    </row>
    <row r="177" spans="1:9">
      <c r="A177" s="113">
        <f>+Startseite!$C$16</f>
        <v>0</v>
      </c>
      <c r="B177" s="113" t="str">
        <f>+Medikamente!L195</f>
        <v>B03XA02_nr</v>
      </c>
      <c r="C177" s="113" t="str">
        <f>+Medikamente!B195</f>
        <v>B03XA02</v>
      </c>
      <c r="D177" s="113" t="str">
        <f>+Medikamente!C195</f>
        <v>Darbepoetin alfa</v>
      </c>
      <c r="E177" s="113" t="str">
        <f>+Medikamente!F195</f>
        <v>ARANESP Sure Click Pen Inj Lös 500 mcg</v>
      </c>
      <c r="F177" s="113"/>
      <c r="G177" s="113" t="str">
        <f>+Medikamente!R195</f>
        <v>mcg</v>
      </c>
      <c r="H177" s="113">
        <f>+Medikamente!H195</f>
        <v>0</v>
      </c>
      <c r="I177" s="113">
        <f>+Medikamente!I195</f>
        <v>0</v>
      </c>
    </row>
    <row r="178" spans="1:9">
      <c r="A178" s="113">
        <f>+Startseite!$C$16</f>
        <v>0</v>
      </c>
      <c r="B178" s="113" t="str">
        <f>+Medikamente!L196</f>
        <v>B03XA02_nr</v>
      </c>
      <c r="C178" s="113" t="str">
        <f>+Medikamente!B196</f>
        <v>B03XA02</v>
      </c>
      <c r="D178" s="113" t="str">
        <f>+Medikamente!C196</f>
        <v>Darbepoetin alfa</v>
      </c>
      <c r="E178" s="113" t="str">
        <f>+Medikamente!F196</f>
        <v>ARANESP Sure Click Pen Inj Lös 60 mcg</v>
      </c>
      <c r="F178" s="113"/>
      <c r="G178" s="113" t="str">
        <f>+Medikamente!R196</f>
        <v>mcg</v>
      </c>
      <c r="H178" s="113">
        <f>+Medikamente!H196</f>
        <v>0</v>
      </c>
      <c r="I178" s="113">
        <f>+Medikamente!I196</f>
        <v>0</v>
      </c>
    </row>
    <row r="179" spans="1:9">
      <c r="A179" s="113">
        <f>+Startseite!$C$16</f>
        <v>0</v>
      </c>
      <c r="B179" s="113" t="str">
        <f>+Medikamente!L197</f>
        <v>B03XA03_nr</v>
      </c>
      <c r="C179" s="113" t="str">
        <f>+Medikamente!B197</f>
        <v>B03XA03</v>
      </c>
      <c r="D179" s="113" t="str">
        <f>+Medikamente!C197</f>
        <v>Methoxy-PEG-Epoetin beta</v>
      </c>
      <c r="E179" s="113" t="str">
        <f>+Medikamente!F197</f>
        <v>MIRCERA FSP Inj Lös 100 mcg/0.3 ml Fertspr</v>
      </c>
      <c r="F179" s="113"/>
      <c r="G179" s="113" t="str">
        <f>+Medikamente!R197</f>
        <v>mcg</v>
      </c>
      <c r="H179" s="113">
        <f>+Medikamente!H197</f>
        <v>0</v>
      </c>
      <c r="I179" s="113">
        <f>+Medikamente!I197</f>
        <v>0</v>
      </c>
    </row>
    <row r="180" spans="1:9">
      <c r="A180" s="113">
        <f>+Startseite!$C$16</f>
        <v>0</v>
      </c>
      <c r="B180" s="113" t="str">
        <f>+Medikamente!L198</f>
        <v>B03XA03_nr</v>
      </c>
      <c r="C180" s="113" t="str">
        <f>+Medikamente!B198</f>
        <v>B03XA03</v>
      </c>
      <c r="D180" s="113" t="str">
        <f>+Medikamente!C198</f>
        <v>Methoxy-PEG-Epoetin beta</v>
      </c>
      <c r="E180" s="113" t="str">
        <f>+Medikamente!F198</f>
        <v>MIRCERA FSP Inj Lös 120 mcg/0.3 ml Fertspr</v>
      </c>
      <c r="F180" s="113"/>
      <c r="G180" s="113" t="str">
        <f>+Medikamente!R198</f>
        <v>mcg</v>
      </c>
      <c r="H180" s="113">
        <f>+Medikamente!H198</f>
        <v>0</v>
      </c>
      <c r="I180" s="113">
        <f>+Medikamente!I198</f>
        <v>0</v>
      </c>
    </row>
    <row r="181" spans="1:9">
      <c r="A181" s="113">
        <f>+Startseite!$C$16</f>
        <v>0</v>
      </c>
      <c r="B181" s="113" t="str">
        <f>+Medikamente!L199</f>
        <v>B03XA03_nr</v>
      </c>
      <c r="C181" s="113" t="str">
        <f>+Medikamente!B199</f>
        <v>B03XA03</v>
      </c>
      <c r="D181" s="113" t="str">
        <f>+Medikamente!C199</f>
        <v>Methoxy-PEG-Epoetin beta</v>
      </c>
      <c r="E181" s="113" t="str">
        <f>+Medikamente!F199</f>
        <v>MIRCERA FSP Inj Lös 150 mcg/0.3 ml Fertspr</v>
      </c>
      <c r="F181" s="113"/>
      <c r="G181" s="113" t="str">
        <f>+Medikamente!R199</f>
        <v>mcg</v>
      </c>
      <c r="H181" s="113">
        <f>+Medikamente!H199</f>
        <v>0</v>
      </c>
      <c r="I181" s="113">
        <f>+Medikamente!I199</f>
        <v>0</v>
      </c>
    </row>
    <row r="182" spans="1:9">
      <c r="A182" s="113">
        <f>+Startseite!$C$16</f>
        <v>0</v>
      </c>
      <c r="B182" s="113" t="str">
        <f>+Medikamente!L200</f>
        <v>B03XA03_nr</v>
      </c>
      <c r="C182" s="113" t="str">
        <f>+Medikamente!B200</f>
        <v>B03XA03</v>
      </c>
      <c r="D182" s="113" t="str">
        <f>+Medikamente!C200</f>
        <v>Methoxy-PEG-Epoetin beta</v>
      </c>
      <c r="E182" s="113" t="str">
        <f>+Medikamente!F200</f>
        <v>MIRCERA FSP Inj Lös 200 mcg/0.3 ml Fertspr</v>
      </c>
      <c r="F182" s="113"/>
      <c r="G182" s="113" t="str">
        <f>+Medikamente!R200</f>
        <v>mcg</v>
      </c>
      <c r="H182" s="113">
        <f>+Medikamente!H200</f>
        <v>0</v>
      </c>
      <c r="I182" s="113">
        <f>+Medikamente!I200</f>
        <v>0</v>
      </c>
    </row>
    <row r="183" spans="1:9">
      <c r="A183" s="113">
        <f>+Startseite!$C$16</f>
        <v>0</v>
      </c>
      <c r="B183" s="113" t="str">
        <f>+Medikamente!L201</f>
        <v>B03XA03_nr</v>
      </c>
      <c r="C183" s="113" t="str">
        <f>+Medikamente!B201</f>
        <v>B03XA03</v>
      </c>
      <c r="D183" s="113" t="str">
        <f>+Medikamente!C201</f>
        <v>Methoxy-PEG-Epoetin beta</v>
      </c>
      <c r="E183" s="113" t="str">
        <f>+Medikamente!F201</f>
        <v>MIRCERA FSP Inj Lös 250 mcg/0.3 ml Fertspr</v>
      </c>
      <c r="F183" s="113"/>
      <c r="G183" s="113" t="str">
        <f>+Medikamente!R201</f>
        <v>mcg</v>
      </c>
      <c r="H183" s="113">
        <f>+Medikamente!H201</f>
        <v>0</v>
      </c>
      <c r="I183" s="113">
        <f>+Medikamente!I201</f>
        <v>0</v>
      </c>
    </row>
    <row r="184" spans="1:9">
      <c r="A184" s="113">
        <f>+Startseite!$C$16</f>
        <v>0</v>
      </c>
      <c r="B184" s="113" t="str">
        <f>+Medikamente!L202</f>
        <v>B03XA03_nr</v>
      </c>
      <c r="C184" s="113" t="str">
        <f>+Medikamente!B202</f>
        <v>B03XA03</v>
      </c>
      <c r="D184" s="113" t="str">
        <f>+Medikamente!C202</f>
        <v>Methoxy-PEG-Epoetin beta</v>
      </c>
      <c r="E184" s="113" t="str">
        <f>+Medikamente!F202</f>
        <v>MIRCERA FSP Inj Lös 30 mcg/0.3 ml Fertspr</v>
      </c>
      <c r="F184" s="113"/>
      <c r="G184" s="113" t="str">
        <f>+Medikamente!R202</f>
        <v>mcg</v>
      </c>
      <c r="H184" s="113">
        <f>+Medikamente!H202</f>
        <v>0</v>
      </c>
      <c r="I184" s="113">
        <f>+Medikamente!I202</f>
        <v>0</v>
      </c>
    </row>
    <row r="185" spans="1:9">
      <c r="A185" s="113">
        <f>+Startseite!$C$16</f>
        <v>0</v>
      </c>
      <c r="B185" s="113" t="str">
        <f>+Medikamente!L203</f>
        <v>B03XA03_nr</v>
      </c>
      <c r="C185" s="113" t="str">
        <f>+Medikamente!B203</f>
        <v>B03XA03</v>
      </c>
      <c r="D185" s="113" t="str">
        <f>+Medikamente!C203</f>
        <v>Methoxy-PEG-Epoetin beta</v>
      </c>
      <c r="E185" s="113" t="str">
        <f>+Medikamente!F203</f>
        <v>MIRCERA FSP Inj Lös 360 mcg/0.6 ml Fertspr</v>
      </c>
      <c r="F185" s="113"/>
      <c r="G185" s="113" t="str">
        <f>+Medikamente!R203</f>
        <v>mcg</v>
      </c>
      <c r="H185" s="113">
        <f>+Medikamente!H203</f>
        <v>0</v>
      </c>
      <c r="I185" s="113">
        <f>+Medikamente!I203</f>
        <v>0</v>
      </c>
    </row>
    <row r="186" spans="1:9">
      <c r="A186" s="113">
        <f>+Startseite!$C$16</f>
        <v>0</v>
      </c>
      <c r="B186" s="113" t="str">
        <f>+Medikamente!L204</f>
        <v>B03XA03_nr</v>
      </c>
      <c r="C186" s="113" t="str">
        <f>+Medikamente!B204</f>
        <v>B03XA03</v>
      </c>
      <c r="D186" s="113" t="str">
        <f>+Medikamente!C204</f>
        <v>Methoxy-PEG-Epoetin beta</v>
      </c>
      <c r="E186" s="113" t="str">
        <f>+Medikamente!F204</f>
        <v>MIRCERA FSP Inj Lös 50 mcg/0.3 ml Fertspr</v>
      </c>
      <c r="F186" s="113"/>
      <c r="G186" s="113" t="str">
        <f>+Medikamente!R204</f>
        <v>mcg</v>
      </c>
      <c r="H186" s="113">
        <f>+Medikamente!H204</f>
        <v>0</v>
      </c>
      <c r="I186" s="113">
        <f>+Medikamente!I204</f>
        <v>0</v>
      </c>
    </row>
    <row r="187" spans="1:9">
      <c r="A187" s="113">
        <f>+Startseite!$C$16</f>
        <v>0</v>
      </c>
      <c r="B187" s="113" t="str">
        <f>+Medikamente!L205</f>
        <v>B03XA03_nr</v>
      </c>
      <c r="C187" s="113" t="str">
        <f>+Medikamente!B205</f>
        <v>B03XA03</v>
      </c>
      <c r="D187" s="113" t="str">
        <f>+Medikamente!C205</f>
        <v>Methoxy-PEG-Epoetin beta</v>
      </c>
      <c r="E187" s="113" t="str">
        <f>+Medikamente!F205</f>
        <v>MIRCERA FSP Inj Lös 75 mcg/0.3 ml Fertspr</v>
      </c>
      <c r="F187" s="113"/>
      <c r="G187" s="113" t="str">
        <f>+Medikamente!R205</f>
        <v>mcg</v>
      </c>
      <c r="H187" s="113">
        <f>+Medikamente!H205</f>
        <v>0</v>
      </c>
      <c r="I187" s="113">
        <f>+Medikamente!I205</f>
        <v>0</v>
      </c>
    </row>
    <row r="188" spans="1:9">
      <c r="A188" s="113">
        <f>+Startseite!$C$16</f>
        <v>0</v>
      </c>
      <c r="B188" s="113" t="str">
        <f>+Medikamente!L206</f>
        <v>B06AC01_nr</v>
      </c>
      <c r="C188" s="113" t="str">
        <f>+Medikamente!B206</f>
        <v>B06AC01</v>
      </c>
      <c r="D188" s="113" t="str">
        <f>+Medikamente!C206</f>
        <v>C1-Esterase-Inhibitor</v>
      </c>
      <c r="E188" s="113" t="str">
        <f>+Medikamente!F206</f>
        <v>BERINERT Trockensub 500 IE/10ml c Solv</v>
      </c>
      <c r="F188" s="113"/>
      <c r="G188" s="113" t="str">
        <f>+Medikamente!R206</f>
        <v>IU</v>
      </c>
      <c r="H188" s="113">
        <f>+Medikamente!H206</f>
        <v>0</v>
      </c>
      <c r="I188" s="113">
        <f>+Medikamente!I206</f>
        <v>0</v>
      </c>
    </row>
    <row r="189" spans="1:9">
      <c r="A189" s="113">
        <f>+Startseite!$C$16</f>
        <v>0</v>
      </c>
      <c r="B189" s="113" t="str">
        <f>+Medikamente!L207</f>
        <v>B06AC02_nr</v>
      </c>
      <c r="C189" s="113" t="str">
        <f>+Medikamente!B207</f>
        <v>B06AC02</v>
      </c>
      <c r="D189" s="113" t="str">
        <f>+Medikamente!C207</f>
        <v>Icatibant</v>
      </c>
      <c r="E189" s="113" t="str">
        <f>+Medikamente!F207</f>
        <v>FIRAZYR Inj Lös 30 mg/3ml Fertspr 3 ml</v>
      </c>
      <c r="F189" s="113"/>
      <c r="G189" s="113" t="str">
        <f>+Medikamente!R207</f>
        <v>mg</v>
      </c>
      <c r="H189" s="113">
        <f>+Medikamente!H207</f>
        <v>0</v>
      </c>
      <c r="I189" s="113">
        <f>+Medikamente!I207</f>
        <v>0</v>
      </c>
    </row>
    <row r="190" spans="1:9">
      <c r="A190" s="113">
        <f>+Startseite!$C$16</f>
        <v>0</v>
      </c>
      <c r="B190" s="113" t="str">
        <f>+Medikamente!L208</f>
        <v>C01CX08_nr</v>
      </c>
      <c r="C190" s="113" t="str">
        <f>+Medikamente!B208</f>
        <v>C01CX08</v>
      </c>
      <c r="D190" s="113" t="str">
        <f>+Medikamente!C208</f>
        <v>Levosimendan</v>
      </c>
      <c r="E190" s="113" t="str">
        <f>+Medikamente!F208</f>
        <v>SIMDAX Inf Konz 12.5 mg/5ml Durchstf 5 ml</v>
      </c>
      <c r="F190" s="113"/>
      <c r="G190" s="113" t="str">
        <f>+Medikamente!R208</f>
        <v>mg</v>
      </c>
      <c r="H190" s="113">
        <f>+Medikamente!H208</f>
        <v>0</v>
      </c>
      <c r="I190" s="113">
        <f>+Medikamente!I208</f>
        <v>0</v>
      </c>
    </row>
    <row r="191" spans="1:9">
      <c r="A191" s="113">
        <f>+Startseite!$C$16</f>
        <v>0</v>
      </c>
      <c r="B191" s="113" t="str">
        <f>+Medikamente!L209</f>
        <v>C01EA01_nr</v>
      </c>
      <c r="C191" s="113" t="str">
        <f>+Medikamente!B209</f>
        <v>C01EA01</v>
      </c>
      <c r="D191" s="113" t="str">
        <f>+Medikamente!C209</f>
        <v>Alprostadil</v>
      </c>
      <c r="E191" s="113" t="str">
        <f>+Medikamente!F209</f>
        <v>PROSTIN VR Inf Konz 500 mcg/ml 5 Amp 1 ml</v>
      </c>
      <c r="F191" s="113"/>
      <c r="G191" s="113" t="str">
        <f>+Medikamente!R209</f>
        <v>mcg</v>
      </c>
      <c r="H191" s="113">
        <f>+Medikamente!H209</f>
        <v>0</v>
      </c>
      <c r="I191" s="113">
        <f>+Medikamente!I209</f>
        <v>0</v>
      </c>
    </row>
    <row r="192" spans="1:9">
      <c r="A192" s="113">
        <f>+Startseite!$C$16</f>
        <v>0</v>
      </c>
      <c r="B192" s="113" t="str">
        <f>+Medikamente!L210</f>
        <v>C02KX01_nr</v>
      </c>
      <c r="C192" s="113" t="str">
        <f>+Medikamente!B210</f>
        <v>C02KX01</v>
      </c>
      <c r="D192" s="113" t="str">
        <f>+Medikamente!C210</f>
        <v>Bosentan</v>
      </c>
      <c r="E192" s="113" t="str">
        <f>+Medikamente!F210</f>
        <v>TRACLEER Disp Tabl 32 mg 56 Stk</v>
      </c>
      <c r="F192" s="113"/>
      <c r="G192" s="113" t="str">
        <f>+Medikamente!R210</f>
        <v>mg</v>
      </c>
      <c r="H192" s="113">
        <f>+Medikamente!H210</f>
        <v>0</v>
      </c>
      <c r="I192" s="113">
        <f>+Medikamente!I210</f>
        <v>0</v>
      </c>
    </row>
    <row r="193" spans="1:9">
      <c r="A193" s="113">
        <f>+Startseite!$C$16</f>
        <v>0</v>
      </c>
      <c r="B193" s="113" t="str">
        <f>+Medikamente!L211</f>
        <v>C02KX01_nr</v>
      </c>
      <c r="C193" s="113" t="str">
        <f>+Medikamente!B211</f>
        <v>C02KX01</v>
      </c>
      <c r="D193" s="113" t="str">
        <f>+Medikamente!C211</f>
        <v>Bosentan</v>
      </c>
      <c r="E193" s="113" t="str">
        <f>+Medikamente!F211</f>
        <v>TRACLEER Filmtabl 125 mg 56 Stk</v>
      </c>
      <c r="F193" s="113"/>
      <c r="G193" s="113" t="str">
        <f>+Medikamente!R211</f>
        <v>mg</v>
      </c>
      <c r="H193" s="113">
        <f>+Medikamente!H211</f>
        <v>0</v>
      </c>
      <c r="I193" s="113">
        <f>+Medikamente!I211</f>
        <v>0</v>
      </c>
    </row>
    <row r="194" spans="1:9">
      <c r="A194" s="113">
        <f>+Startseite!$C$16</f>
        <v>0</v>
      </c>
      <c r="B194" s="113" t="str">
        <f>+Medikamente!L212</f>
        <v>C02KX01_nr</v>
      </c>
      <c r="C194" s="113" t="str">
        <f>+Medikamente!B212</f>
        <v>C02KX01</v>
      </c>
      <c r="D194" s="113" t="str">
        <f>+Medikamente!C212</f>
        <v>Bosentan</v>
      </c>
      <c r="E194" s="113" t="str">
        <f>+Medikamente!F212</f>
        <v>TRACLEER Filmtabl 62.5 mg 56 Stk</v>
      </c>
      <c r="F194" s="113"/>
      <c r="G194" s="113" t="str">
        <f>+Medikamente!R212</f>
        <v>mg</v>
      </c>
      <c r="H194" s="113">
        <f>+Medikamente!H212</f>
        <v>0</v>
      </c>
      <c r="I194" s="113">
        <f>+Medikamente!I212</f>
        <v>0</v>
      </c>
    </row>
    <row r="195" spans="1:9">
      <c r="A195" s="113">
        <f>+Startseite!$C$16</f>
        <v>0</v>
      </c>
      <c r="B195" s="113" t="str">
        <f>+Medikamente!L213</f>
        <v>C02KX02_nr</v>
      </c>
      <c r="C195" s="113" t="str">
        <f>+Medikamente!B213</f>
        <v>C02KX02</v>
      </c>
      <c r="D195" s="113" t="str">
        <f>+Medikamente!C213</f>
        <v>Ambrisentan</v>
      </c>
      <c r="E195" s="113" t="str">
        <f>+Medikamente!F213</f>
        <v>VOLIBRIS Filmtabl 10 mg 30 Stk</v>
      </c>
      <c r="F195" s="113"/>
      <c r="G195" s="113" t="str">
        <f>+Medikamente!R213</f>
        <v>mg</v>
      </c>
      <c r="H195" s="113">
        <f>+Medikamente!H213</f>
        <v>0</v>
      </c>
      <c r="I195" s="113">
        <f>+Medikamente!I213</f>
        <v>0</v>
      </c>
    </row>
    <row r="196" spans="1:9">
      <c r="A196" s="113">
        <f>+Startseite!$C$16</f>
        <v>0</v>
      </c>
      <c r="B196" s="113" t="str">
        <f>+Medikamente!L214</f>
        <v>C02KX02_nr</v>
      </c>
      <c r="C196" s="113" t="str">
        <f>+Medikamente!B214</f>
        <v>C02KX02</v>
      </c>
      <c r="D196" s="113" t="str">
        <f>+Medikamente!C214</f>
        <v>Ambrisentan</v>
      </c>
      <c r="E196" s="113" t="str">
        <f>+Medikamente!F214</f>
        <v>VOLIBRIS Filmtabl 5 mg 30 Stk</v>
      </c>
      <c r="F196" s="113"/>
      <c r="G196" s="113" t="str">
        <f>+Medikamente!R214</f>
        <v>mg</v>
      </c>
      <c r="H196" s="113">
        <f>+Medikamente!H214</f>
        <v>0</v>
      </c>
      <c r="I196" s="113">
        <f>+Medikamente!I214</f>
        <v>0</v>
      </c>
    </row>
    <row r="197" spans="1:9">
      <c r="A197" s="113">
        <f>+Startseite!$C$16</f>
        <v>0</v>
      </c>
      <c r="B197" s="113" t="str">
        <f>+Medikamente!L215</f>
        <v>G04BE03_nr</v>
      </c>
      <c r="C197" s="113" t="str">
        <f>+Medikamente!B215</f>
        <v>G04BE03</v>
      </c>
      <c r="D197" s="113" t="str">
        <f>+Medikamente!C215</f>
        <v>Sildenafil</v>
      </c>
      <c r="E197" s="113" t="str">
        <f>+Medikamente!F215</f>
        <v>REVATIO Filmtabl 20 mg 90 Stk</v>
      </c>
      <c r="F197" s="113"/>
      <c r="G197" s="113" t="str">
        <f>+Medikamente!R215</f>
        <v>mg</v>
      </c>
      <c r="H197" s="113">
        <f>+Medikamente!H215</f>
        <v>0</v>
      </c>
      <c r="I197" s="113">
        <f>+Medikamente!I215</f>
        <v>0</v>
      </c>
    </row>
    <row r="198" spans="1:9">
      <c r="A198" s="113">
        <f>+Startseite!$C$16</f>
        <v>0</v>
      </c>
      <c r="B198" s="113" t="str">
        <f>+Medikamente!L216</f>
        <v>G04BE03_nr</v>
      </c>
      <c r="C198" s="113" t="str">
        <f>+Medikamente!B216</f>
        <v>G04BE03</v>
      </c>
      <c r="D198" s="113" t="str">
        <f>+Medikamente!C216</f>
        <v>Sildenafil</v>
      </c>
      <c r="E198" s="113" t="str">
        <f>+Medikamente!F216</f>
        <v>REVATIO Inj Lös 10 mg/12.5ml Durchstf</v>
      </c>
      <c r="F198" s="113"/>
      <c r="G198" s="113" t="str">
        <f>+Medikamente!R216</f>
        <v>mg</v>
      </c>
      <c r="H198" s="113">
        <f>+Medikamente!H216</f>
        <v>0</v>
      </c>
      <c r="I198" s="113">
        <f>+Medikamente!I216</f>
        <v>0</v>
      </c>
    </row>
    <row r="199" spans="1:9">
      <c r="A199" s="113">
        <f>+Startseite!$C$16</f>
        <v>0</v>
      </c>
      <c r="B199" s="113" t="str">
        <f>+Medikamente!L217</f>
        <v>H01BA04_nr</v>
      </c>
      <c r="C199" s="113" t="str">
        <f>+Medikamente!B217</f>
        <v>H01BA04</v>
      </c>
      <c r="D199" s="113" t="str">
        <f>+Medikamente!C217</f>
        <v>Terlipressin</v>
      </c>
      <c r="E199" s="113" t="str">
        <f>+Medikamente!F217</f>
        <v>GLYPRESSIN Trockensub 1 mg c Solv Amp 5 Stk</v>
      </c>
      <c r="F199" s="113"/>
      <c r="G199" s="113" t="str">
        <f>+Medikamente!R217</f>
        <v>mg</v>
      </c>
      <c r="H199" s="113">
        <f>+Medikamente!H217</f>
        <v>0</v>
      </c>
      <c r="I199" s="113">
        <f>+Medikamente!I217</f>
        <v>0</v>
      </c>
    </row>
    <row r="200" spans="1:9">
      <c r="A200" s="113">
        <f>+Startseite!$C$16</f>
        <v>0</v>
      </c>
      <c r="B200" s="113" t="str">
        <f>+Medikamente!L218</f>
        <v>H01BA04_nr</v>
      </c>
      <c r="C200" s="113" t="str">
        <f>+Medikamente!B218</f>
        <v>H01BA04</v>
      </c>
      <c r="D200" s="113" t="str">
        <f>+Medikamente!C218</f>
        <v>Terlipressin</v>
      </c>
      <c r="E200" s="113" t="str">
        <f>+Medikamente!F218</f>
        <v>HAEMOPRESSIN Trockensub 1 mg c Solv Durchstf 5 Stk</v>
      </c>
      <c r="F200" s="113"/>
      <c r="G200" s="113" t="str">
        <f>+Medikamente!R218</f>
        <v>mg</v>
      </c>
      <c r="H200" s="113">
        <f>+Medikamente!H218</f>
        <v>0</v>
      </c>
      <c r="I200" s="113">
        <f>+Medikamente!I218</f>
        <v>0</v>
      </c>
    </row>
    <row r="201" spans="1:9">
      <c r="A201" s="113">
        <f>+Startseite!$C$16</f>
        <v>0</v>
      </c>
      <c r="B201" s="113" t="str">
        <f>+Medikamente!L219</f>
        <v>H01CB02_nr</v>
      </c>
      <c r="C201" s="113" t="str">
        <f>+Medikamente!B219</f>
        <v>H01CB02</v>
      </c>
      <c r="D201" s="113" t="str">
        <f>+Medikamente!C219</f>
        <v>Octreotidum</v>
      </c>
      <c r="E201" s="113" t="str">
        <f>+Medikamente!F219</f>
        <v>SANDOSTATIN LAR Trockensub 10 mg c Sol Fertspr</v>
      </c>
      <c r="F201" s="113"/>
      <c r="G201" s="113" t="str">
        <f>+Medikamente!R219</f>
        <v>mg</v>
      </c>
      <c r="H201" s="113">
        <f>+Medikamente!H219</f>
        <v>0</v>
      </c>
      <c r="I201" s="113">
        <f>+Medikamente!I219</f>
        <v>0</v>
      </c>
    </row>
    <row r="202" spans="1:9">
      <c r="A202" s="113">
        <f>+Startseite!$C$16</f>
        <v>0</v>
      </c>
      <c r="B202" s="113" t="str">
        <f>+Medikamente!L220</f>
        <v>H01CB02_nr</v>
      </c>
      <c r="C202" s="113" t="str">
        <f>+Medikamente!B220</f>
        <v>H01CB02</v>
      </c>
      <c r="D202" s="113" t="str">
        <f>+Medikamente!C220</f>
        <v>Octreotidum</v>
      </c>
      <c r="E202" s="113" t="str">
        <f>+Medikamente!F220</f>
        <v>SANDOSTATIN LAR Trockensub 20 mg c Sol Fertspr</v>
      </c>
      <c r="F202" s="113"/>
      <c r="G202" s="113" t="str">
        <f>+Medikamente!R220</f>
        <v>mg</v>
      </c>
      <c r="H202" s="113">
        <f>+Medikamente!H220</f>
        <v>0</v>
      </c>
      <c r="I202" s="113">
        <f>+Medikamente!I220</f>
        <v>0</v>
      </c>
    </row>
    <row r="203" spans="1:9">
      <c r="A203" s="113">
        <f>+Startseite!$C$16</f>
        <v>0</v>
      </c>
      <c r="B203" s="113" t="str">
        <f>+Medikamente!L221</f>
        <v>H01CB02_nr</v>
      </c>
      <c r="C203" s="113" t="str">
        <f>+Medikamente!B221</f>
        <v>H01CB02</v>
      </c>
      <c r="D203" s="113" t="str">
        <f>+Medikamente!C221</f>
        <v>Octreotidum</v>
      </c>
      <c r="E203" s="113" t="str">
        <f>+Medikamente!F221</f>
        <v>SANDOSTATIN LAR Trockensub 30 mg c Sol Fertspr</v>
      </c>
      <c r="F203" s="113"/>
      <c r="G203" s="113" t="str">
        <f>+Medikamente!R221</f>
        <v>mg</v>
      </c>
      <c r="H203" s="113">
        <f>+Medikamente!H221</f>
        <v>0</v>
      </c>
      <c r="I203" s="113">
        <f>+Medikamente!I221</f>
        <v>0</v>
      </c>
    </row>
    <row r="204" spans="1:9">
      <c r="A204" s="113">
        <f>+Startseite!$C$16</f>
        <v>0</v>
      </c>
      <c r="B204" s="113" t="str">
        <f>+Medikamente!L222</f>
        <v>J01XX08_nr</v>
      </c>
      <c r="C204" s="113" t="str">
        <f>+Medikamente!B222</f>
        <v>J01XX08</v>
      </c>
      <c r="D204" s="113" t="str">
        <f>+Medikamente!C222</f>
        <v>Linezolid</v>
      </c>
      <c r="E204" s="113" t="str">
        <f>+Medikamente!F222</f>
        <v>ZYVOXID Filmtabl 600 mg 10 Stk</v>
      </c>
      <c r="F204" s="113"/>
      <c r="G204" s="113" t="str">
        <f>+Medikamente!R222</f>
        <v>mg</v>
      </c>
      <c r="H204" s="113">
        <f>+Medikamente!H222</f>
        <v>0</v>
      </c>
      <c r="I204" s="113">
        <f>+Medikamente!I222</f>
        <v>0</v>
      </c>
    </row>
    <row r="205" spans="1:9">
      <c r="A205" s="113">
        <f>+Startseite!$C$16</f>
        <v>0</v>
      </c>
      <c r="B205" s="113" t="str">
        <f>+Medikamente!L223</f>
        <v>J01XX08_nr</v>
      </c>
      <c r="C205" s="113" t="str">
        <f>+Medikamente!B223</f>
        <v>J01XX08</v>
      </c>
      <c r="D205" s="113" t="str">
        <f>+Medikamente!C223</f>
        <v>Linezolid</v>
      </c>
      <c r="E205" s="113" t="str">
        <f>+Medikamente!F223</f>
        <v>ZYVOXID Inf Lös 2 mg/ml 10 Freeflex 300 ml</v>
      </c>
      <c r="F205" s="113"/>
      <c r="G205" s="113" t="str">
        <f>+Medikamente!R223</f>
        <v>mg</v>
      </c>
      <c r="H205" s="113">
        <f>+Medikamente!H223</f>
        <v>0</v>
      </c>
      <c r="I205" s="113">
        <f>+Medikamente!I223</f>
        <v>0</v>
      </c>
    </row>
    <row r="206" spans="1:9">
      <c r="A206" s="113">
        <f>+Startseite!$C$16</f>
        <v>0</v>
      </c>
      <c r="B206" s="113" t="str">
        <f>+Medikamente!L224</f>
        <v>J01XX08_nr</v>
      </c>
      <c r="C206" s="113" t="str">
        <f>+Medikamente!B224</f>
        <v>J01XX08</v>
      </c>
      <c r="D206" s="113" t="str">
        <f>+Medikamente!C224</f>
        <v>Linezolid</v>
      </c>
      <c r="E206" s="113" t="str">
        <f>+Medikamente!F224</f>
        <v>ZYVOXID Susp 20 mg/ml Fl 150 ml</v>
      </c>
      <c r="F206" s="113"/>
      <c r="G206" s="113" t="str">
        <f>+Medikamente!R224</f>
        <v>mg</v>
      </c>
      <c r="H206" s="113">
        <f>+Medikamente!H224</f>
        <v>0</v>
      </c>
      <c r="I206" s="113">
        <f>+Medikamente!I224</f>
        <v>0</v>
      </c>
    </row>
    <row r="207" spans="1:9">
      <c r="A207" s="113">
        <f>+Startseite!$C$16</f>
        <v>0</v>
      </c>
      <c r="B207" s="113" t="str">
        <f>+Medikamente!L225</f>
        <v>J01XX09_nr</v>
      </c>
      <c r="C207" s="113" t="str">
        <f>+Medikamente!B225</f>
        <v>J01XX09</v>
      </c>
      <c r="D207" s="113" t="str">
        <f>+Medikamente!C225</f>
        <v>Daptomycin</v>
      </c>
      <c r="E207" s="113" t="str">
        <f>+Medikamente!F225</f>
        <v>CUBICIN Trockensub 350 mg Durchstf</v>
      </c>
      <c r="F207" s="113"/>
      <c r="G207" s="113" t="str">
        <f>+Medikamente!R225</f>
        <v>mg</v>
      </c>
      <c r="H207" s="113">
        <f>+Medikamente!H225</f>
        <v>0</v>
      </c>
      <c r="I207" s="113">
        <f>+Medikamente!I225</f>
        <v>0</v>
      </c>
    </row>
    <row r="208" spans="1:9">
      <c r="A208" s="113">
        <f>+Startseite!$C$16</f>
        <v>0</v>
      </c>
      <c r="B208" s="113" t="str">
        <f>+Medikamente!L226</f>
        <v>J01XX09_nr</v>
      </c>
      <c r="C208" s="113" t="str">
        <f>+Medikamente!B226</f>
        <v>J01XX09</v>
      </c>
      <c r="D208" s="113" t="str">
        <f>+Medikamente!C226</f>
        <v>Daptomycin</v>
      </c>
      <c r="E208" s="113" t="str">
        <f>+Medikamente!F226</f>
        <v>CUBICIN Trockensub 500 mg Durchstf</v>
      </c>
      <c r="F208" s="113"/>
      <c r="G208" s="113" t="str">
        <f>+Medikamente!R226</f>
        <v>mg</v>
      </c>
      <c r="H208" s="113">
        <f>+Medikamente!H226</f>
        <v>0</v>
      </c>
      <c r="I208" s="113">
        <f>+Medikamente!I226</f>
        <v>0</v>
      </c>
    </row>
    <row r="209" spans="1:9">
      <c r="A209" s="113">
        <f>+Startseite!$C$16</f>
        <v>0</v>
      </c>
      <c r="B209" s="113" t="str">
        <f>+Medikamente!L227</f>
        <v>J02AA01_nr</v>
      </c>
      <c r="C209" s="113" t="str">
        <f>+Medikamente!B227</f>
        <v>J02AA01</v>
      </c>
      <c r="D209" s="113" t="str">
        <f>+Medikamente!C227</f>
        <v>Amphotericin B</v>
      </c>
      <c r="E209" s="113" t="str">
        <f>+Medikamente!F227</f>
        <v>AMBISOME Trockensub 50 mg Durchstf</v>
      </c>
      <c r="F209" s="113"/>
      <c r="G209" s="113" t="str">
        <f>+Medikamente!R227</f>
        <v>mg</v>
      </c>
      <c r="H209" s="113">
        <f>+Medikamente!H227</f>
        <v>0</v>
      </c>
      <c r="I209" s="113">
        <f>+Medikamente!I227</f>
        <v>0</v>
      </c>
    </row>
    <row r="210" spans="1:9">
      <c r="A210" s="113">
        <f>+Startseite!$C$16</f>
        <v>0</v>
      </c>
      <c r="B210" s="113" t="str">
        <f>+Medikamente!L228</f>
        <v>J02AA01_nr</v>
      </c>
      <c r="C210" s="113" t="str">
        <f>+Medikamente!B228</f>
        <v>J02AA01</v>
      </c>
      <c r="D210" s="113" t="str">
        <f>+Medikamente!C228</f>
        <v>Amphotericin B</v>
      </c>
      <c r="E210" s="113" t="str">
        <f>+Medikamente!F228</f>
        <v>AMBISOME Trockensub 50 mg Durchstf 10 Stk</v>
      </c>
      <c r="F210" s="113"/>
      <c r="G210" s="113" t="str">
        <f>+Medikamente!R228</f>
        <v>mg</v>
      </c>
      <c r="H210" s="113">
        <f>+Medikamente!H228</f>
        <v>0</v>
      </c>
      <c r="I210" s="113">
        <f>+Medikamente!I228</f>
        <v>0</v>
      </c>
    </row>
    <row r="211" spans="1:9">
      <c r="A211" s="113">
        <f>+Startseite!$C$16</f>
        <v>0</v>
      </c>
      <c r="B211" s="113" t="str">
        <f>+Medikamente!L229</f>
        <v>J02AC03_O</v>
      </c>
      <c r="C211" s="113" t="str">
        <f>+Medikamente!B229</f>
        <v>J02AC03</v>
      </c>
      <c r="D211" s="113" t="str">
        <f>+Medikamente!C229</f>
        <v>Voriconazol</v>
      </c>
      <c r="E211" s="113" t="str">
        <f>+Medikamente!F229</f>
        <v>VFEND Filmtabl 200 mg 28 Stk</v>
      </c>
      <c r="F211" s="113"/>
      <c r="G211" s="113" t="str">
        <f>+Medikamente!R229</f>
        <v>mg</v>
      </c>
      <c r="H211" s="113">
        <f>+Medikamente!H229</f>
        <v>0</v>
      </c>
      <c r="I211" s="113">
        <f>+Medikamente!I229</f>
        <v>0</v>
      </c>
    </row>
    <row r="212" spans="1:9">
      <c r="A212" s="113">
        <f>+Startseite!$C$16</f>
        <v>0</v>
      </c>
      <c r="B212" s="113" t="str">
        <f>+Medikamente!L230</f>
        <v>J02AC03_O</v>
      </c>
      <c r="C212" s="113" t="str">
        <f>+Medikamente!B230</f>
        <v>J02AC03</v>
      </c>
      <c r="D212" s="113" t="str">
        <f>+Medikamente!C230</f>
        <v>Voriconazol</v>
      </c>
      <c r="E212" s="113" t="str">
        <f>+Medikamente!F230</f>
        <v>VFEND Filmtabl 50 mg 56 Stk</v>
      </c>
      <c r="F212" s="113"/>
      <c r="G212" s="113" t="str">
        <f>+Medikamente!R230</f>
        <v>mg</v>
      </c>
      <c r="H212" s="113">
        <f>+Medikamente!H230</f>
        <v>0</v>
      </c>
      <c r="I212" s="113">
        <f>+Medikamente!I230</f>
        <v>0</v>
      </c>
    </row>
    <row r="213" spans="1:9">
      <c r="A213" s="113">
        <f>+Startseite!$C$16</f>
        <v>0</v>
      </c>
      <c r="B213" s="113" t="str">
        <f>+Medikamente!L231</f>
        <v>J02AC03_O</v>
      </c>
      <c r="C213" s="113" t="str">
        <f>+Medikamente!B231</f>
        <v>J02AC03</v>
      </c>
      <c r="D213" s="113" t="str">
        <f>+Medikamente!C231</f>
        <v>Voriconazol</v>
      </c>
      <c r="E213" s="113" t="str">
        <f>+Medikamente!F231</f>
        <v>VFEND Plv 40 mg/ml für Susp 70 ml</v>
      </c>
      <c r="F213" s="113"/>
      <c r="G213" s="113" t="str">
        <f>+Medikamente!R231</f>
        <v>mg</v>
      </c>
      <c r="H213" s="113">
        <f>+Medikamente!H231</f>
        <v>0</v>
      </c>
      <c r="I213" s="113">
        <f>+Medikamente!I231</f>
        <v>0</v>
      </c>
    </row>
    <row r="214" spans="1:9">
      <c r="A214" s="113">
        <f>+Startseite!$C$16</f>
        <v>0</v>
      </c>
      <c r="B214" s="113" t="str">
        <f>+Medikamente!L232</f>
        <v>J02AC03_IV</v>
      </c>
      <c r="C214" s="113" t="str">
        <f>+Medikamente!B232</f>
        <v>J02AC03</v>
      </c>
      <c r="D214" s="113" t="str">
        <f>+Medikamente!C232</f>
        <v>Voriconazol</v>
      </c>
      <c r="E214" s="113" t="str">
        <f>+Medikamente!F232</f>
        <v>VFEND Trockensub 200 mg Amp</v>
      </c>
      <c r="F214" s="113"/>
      <c r="G214" s="113" t="str">
        <f>+Medikamente!R232</f>
        <v>mg</v>
      </c>
      <c r="H214" s="113">
        <f>+Medikamente!H232</f>
        <v>0</v>
      </c>
      <c r="I214" s="113">
        <f>+Medikamente!I232</f>
        <v>0</v>
      </c>
    </row>
    <row r="215" spans="1:9">
      <c r="A215" s="113">
        <f>+Startseite!$C$16</f>
        <v>0</v>
      </c>
      <c r="B215" s="113" t="str">
        <f>+Medikamente!L233</f>
        <v>J02AC04_nr</v>
      </c>
      <c r="C215" s="113" t="str">
        <f>+Medikamente!B233</f>
        <v>J02AC04</v>
      </c>
      <c r="D215" s="113" t="str">
        <f>+Medikamente!C233</f>
        <v>Posaconazol</v>
      </c>
      <c r="E215" s="113" t="str">
        <f>+Medikamente!F233</f>
        <v>NOXAFIL Susp 40 mg/ml Fl 105 ml</v>
      </c>
      <c r="F215" s="113"/>
      <c r="G215" s="113" t="str">
        <f>+Medikamente!R233</f>
        <v>mg</v>
      </c>
      <c r="H215" s="113">
        <f>+Medikamente!H233</f>
        <v>0</v>
      </c>
      <c r="I215" s="113">
        <f>+Medikamente!I233</f>
        <v>0</v>
      </c>
    </row>
    <row r="216" spans="1:9">
      <c r="A216" s="113">
        <f>+Startseite!$C$16</f>
        <v>0</v>
      </c>
      <c r="B216" s="113" t="str">
        <f>+Medikamente!L234</f>
        <v>J02AC04_nr</v>
      </c>
      <c r="C216" s="113" t="str">
        <f>+Medikamente!B234</f>
        <v>J02AC04</v>
      </c>
      <c r="D216" s="113" t="str">
        <f>+Medikamente!C234</f>
        <v>Posaconazol</v>
      </c>
      <c r="E216" s="113" t="str">
        <f>+Medikamente!F234</f>
        <v>NOXAFIL Tabl 100 mg 24 Stk</v>
      </c>
      <c r="F216" s="113"/>
      <c r="G216" s="113" t="str">
        <f>+Medikamente!R234</f>
        <v>mg</v>
      </c>
      <c r="H216" s="113">
        <f>+Medikamente!H234</f>
        <v>0</v>
      </c>
      <c r="I216" s="113">
        <f>+Medikamente!I234</f>
        <v>0</v>
      </c>
    </row>
    <row r="217" spans="1:9">
      <c r="A217" s="113">
        <f>+Startseite!$C$16</f>
        <v>0</v>
      </c>
      <c r="B217" s="113" t="str">
        <f>+Medikamente!L235</f>
        <v>J02AC04_nr</v>
      </c>
      <c r="C217" s="113" t="str">
        <f>+Medikamente!B235</f>
        <v>J02AC04</v>
      </c>
      <c r="D217" s="113" t="str">
        <f>+Medikamente!C235</f>
        <v>Posaconazol</v>
      </c>
      <c r="E217" s="113" t="str">
        <f>+Medikamente!F235</f>
        <v>NOXAFIL Tabl 100 mg 96 Stk</v>
      </c>
      <c r="F217" s="113"/>
      <c r="G217" s="113" t="str">
        <f>+Medikamente!R235</f>
        <v>mg</v>
      </c>
      <c r="H217" s="113">
        <f>+Medikamente!H235</f>
        <v>0</v>
      </c>
      <c r="I217" s="113">
        <f>+Medikamente!I235</f>
        <v>0</v>
      </c>
    </row>
    <row r="218" spans="1:9">
      <c r="A218" s="113">
        <f>+Startseite!$C$16</f>
        <v>0</v>
      </c>
      <c r="B218" s="113" t="str">
        <f>+Medikamente!L236</f>
        <v>J02AX04_nr</v>
      </c>
      <c r="C218" s="113" t="str">
        <f>+Medikamente!B236</f>
        <v>J02AX04</v>
      </c>
      <c r="D218" s="113" t="str">
        <f>+Medikamente!C236</f>
        <v>Caspofungin</v>
      </c>
      <c r="E218" s="113" t="str">
        <f>+Medikamente!F236</f>
        <v>CANCIDAS Trockensub 50 mg Durchstf</v>
      </c>
      <c r="F218" s="113"/>
      <c r="G218" s="113" t="str">
        <f>+Medikamente!R236</f>
        <v>mg</v>
      </c>
      <c r="H218" s="113">
        <f>+Medikamente!H236</f>
        <v>0</v>
      </c>
      <c r="I218" s="113">
        <f>+Medikamente!I236</f>
        <v>0</v>
      </c>
    </row>
    <row r="219" spans="1:9">
      <c r="A219" s="113">
        <f>+Startseite!$C$16</f>
        <v>0</v>
      </c>
      <c r="B219" s="113" t="str">
        <f>+Medikamente!L237</f>
        <v>J02AX04_nr</v>
      </c>
      <c r="C219" s="113" t="str">
        <f>+Medikamente!B237</f>
        <v>J02AX04</v>
      </c>
      <c r="D219" s="113" t="str">
        <f>+Medikamente!C237</f>
        <v>Caspofungin</v>
      </c>
      <c r="E219" s="113" t="str">
        <f>+Medikamente!F237</f>
        <v>CANCIDAS Trockensub 70 mg Durchstf</v>
      </c>
      <c r="F219" s="113"/>
      <c r="G219" s="113" t="str">
        <f>+Medikamente!R237</f>
        <v>mg</v>
      </c>
      <c r="H219" s="113">
        <f>+Medikamente!H237</f>
        <v>0</v>
      </c>
      <c r="I219" s="113">
        <f>+Medikamente!I237</f>
        <v>0</v>
      </c>
    </row>
    <row r="220" spans="1:9">
      <c r="A220" s="113">
        <f>+Startseite!$C$16</f>
        <v>0</v>
      </c>
      <c r="B220" s="113" t="str">
        <f>+Medikamente!L238</f>
        <v>J02AX05_nr</v>
      </c>
      <c r="C220" s="113" t="str">
        <f>+Medikamente!B238</f>
        <v>J02AX05</v>
      </c>
      <c r="D220" s="113" t="str">
        <f>+Medikamente!C238</f>
        <v>Micafungin</v>
      </c>
      <c r="E220" s="113" t="str">
        <f>+Medikamente!F238</f>
        <v>MYCAMINE Trockensub 100 mg Durchstf</v>
      </c>
      <c r="F220" s="113"/>
      <c r="G220" s="113" t="str">
        <f>+Medikamente!R238</f>
        <v>mg</v>
      </c>
      <c r="H220" s="113">
        <f>+Medikamente!H238</f>
        <v>0</v>
      </c>
      <c r="I220" s="113">
        <f>+Medikamente!I238</f>
        <v>0</v>
      </c>
    </row>
    <row r="221" spans="1:9">
      <c r="A221" s="113">
        <f>+Startseite!$C$16</f>
        <v>0</v>
      </c>
      <c r="B221" s="113" t="str">
        <f>+Medikamente!L239</f>
        <v>J02AX05_nr</v>
      </c>
      <c r="C221" s="113" t="str">
        <f>+Medikamente!B239</f>
        <v>J02AX05</v>
      </c>
      <c r="D221" s="113" t="str">
        <f>+Medikamente!C239</f>
        <v>Micafungin</v>
      </c>
      <c r="E221" s="113" t="str">
        <f>+Medikamente!F239</f>
        <v>MYCAMINE Trockensub 50 mg Durchstf</v>
      </c>
      <c r="F221" s="113"/>
      <c r="G221" s="113" t="str">
        <f>+Medikamente!R239</f>
        <v>mg</v>
      </c>
      <c r="H221" s="113">
        <f>+Medikamente!H239</f>
        <v>0</v>
      </c>
      <c r="I221" s="113">
        <f>+Medikamente!I239</f>
        <v>0</v>
      </c>
    </row>
    <row r="222" spans="1:9">
      <c r="A222" s="113">
        <f>+Startseite!$C$16</f>
        <v>0</v>
      </c>
      <c r="B222" s="113" t="str">
        <f>+Medikamente!L240</f>
        <v>J02AX06_nr</v>
      </c>
      <c r="C222" s="113" t="str">
        <f>+Medikamente!B240</f>
        <v>J02AX06</v>
      </c>
      <c r="D222" s="113" t="str">
        <f>+Medikamente!C240</f>
        <v>Anidulafungin</v>
      </c>
      <c r="E222" s="113" t="str">
        <f>+Medikamente!F240</f>
        <v>ECALTA Trockensub 100 mg Durchstf</v>
      </c>
      <c r="F222" s="113"/>
      <c r="G222" s="113" t="str">
        <f>+Medikamente!R240</f>
        <v>mg</v>
      </c>
      <c r="H222" s="113">
        <f>+Medikamente!H240</f>
        <v>0</v>
      </c>
      <c r="I222" s="113">
        <f>+Medikamente!I240</f>
        <v>0</v>
      </c>
    </row>
    <row r="223" spans="1:9">
      <c r="A223" s="113">
        <f>+Startseite!$C$16</f>
        <v>0</v>
      </c>
      <c r="B223" s="113" t="str">
        <f>+Medikamente!L241</f>
        <v>J05AB14_nr</v>
      </c>
      <c r="C223" s="113" t="str">
        <f>+Medikamente!B241</f>
        <v>J05AB14</v>
      </c>
      <c r="D223" s="113" t="str">
        <f>+Medikamente!C241</f>
        <v>Valganciclovir</v>
      </c>
      <c r="E223" s="113" t="str">
        <f>+Medikamente!F241</f>
        <v>VALCYTE Filmtabl 450 mg 60 Stk</v>
      </c>
      <c r="F223" s="113"/>
      <c r="G223" s="113" t="str">
        <f>+Medikamente!R241</f>
        <v>mg</v>
      </c>
      <c r="H223" s="113">
        <f>+Medikamente!H241</f>
        <v>0</v>
      </c>
      <c r="I223" s="113">
        <f>+Medikamente!I241</f>
        <v>0</v>
      </c>
    </row>
    <row r="224" spans="1:9">
      <c r="A224" s="113">
        <f>+Startseite!$C$16</f>
        <v>0</v>
      </c>
      <c r="B224" s="113" t="str">
        <f>+Medikamente!L242</f>
        <v>J05AB14_nr</v>
      </c>
      <c r="C224" s="113" t="str">
        <f>+Medikamente!B242</f>
        <v>J05AB14</v>
      </c>
      <c r="D224" s="113" t="str">
        <f>+Medikamente!C242</f>
        <v>Valganciclovir</v>
      </c>
      <c r="E224" s="113" t="str">
        <f>+Medikamente!F242</f>
        <v>VALGANCICLIVIR Kaps 18 mg 100 Stk</v>
      </c>
      <c r="F224" s="113"/>
      <c r="G224" s="113" t="str">
        <f>+Medikamente!R242</f>
        <v>mg</v>
      </c>
      <c r="H224" s="113">
        <f>+Medikamente!H242</f>
        <v>0</v>
      </c>
      <c r="I224" s="113">
        <f>+Medikamente!I242</f>
        <v>0</v>
      </c>
    </row>
    <row r="225" spans="1:9">
      <c r="A225" s="113">
        <f>+Startseite!$C$16</f>
        <v>0</v>
      </c>
      <c r="B225" s="113" t="str">
        <f>+Medikamente!L243</f>
        <v>J05AB14_nr</v>
      </c>
      <c r="C225" s="113" t="str">
        <f>+Medikamente!B243</f>
        <v>J05AB14</v>
      </c>
      <c r="D225" s="113" t="str">
        <f>+Medikamente!C243</f>
        <v>Valganciclovir</v>
      </c>
      <c r="E225" s="113" t="str">
        <f>+Medikamente!F243</f>
        <v>VALGANCICLIVIR Kaps 25 mg 100 Stk</v>
      </c>
      <c r="F225" s="113"/>
      <c r="G225" s="113" t="str">
        <f>+Medikamente!R243</f>
        <v>mg</v>
      </c>
      <c r="H225" s="113">
        <f>+Medikamente!H243</f>
        <v>0</v>
      </c>
      <c r="I225" s="113">
        <f>+Medikamente!I243</f>
        <v>0</v>
      </c>
    </row>
    <row r="226" spans="1:9">
      <c r="A226" s="113">
        <f>+Startseite!$C$16</f>
        <v>0</v>
      </c>
      <c r="B226" s="113" t="str">
        <f>+Medikamente!L244</f>
        <v>J05AB14_nr</v>
      </c>
      <c r="C226" s="113" t="str">
        <f>+Medikamente!B244</f>
        <v>J05AB14</v>
      </c>
      <c r="D226" s="113" t="str">
        <f>+Medikamente!C244</f>
        <v>Valganciclovir</v>
      </c>
      <c r="E226" s="113" t="str">
        <f>+Medikamente!F244</f>
        <v>VALGANCICLOVIR Mepha Lactab 450 mg 60 Stk</v>
      </c>
      <c r="F226" s="113"/>
      <c r="G226" s="113" t="str">
        <f>+Medikamente!R244</f>
        <v>mg</v>
      </c>
      <c r="H226" s="113">
        <f>+Medikamente!H244</f>
        <v>0</v>
      </c>
      <c r="I226" s="113">
        <f>+Medikamente!I244</f>
        <v>0</v>
      </c>
    </row>
    <row r="227" spans="1:9">
      <c r="A227" s="113">
        <f>+Startseite!$C$16</f>
        <v>0</v>
      </c>
      <c r="B227" s="113" t="str">
        <f>+Medikamente!L245</f>
        <v>J05AB14_nr</v>
      </c>
      <c r="C227" s="113" t="str">
        <f>+Medikamente!B245</f>
        <v>J05AB14</v>
      </c>
      <c r="D227" s="113" t="str">
        <f>+Medikamente!C245</f>
        <v>Valganciclovir</v>
      </c>
      <c r="E227" s="113" t="str">
        <f>+Medikamente!F245</f>
        <v>VALGANCICLOVIR Sandoz Filmtabl 450 mg 60 Stk</v>
      </c>
      <c r="F227" s="113"/>
      <c r="G227" s="113" t="str">
        <f>+Medikamente!R245</f>
        <v>mg</v>
      </c>
      <c r="H227" s="113">
        <f>+Medikamente!H245</f>
        <v>0</v>
      </c>
      <c r="I227" s="113">
        <f>+Medikamente!I245</f>
        <v>0</v>
      </c>
    </row>
    <row r="228" spans="1:9">
      <c r="A228" s="113">
        <f>+Startseite!$C$16</f>
        <v>0</v>
      </c>
      <c r="B228" s="113" t="str">
        <f>+Medikamente!L246</f>
        <v>J05AD01_nr</v>
      </c>
      <c r="C228" s="113" t="str">
        <f>+Medikamente!B246</f>
        <v>J05AD01</v>
      </c>
      <c r="D228" s="113" t="str">
        <f>+Medikamente!C246</f>
        <v>Foscarnet</v>
      </c>
      <c r="E228" s="113" t="str">
        <f>+Medikamente!F246</f>
        <v>FOSCAVIR Inf Lös 6000 mg/250ml Fl 250 ml</v>
      </c>
      <c r="F228" s="113"/>
      <c r="G228" s="113" t="str">
        <f>+Medikamente!R246</f>
        <v>mg</v>
      </c>
      <c r="H228" s="113">
        <f>+Medikamente!H246</f>
        <v>0</v>
      </c>
      <c r="I228" s="113">
        <f>+Medikamente!I246</f>
        <v>0</v>
      </c>
    </row>
    <row r="229" spans="1:9">
      <c r="A229" s="113">
        <f>+Startseite!$C$16</f>
        <v>0</v>
      </c>
      <c r="B229" s="113" t="str">
        <f>+Medikamente!L247</f>
        <v>J05AE11_nr</v>
      </c>
      <c r="C229" s="113" t="str">
        <f>+Medikamente!B247</f>
        <v>J05AE11</v>
      </c>
      <c r="D229" s="113" t="str">
        <f>+Medikamente!C247</f>
        <v xml:space="preserve">Telapravir </v>
      </c>
      <c r="E229" s="113" t="str">
        <f>+Medikamente!F247</f>
        <v>INCIVO Filmtabl 375 mg 4 Fl 42 Stk</v>
      </c>
      <c r="F229" s="113"/>
      <c r="G229" s="113" t="str">
        <f>+Medikamente!R247</f>
        <v>mg</v>
      </c>
      <c r="H229" s="113">
        <f>+Medikamente!H247</f>
        <v>0</v>
      </c>
      <c r="I229" s="113">
        <f>+Medikamente!I247</f>
        <v>0</v>
      </c>
    </row>
    <row r="230" spans="1:9">
      <c r="A230" s="113">
        <f>+Startseite!$C$16</f>
        <v>0</v>
      </c>
      <c r="B230" s="113" t="str">
        <f>+Medikamente!L248</f>
        <v>J05AE11_nr</v>
      </c>
      <c r="C230" s="113" t="str">
        <f>+Medikamente!B248</f>
        <v>J05AE11</v>
      </c>
      <c r="D230" s="113" t="str">
        <f>+Medikamente!C248</f>
        <v xml:space="preserve">Telapravir </v>
      </c>
      <c r="E230" s="113" t="str">
        <f>+Medikamente!F248</f>
        <v>INCIVO Filmtabl 375 mg Fl 42 Stk</v>
      </c>
      <c r="F230" s="113"/>
      <c r="G230" s="113" t="str">
        <f>+Medikamente!R248</f>
        <v>mg</v>
      </c>
      <c r="H230" s="113">
        <f>+Medikamente!H248</f>
        <v>0</v>
      </c>
      <c r="I230" s="113">
        <f>+Medikamente!I248</f>
        <v>0</v>
      </c>
    </row>
    <row r="231" spans="1:9">
      <c r="A231" s="113">
        <f>+Startseite!$C$16</f>
        <v>0</v>
      </c>
      <c r="B231" s="113" t="str">
        <f>+Medikamente!L249</f>
        <v>J05AE12_nr</v>
      </c>
      <c r="C231" s="113" t="str">
        <f>+Medikamente!B249</f>
        <v>J05AE12</v>
      </c>
      <c r="D231" s="113" t="str">
        <f>+Medikamente!C249</f>
        <v xml:space="preserve">Boceprevir </v>
      </c>
      <c r="E231" s="113" t="str">
        <f>+Medikamente!F249</f>
        <v>VICTRELIS Kaps 200 mg 336 Stk</v>
      </c>
      <c r="F231" s="113"/>
      <c r="G231" s="113" t="str">
        <f>+Medikamente!R249</f>
        <v>g</v>
      </c>
      <c r="H231" s="113">
        <f>+Medikamente!H249</f>
        <v>0</v>
      </c>
      <c r="I231" s="113">
        <f>+Medikamente!I249</f>
        <v>0</v>
      </c>
    </row>
    <row r="232" spans="1:9">
      <c r="A232" s="113">
        <f>+Startseite!$C$16</f>
        <v>0</v>
      </c>
      <c r="B232" s="113" t="str">
        <f>+Medikamente!L250</f>
        <v>J06BA02_nr</v>
      </c>
      <c r="C232" s="113" t="str">
        <f>+Medikamente!B250</f>
        <v>J06BA02</v>
      </c>
      <c r="D232" s="113" t="str">
        <f>+Medikamente!C250</f>
        <v>Human-Immunglobulin, polyvalent</v>
      </c>
      <c r="E232" s="113" t="str">
        <f>+Medikamente!F250</f>
        <v>IG VENA Kedrion 5% Inf Lös 1 g/20ml 20 ml</v>
      </c>
      <c r="F232" s="113"/>
      <c r="G232" s="113" t="str">
        <f>+Medikamente!R250</f>
        <v>g</v>
      </c>
      <c r="H232" s="113">
        <f>+Medikamente!H250</f>
        <v>0</v>
      </c>
      <c r="I232" s="113">
        <f>+Medikamente!I250</f>
        <v>0</v>
      </c>
    </row>
    <row r="233" spans="1:9">
      <c r="A233" s="113">
        <f>+Startseite!$C$16</f>
        <v>0</v>
      </c>
      <c r="B233" s="113" t="str">
        <f>+Medikamente!L251</f>
        <v>J06BA02_nr</v>
      </c>
      <c r="C233" s="113" t="str">
        <f>+Medikamente!B251</f>
        <v>J06BA02</v>
      </c>
      <c r="D233" s="113" t="str">
        <f>+Medikamente!C251</f>
        <v>Human-Immunglobulin, polyvalent</v>
      </c>
      <c r="E233" s="113" t="str">
        <f>+Medikamente!F251</f>
        <v>IG VENA Kedrion 5% Inf Lös 10 g/200ml Fl 200 ml</v>
      </c>
      <c r="F233" s="113"/>
      <c r="G233" s="113" t="str">
        <f>+Medikamente!R251</f>
        <v>g</v>
      </c>
      <c r="H233" s="113">
        <f>+Medikamente!H251</f>
        <v>0</v>
      </c>
      <c r="I233" s="113">
        <f>+Medikamente!I251</f>
        <v>0</v>
      </c>
    </row>
    <row r="234" spans="1:9">
      <c r="A234" s="113">
        <f>+Startseite!$C$16</f>
        <v>0</v>
      </c>
      <c r="B234" s="113" t="str">
        <f>+Medikamente!L252</f>
        <v>J06BA02_nr</v>
      </c>
      <c r="C234" s="113" t="str">
        <f>+Medikamente!B252</f>
        <v>J06BA02</v>
      </c>
      <c r="D234" s="113" t="str">
        <f>+Medikamente!C252</f>
        <v>Human-Immunglobulin, polyvalent</v>
      </c>
      <c r="E234" s="113" t="str">
        <f>+Medikamente!F252</f>
        <v>IG VENA Kedrion 5% Inf Lös 2.5 g/50ml 50 ml</v>
      </c>
      <c r="F234" s="113"/>
      <c r="G234" s="113" t="str">
        <f>+Medikamente!R252</f>
        <v>g</v>
      </c>
      <c r="H234" s="113">
        <f>+Medikamente!H252</f>
        <v>0</v>
      </c>
      <c r="I234" s="113">
        <f>+Medikamente!I252</f>
        <v>0</v>
      </c>
    </row>
    <row r="235" spans="1:9">
      <c r="A235" s="113">
        <f>+Startseite!$C$16</f>
        <v>0</v>
      </c>
      <c r="B235" s="113" t="str">
        <f>+Medikamente!L253</f>
        <v>J06BA02_nr</v>
      </c>
      <c r="C235" s="113" t="str">
        <f>+Medikamente!B253</f>
        <v>J06BA02</v>
      </c>
      <c r="D235" s="113" t="str">
        <f>+Medikamente!C253</f>
        <v>Human-Immunglobulin, polyvalent</v>
      </c>
      <c r="E235" s="113" t="str">
        <f>+Medikamente!F253</f>
        <v>IG VENA Kedrion 5% Inf Lös 5 g/100ml Fl 100 ml</v>
      </c>
      <c r="F235" s="113"/>
      <c r="G235" s="113" t="str">
        <f>+Medikamente!R253</f>
        <v>g</v>
      </c>
      <c r="H235" s="113">
        <f>+Medikamente!H253</f>
        <v>0</v>
      </c>
      <c r="I235" s="113">
        <f>+Medikamente!I253</f>
        <v>0</v>
      </c>
    </row>
    <row r="236" spans="1:9">
      <c r="A236" s="113">
        <f>+Startseite!$C$16</f>
        <v>0</v>
      </c>
      <c r="B236" s="113" t="str">
        <f>+Medikamente!L254</f>
        <v>J06BA02_nr</v>
      </c>
      <c r="C236" s="113" t="str">
        <f>+Medikamente!B254</f>
        <v>J06BA02</v>
      </c>
      <c r="D236" s="113" t="str">
        <f>+Medikamente!C254</f>
        <v>Human-Immunglobulin, polyvalent</v>
      </c>
      <c r="E236" s="113" t="str">
        <f>+Medikamente!F254</f>
        <v>INTRATECT 10% Inf Lös 1 g/10ml i.v. Durchstf 10 ml</v>
      </c>
      <c r="F236" s="113"/>
      <c r="G236" s="113" t="str">
        <f>+Medikamente!R254</f>
        <v>g</v>
      </c>
      <c r="H236" s="113">
        <f>+Medikamente!H254</f>
        <v>0</v>
      </c>
      <c r="I236" s="113">
        <f>+Medikamente!I254</f>
        <v>0</v>
      </c>
    </row>
    <row r="237" spans="1:9">
      <c r="A237" s="113">
        <f>+Startseite!$C$16</f>
        <v>0</v>
      </c>
      <c r="B237" s="113" t="str">
        <f>+Medikamente!L255</f>
        <v>J06BA02_nr</v>
      </c>
      <c r="C237" s="113" t="str">
        <f>+Medikamente!B255</f>
        <v>J06BA02</v>
      </c>
      <c r="D237" s="113" t="str">
        <f>+Medikamente!C255</f>
        <v>Human-Immunglobulin, polyvalent</v>
      </c>
      <c r="E237" s="113" t="str">
        <f>+Medikamente!F255</f>
        <v>INTRATECT 10% Inf Lös 10 g/100ml i.v. 100 ml</v>
      </c>
      <c r="F237" s="113"/>
      <c r="G237" s="113" t="str">
        <f>+Medikamente!R255</f>
        <v>g</v>
      </c>
      <c r="H237" s="113">
        <f>+Medikamente!H255</f>
        <v>0</v>
      </c>
      <c r="I237" s="113">
        <f>+Medikamente!I255</f>
        <v>0</v>
      </c>
    </row>
    <row r="238" spans="1:9">
      <c r="A238" s="113">
        <f>+Startseite!$C$16</f>
        <v>0</v>
      </c>
      <c r="B238" s="113" t="str">
        <f>+Medikamente!L256</f>
        <v>J06BA02_nr</v>
      </c>
      <c r="C238" s="113" t="str">
        <f>+Medikamente!B256</f>
        <v>J06BA02</v>
      </c>
      <c r="D238" s="113" t="str">
        <f>+Medikamente!C256</f>
        <v>Human-Immunglobulin, polyvalent</v>
      </c>
      <c r="E238" s="113" t="str">
        <f>+Medikamente!F256</f>
        <v>INTRATECT 10% Inf Lös 20 g/200ml i.v. 200 ml</v>
      </c>
      <c r="F238" s="113"/>
      <c r="G238" s="113" t="str">
        <f>+Medikamente!R256</f>
        <v>g</v>
      </c>
      <c r="H238" s="113">
        <f>+Medikamente!H256</f>
        <v>0</v>
      </c>
      <c r="I238" s="113">
        <f>+Medikamente!I256</f>
        <v>0</v>
      </c>
    </row>
    <row r="239" spans="1:9">
      <c r="A239" s="113">
        <f>+Startseite!$C$16</f>
        <v>0</v>
      </c>
      <c r="B239" s="113" t="str">
        <f>+Medikamente!L257</f>
        <v>J06BA02_nr</v>
      </c>
      <c r="C239" s="113" t="str">
        <f>+Medikamente!B257</f>
        <v>J06BA02</v>
      </c>
      <c r="D239" s="113" t="str">
        <f>+Medikamente!C257</f>
        <v>Human-Immunglobulin, polyvalent</v>
      </c>
      <c r="E239" s="113" t="str">
        <f>+Medikamente!F257</f>
        <v>INTRATECT 10% Inf Lös 5 g/50ml i.v. Durchstf 50 ml</v>
      </c>
      <c r="F239" s="113"/>
      <c r="G239" s="113" t="str">
        <f>+Medikamente!R257</f>
        <v>g</v>
      </c>
      <c r="H239" s="113">
        <f>+Medikamente!H257</f>
        <v>0</v>
      </c>
      <c r="I239" s="113">
        <f>+Medikamente!I257</f>
        <v>0</v>
      </c>
    </row>
    <row r="240" spans="1:9">
      <c r="A240" s="113">
        <f>+Startseite!$C$16</f>
        <v>0</v>
      </c>
      <c r="B240" s="113" t="str">
        <f>+Medikamente!L258</f>
        <v>J06BA02_nr</v>
      </c>
      <c r="C240" s="113" t="str">
        <f>+Medikamente!B258</f>
        <v>J06BA02</v>
      </c>
      <c r="D240" s="113" t="str">
        <f>+Medikamente!C258</f>
        <v>Human-Immunglobulin, polyvalent</v>
      </c>
      <c r="E240" s="113" t="str">
        <f>+Medikamente!F258</f>
        <v>INTRATECT 5% Inf Lös 1 g/20ml i.v. Durchstf 20 ml</v>
      </c>
      <c r="F240" s="113"/>
      <c r="G240" s="113" t="str">
        <f>+Medikamente!R258</f>
        <v>g</v>
      </c>
      <c r="H240" s="113">
        <f>+Medikamente!H258</f>
        <v>0</v>
      </c>
      <c r="I240" s="113">
        <f>+Medikamente!I258</f>
        <v>0</v>
      </c>
    </row>
    <row r="241" spans="1:9">
      <c r="A241" s="113">
        <f>+Startseite!$C$16</f>
        <v>0</v>
      </c>
      <c r="B241" s="113" t="str">
        <f>+Medikamente!L259</f>
        <v>J06BA02_nr</v>
      </c>
      <c r="C241" s="113" t="str">
        <f>+Medikamente!B259</f>
        <v>J06BA02</v>
      </c>
      <c r="D241" s="113" t="str">
        <f>+Medikamente!C259</f>
        <v>Human-Immunglobulin, polyvalent</v>
      </c>
      <c r="E241" s="113" t="str">
        <f>+Medikamente!F259</f>
        <v>INTRATECT 5% Inf Lös 10 g/200ml i.v. 200 ml</v>
      </c>
      <c r="F241" s="113"/>
      <c r="G241" s="113" t="str">
        <f>+Medikamente!R259</f>
        <v>g</v>
      </c>
      <c r="H241" s="113">
        <f>+Medikamente!H259</f>
        <v>0</v>
      </c>
      <c r="I241" s="113">
        <f>+Medikamente!I259</f>
        <v>0</v>
      </c>
    </row>
    <row r="242" spans="1:9">
      <c r="A242" s="113">
        <f>+Startseite!$C$16</f>
        <v>0</v>
      </c>
      <c r="B242" s="113" t="str">
        <f>+Medikamente!L260</f>
        <v>J06BA02_nr</v>
      </c>
      <c r="C242" s="113" t="str">
        <f>+Medikamente!B260</f>
        <v>J06BA02</v>
      </c>
      <c r="D242" s="113" t="str">
        <f>+Medikamente!C260</f>
        <v>Human-Immunglobulin, polyvalent</v>
      </c>
      <c r="E242" s="113" t="str">
        <f>+Medikamente!F260</f>
        <v>INTRATECT 5% Inf Lös 2.5 g/50ml i.v. 50 ml</v>
      </c>
      <c r="F242" s="113"/>
      <c r="G242" s="113" t="str">
        <f>+Medikamente!R260</f>
        <v>g</v>
      </c>
      <c r="H242" s="113">
        <f>+Medikamente!H260</f>
        <v>0</v>
      </c>
      <c r="I242" s="113">
        <f>+Medikamente!I260</f>
        <v>0</v>
      </c>
    </row>
    <row r="243" spans="1:9">
      <c r="A243" s="113">
        <f>+Startseite!$C$16</f>
        <v>0</v>
      </c>
      <c r="B243" s="113" t="str">
        <f>+Medikamente!L261</f>
        <v>J06BA02_nr</v>
      </c>
      <c r="C243" s="113" t="str">
        <f>+Medikamente!B261</f>
        <v>J06BA02</v>
      </c>
      <c r="D243" s="113" t="str">
        <f>+Medikamente!C261</f>
        <v>Human-Immunglobulin, polyvalent</v>
      </c>
      <c r="E243" s="113" t="str">
        <f>+Medikamente!F261</f>
        <v>INTRATECT 5% Inf Lös 5 g/100ml i.v. 100 ml</v>
      </c>
      <c r="F243" s="113"/>
      <c r="G243" s="113" t="str">
        <f>+Medikamente!R261</f>
        <v>g</v>
      </c>
      <c r="H243" s="113">
        <f>+Medikamente!H261</f>
        <v>0</v>
      </c>
      <c r="I243" s="113">
        <f>+Medikamente!I261</f>
        <v>0</v>
      </c>
    </row>
    <row r="244" spans="1:9">
      <c r="A244" s="113">
        <f>+Startseite!$C$16</f>
        <v>0</v>
      </c>
      <c r="B244" s="113" t="str">
        <f>+Medikamente!L262</f>
        <v>J06BA02_nr</v>
      </c>
      <c r="C244" s="113" t="str">
        <f>+Medikamente!B262</f>
        <v>J06BA02</v>
      </c>
      <c r="D244" s="113" t="str">
        <f>+Medikamente!C262</f>
        <v>Human-Immunglobulin, polyvalent</v>
      </c>
      <c r="E244" s="113" t="str">
        <f>+Medikamente!F262</f>
        <v>INTRATECT Inf Lös 1 g/20ml i.v. Durchstf 20 ml</v>
      </c>
      <c r="F244" s="113"/>
      <c r="G244" s="113" t="str">
        <f>+Medikamente!R262</f>
        <v>g</v>
      </c>
      <c r="H244" s="113">
        <f>+Medikamente!H262</f>
        <v>0</v>
      </c>
      <c r="I244" s="113">
        <f>+Medikamente!I262</f>
        <v>0</v>
      </c>
    </row>
    <row r="245" spans="1:9">
      <c r="A245" s="113">
        <f>+Startseite!$C$16</f>
        <v>0</v>
      </c>
      <c r="B245" s="113" t="str">
        <f>+Medikamente!L263</f>
        <v>J06BA02_nr</v>
      </c>
      <c r="C245" s="113" t="str">
        <f>+Medikamente!B263</f>
        <v>J06BA02</v>
      </c>
      <c r="D245" s="113" t="str">
        <f>+Medikamente!C263</f>
        <v>Human-Immunglobulin, polyvalent</v>
      </c>
      <c r="E245" s="113" t="str">
        <f>+Medikamente!F263</f>
        <v>INTRATECT Inf Lös 10 g/200ml i.v. Durchstf 200 ml</v>
      </c>
      <c r="F245" s="113"/>
      <c r="G245" s="113" t="str">
        <f>+Medikamente!R263</f>
        <v>g</v>
      </c>
      <c r="H245" s="113">
        <f>+Medikamente!H263</f>
        <v>0</v>
      </c>
      <c r="I245" s="113">
        <f>+Medikamente!I263</f>
        <v>0</v>
      </c>
    </row>
    <row r="246" spans="1:9">
      <c r="A246" s="113">
        <f>+Startseite!$C$16</f>
        <v>0</v>
      </c>
      <c r="B246" s="113" t="str">
        <f>+Medikamente!L264</f>
        <v>J06BA02_nr</v>
      </c>
      <c r="C246" s="113" t="str">
        <f>+Medikamente!B264</f>
        <v>J06BA02</v>
      </c>
      <c r="D246" s="113" t="str">
        <f>+Medikamente!C264</f>
        <v>Human-Immunglobulin, polyvalent</v>
      </c>
      <c r="E246" s="113" t="str">
        <f>+Medikamente!F264</f>
        <v>INTRATECT Inf Lös 2.5 g/50ml i.v. Durchstf 50 ml</v>
      </c>
      <c r="F246" s="113"/>
      <c r="G246" s="113" t="str">
        <f>+Medikamente!R264</f>
        <v>g</v>
      </c>
      <c r="H246" s="113">
        <f>+Medikamente!H264</f>
        <v>0</v>
      </c>
      <c r="I246" s="113">
        <f>+Medikamente!I264</f>
        <v>0</v>
      </c>
    </row>
    <row r="247" spans="1:9">
      <c r="A247" s="113">
        <f>+Startseite!$C$16</f>
        <v>0</v>
      </c>
      <c r="B247" s="113" t="str">
        <f>+Medikamente!L265</f>
        <v>J06BA02_nr</v>
      </c>
      <c r="C247" s="113" t="str">
        <f>+Medikamente!B265</f>
        <v>J06BA02</v>
      </c>
      <c r="D247" s="113" t="str">
        <f>+Medikamente!C265</f>
        <v>Human-Immunglobulin, polyvalent</v>
      </c>
      <c r="E247" s="113" t="str">
        <f>+Medikamente!F265</f>
        <v>INTRATECT Inf Lös 5 g/100ml i.v. Durchstf 100 ml</v>
      </c>
      <c r="F247" s="113"/>
      <c r="G247" s="113" t="str">
        <f>+Medikamente!R265</f>
        <v>g</v>
      </c>
      <c r="H247" s="113">
        <f>+Medikamente!H265</f>
        <v>0</v>
      </c>
      <c r="I247" s="113">
        <f>+Medikamente!I265</f>
        <v>0</v>
      </c>
    </row>
    <row r="248" spans="1:9">
      <c r="A248" s="113">
        <f>+Startseite!$C$16</f>
        <v>0</v>
      </c>
      <c r="B248" s="113" t="str">
        <f>+Medikamente!L266</f>
        <v>J06BA02_nr</v>
      </c>
      <c r="C248" s="113" t="str">
        <f>+Medikamente!B266</f>
        <v>J06BA02</v>
      </c>
      <c r="D248" s="113" t="str">
        <f>+Medikamente!C266</f>
        <v>Human-Immunglobulin, polyvalent</v>
      </c>
      <c r="E248" s="113" t="str">
        <f>+Medikamente!F266</f>
        <v>KIOVIG Inf Lös 1 g/10ml i.v. Durchstf 10 ml</v>
      </c>
      <c r="F248" s="113"/>
      <c r="G248" s="113" t="str">
        <f>+Medikamente!R266</f>
        <v>g</v>
      </c>
      <c r="H248" s="113">
        <f>+Medikamente!H266</f>
        <v>0</v>
      </c>
      <c r="I248" s="113">
        <f>+Medikamente!I266</f>
        <v>0</v>
      </c>
    </row>
    <row r="249" spans="1:9">
      <c r="A249" s="113">
        <f>+Startseite!$C$16</f>
        <v>0</v>
      </c>
      <c r="B249" s="113" t="str">
        <f>+Medikamente!L267</f>
        <v>J06BA02_nr</v>
      </c>
      <c r="C249" s="113" t="str">
        <f>+Medikamente!B267</f>
        <v>J06BA02</v>
      </c>
      <c r="D249" s="113" t="str">
        <f>+Medikamente!C267</f>
        <v>Human-Immunglobulin, polyvalent</v>
      </c>
      <c r="E249" s="113" t="str">
        <f>+Medikamente!F267</f>
        <v>KIOVIG Inf Lös 10 g/100ml i.v. Durchstf 100 ml</v>
      </c>
      <c r="F249" s="113"/>
      <c r="G249" s="113" t="str">
        <f>+Medikamente!R267</f>
        <v>g</v>
      </c>
      <c r="H249" s="113">
        <f>+Medikamente!H267</f>
        <v>0</v>
      </c>
      <c r="I249" s="113">
        <f>+Medikamente!I267</f>
        <v>0</v>
      </c>
    </row>
    <row r="250" spans="1:9">
      <c r="A250" s="113">
        <f>+Startseite!$C$16</f>
        <v>0</v>
      </c>
      <c r="B250" s="113" t="str">
        <f>+Medikamente!L268</f>
        <v>J06BA02_nr</v>
      </c>
      <c r="C250" s="113" t="str">
        <f>+Medikamente!B268</f>
        <v>J06BA02</v>
      </c>
      <c r="D250" s="113" t="str">
        <f>+Medikamente!C268</f>
        <v>Human-Immunglobulin, polyvalent</v>
      </c>
      <c r="E250" s="113" t="str">
        <f>+Medikamente!F268</f>
        <v>KIOVIG Inf Lös 2.5 g/25ml i.v. Durchstf 25 ml</v>
      </c>
      <c r="F250" s="113"/>
      <c r="G250" s="113" t="str">
        <f>+Medikamente!R268</f>
        <v>g</v>
      </c>
      <c r="H250" s="113">
        <f>+Medikamente!H268</f>
        <v>0</v>
      </c>
      <c r="I250" s="113">
        <f>+Medikamente!I268</f>
        <v>0</v>
      </c>
    </row>
    <row r="251" spans="1:9">
      <c r="A251" s="113">
        <f>+Startseite!$C$16</f>
        <v>0</v>
      </c>
      <c r="B251" s="113" t="str">
        <f>+Medikamente!L269</f>
        <v>J06BA02_nr</v>
      </c>
      <c r="C251" s="113" t="str">
        <f>+Medikamente!B269</f>
        <v>J06BA02</v>
      </c>
      <c r="D251" s="113" t="str">
        <f>+Medikamente!C269</f>
        <v>Human-Immunglobulin, polyvalent</v>
      </c>
      <c r="E251" s="113" t="str">
        <f>+Medikamente!F269</f>
        <v>KIOVIG Inf Lös 20 g/200ml i.v. Durchstf 200 ml</v>
      </c>
      <c r="F251" s="113"/>
      <c r="G251" s="113" t="str">
        <f>+Medikamente!R269</f>
        <v>g</v>
      </c>
      <c r="H251" s="113">
        <f>+Medikamente!H269</f>
        <v>0</v>
      </c>
      <c r="I251" s="113">
        <f>+Medikamente!I269</f>
        <v>0</v>
      </c>
    </row>
    <row r="252" spans="1:9">
      <c r="A252" s="113">
        <f>+Startseite!$C$16</f>
        <v>0</v>
      </c>
      <c r="B252" s="113" t="str">
        <f>+Medikamente!L270</f>
        <v>J06BA02_nr</v>
      </c>
      <c r="C252" s="113" t="str">
        <f>+Medikamente!B270</f>
        <v>J06BA02</v>
      </c>
      <c r="D252" s="113" t="str">
        <f>+Medikamente!C270</f>
        <v>Human-Immunglobulin, polyvalent</v>
      </c>
      <c r="E252" s="113" t="str">
        <f>+Medikamente!F270</f>
        <v>KIOVIG Inf Lös 30 g/300ml i.v. Durchstf 300 ml</v>
      </c>
      <c r="F252" s="113"/>
      <c r="G252" s="113" t="str">
        <f>+Medikamente!R270</f>
        <v>g</v>
      </c>
      <c r="H252" s="113">
        <f>+Medikamente!H270</f>
        <v>0</v>
      </c>
      <c r="I252" s="113">
        <f>+Medikamente!I270</f>
        <v>0</v>
      </c>
    </row>
    <row r="253" spans="1:9">
      <c r="A253" s="113">
        <f>+Startseite!$C$16</f>
        <v>0</v>
      </c>
      <c r="B253" s="113" t="str">
        <f>+Medikamente!L271</f>
        <v>J06BA02_nr</v>
      </c>
      <c r="C253" s="113" t="str">
        <f>+Medikamente!B271</f>
        <v>J06BA02</v>
      </c>
      <c r="D253" s="113" t="str">
        <f>+Medikamente!C271</f>
        <v>Human-Immunglobulin, polyvalent</v>
      </c>
      <c r="E253" s="113" t="str">
        <f>+Medikamente!F271</f>
        <v>KIOVIG Inf Lös 5 g/50ml i.v. Durchstf 50 ml</v>
      </c>
      <c r="F253" s="113"/>
      <c r="G253" s="113" t="str">
        <f>+Medikamente!R271</f>
        <v>g</v>
      </c>
      <c r="H253" s="113">
        <f>+Medikamente!H271</f>
        <v>0</v>
      </c>
      <c r="I253" s="113">
        <f>+Medikamente!I271</f>
        <v>0</v>
      </c>
    </row>
    <row r="254" spans="1:9">
      <c r="A254" s="113">
        <f>+Startseite!$C$16</f>
        <v>0</v>
      </c>
      <c r="B254" s="113" t="str">
        <f>+Medikamente!L272</f>
        <v>J06BA02_nr</v>
      </c>
      <c r="C254" s="113" t="str">
        <f>+Medikamente!B272</f>
        <v>J06BA02</v>
      </c>
      <c r="D254" s="113" t="str">
        <f>+Medikamente!C272</f>
        <v>Human-Immunglobulin, polyvalent</v>
      </c>
      <c r="E254" s="113" t="str">
        <f>+Medikamente!F272</f>
        <v>OCTAGAM 10% Inf Lös 10 g/100ml i.v. Durchstf</v>
      </c>
      <c r="F254" s="113"/>
      <c r="G254" s="113" t="str">
        <f>+Medikamente!R272</f>
        <v>g</v>
      </c>
      <c r="H254" s="113">
        <f>+Medikamente!H272</f>
        <v>0</v>
      </c>
      <c r="I254" s="113">
        <f>+Medikamente!I272</f>
        <v>0</v>
      </c>
    </row>
    <row r="255" spans="1:9">
      <c r="A255" s="113">
        <f>+Startseite!$C$16</f>
        <v>0</v>
      </c>
      <c r="B255" s="113" t="str">
        <f>+Medikamente!L273</f>
        <v>J06BA02_nr</v>
      </c>
      <c r="C255" s="113" t="str">
        <f>+Medikamente!B273</f>
        <v>J06BA02</v>
      </c>
      <c r="D255" s="113" t="str">
        <f>+Medikamente!C273</f>
        <v>Human-Immunglobulin, polyvalent</v>
      </c>
      <c r="E255" s="113" t="str">
        <f>+Medikamente!F273</f>
        <v>OCTAGAM 10% Inf Lös 2 g/20ml i.v. Durchstf</v>
      </c>
      <c r="F255" s="113"/>
      <c r="G255" s="113" t="str">
        <f>+Medikamente!R273</f>
        <v>g</v>
      </c>
      <c r="H255" s="113">
        <f>+Medikamente!H273</f>
        <v>0</v>
      </c>
      <c r="I255" s="113">
        <f>+Medikamente!I273</f>
        <v>0</v>
      </c>
    </row>
    <row r="256" spans="1:9">
      <c r="A256" s="113">
        <f>+Startseite!$C$16</f>
        <v>0</v>
      </c>
      <c r="B256" s="113" t="str">
        <f>+Medikamente!L274</f>
        <v>J06BA02_nr</v>
      </c>
      <c r="C256" s="113" t="str">
        <f>+Medikamente!B274</f>
        <v>J06BA02</v>
      </c>
      <c r="D256" s="113" t="str">
        <f>+Medikamente!C274</f>
        <v>Human-Immunglobulin, polyvalent</v>
      </c>
      <c r="E256" s="113" t="str">
        <f>+Medikamente!F274</f>
        <v>OCTAGAM 10% Inf Lös 20 g/200ml i.v. Durchstf</v>
      </c>
      <c r="F256" s="113"/>
      <c r="G256" s="113" t="str">
        <f>+Medikamente!R274</f>
        <v>g</v>
      </c>
      <c r="H256" s="113">
        <f>+Medikamente!H274</f>
        <v>0</v>
      </c>
      <c r="I256" s="113">
        <f>+Medikamente!I274</f>
        <v>0</v>
      </c>
    </row>
    <row r="257" spans="1:9">
      <c r="A257" s="113">
        <f>+Startseite!$C$16</f>
        <v>0</v>
      </c>
      <c r="B257" s="113" t="str">
        <f>+Medikamente!L275</f>
        <v>J06BA02_nr</v>
      </c>
      <c r="C257" s="113" t="str">
        <f>+Medikamente!B275</f>
        <v>J06BA02</v>
      </c>
      <c r="D257" s="113" t="str">
        <f>+Medikamente!C275</f>
        <v>Human-Immunglobulin, polyvalent</v>
      </c>
      <c r="E257" s="113" t="str">
        <f>+Medikamente!F275</f>
        <v>OCTAGAM 10% Inf Lös 5 g/50ml i.v. Durchstf</v>
      </c>
      <c r="F257" s="113"/>
      <c r="G257" s="113" t="str">
        <f>+Medikamente!R275</f>
        <v>g</v>
      </c>
      <c r="H257" s="113">
        <f>+Medikamente!H275</f>
        <v>0</v>
      </c>
      <c r="I257" s="113">
        <f>+Medikamente!I275</f>
        <v>0</v>
      </c>
    </row>
    <row r="258" spans="1:9">
      <c r="A258" s="113">
        <f>+Startseite!$C$16</f>
        <v>0</v>
      </c>
      <c r="B258" s="113" t="str">
        <f>+Medikamente!L276</f>
        <v>J06BA02_nr</v>
      </c>
      <c r="C258" s="113" t="str">
        <f>+Medikamente!B276</f>
        <v>J06BA02</v>
      </c>
      <c r="D258" s="113" t="str">
        <f>+Medikamente!C276</f>
        <v>Human-Immunglobulin, polyvalent</v>
      </c>
      <c r="E258" s="113" t="str">
        <f>+Medikamente!F276</f>
        <v>OCTAGAM 5% Inf Lös 1 g/20ml i.v Glasfl 20 ml</v>
      </c>
      <c r="F258" s="113"/>
      <c r="G258" s="113" t="str">
        <f>+Medikamente!R276</f>
        <v>g</v>
      </c>
      <c r="H258" s="113">
        <f>+Medikamente!H276</f>
        <v>0</v>
      </c>
      <c r="I258" s="113">
        <f>+Medikamente!I276</f>
        <v>0</v>
      </c>
    </row>
    <row r="259" spans="1:9">
      <c r="A259" s="113">
        <f>+Startseite!$C$16</f>
        <v>0</v>
      </c>
      <c r="B259" s="113" t="str">
        <f>+Medikamente!L277</f>
        <v>J06BA02_nr</v>
      </c>
      <c r="C259" s="113" t="str">
        <f>+Medikamente!B277</f>
        <v>J06BA02</v>
      </c>
      <c r="D259" s="113" t="str">
        <f>+Medikamente!C277</f>
        <v>Human-Immunglobulin, polyvalent</v>
      </c>
      <c r="E259" s="113" t="str">
        <f>+Medikamente!F277</f>
        <v>OCTAGAM 5% Inf Lös 10 g/200ml i.v Glasfl 200 ml</v>
      </c>
      <c r="F259" s="113"/>
      <c r="G259" s="113" t="str">
        <f>+Medikamente!R277</f>
        <v>g</v>
      </c>
      <c r="H259" s="113">
        <f>+Medikamente!H277</f>
        <v>0</v>
      </c>
      <c r="I259" s="113">
        <f>+Medikamente!I277</f>
        <v>0</v>
      </c>
    </row>
    <row r="260" spans="1:9">
      <c r="A260" s="113">
        <f>+Startseite!$C$16</f>
        <v>0</v>
      </c>
      <c r="B260" s="113" t="str">
        <f>+Medikamente!L278</f>
        <v>J06BA02_nr</v>
      </c>
      <c r="C260" s="113" t="str">
        <f>+Medikamente!B278</f>
        <v>J06BA02</v>
      </c>
      <c r="D260" s="113" t="str">
        <f>+Medikamente!C278</f>
        <v>Human-Immunglobulin, polyvalent</v>
      </c>
      <c r="E260" s="113" t="str">
        <f>+Medikamente!F278</f>
        <v>OCTAGAM 5% Inf Lös 2.5 g/50ml i.v Glasfl 50 ml</v>
      </c>
      <c r="F260" s="113"/>
      <c r="G260" s="113" t="str">
        <f>+Medikamente!R278</f>
        <v>g</v>
      </c>
      <c r="H260" s="113">
        <f>+Medikamente!H278</f>
        <v>0</v>
      </c>
      <c r="I260" s="113">
        <f>+Medikamente!I278</f>
        <v>0</v>
      </c>
    </row>
    <row r="261" spans="1:9">
      <c r="A261" s="113">
        <f>+Startseite!$C$16</f>
        <v>0</v>
      </c>
      <c r="B261" s="113" t="str">
        <f>+Medikamente!L279</f>
        <v>J06BA02_nr</v>
      </c>
      <c r="C261" s="113" t="str">
        <f>+Medikamente!B279</f>
        <v>J06BA02</v>
      </c>
      <c r="D261" s="113" t="str">
        <f>+Medikamente!C279</f>
        <v>Human-Immunglobulin, polyvalent</v>
      </c>
      <c r="E261" s="113" t="str">
        <f>+Medikamente!F279</f>
        <v>OCTAGAM 5% Inf Lös 5 g/100ml i.v Glasfl 100 ml</v>
      </c>
      <c r="F261" s="113"/>
      <c r="G261" s="113" t="str">
        <f>+Medikamente!R279</f>
        <v>g</v>
      </c>
      <c r="H261" s="113">
        <f>+Medikamente!H279</f>
        <v>0</v>
      </c>
      <c r="I261" s="113">
        <f>+Medikamente!I279</f>
        <v>0</v>
      </c>
    </row>
    <row r="262" spans="1:9">
      <c r="A262" s="113">
        <f>+Startseite!$C$16</f>
        <v>0</v>
      </c>
      <c r="B262" s="113" t="str">
        <f>+Medikamente!L280</f>
        <v>J06BA02_nr</v>
      </c>
      <c r="C262" s="113" t="str">
        <f>+Medikamente!B280</f>
        <v>J06BA02</v>
      </c>
      <c r="D262" s="113" t="str">
        <f>+Medikamente!C280</f>
        <v>Human-Immunglobulin, polyvalent</v>
      </c>
      <c r="E262" s="113" t="str">
        <f>+Medikamente!F280</f>
        <v>PRIVIGEN Inf Lös 10 g/100ml i.v. Durchstf 100 ml</v>
      </c>
      <c r="F262" s="113"/>
      <c r="G262" s="113" t="str">
        <f>+Medikamente!R280</f>
        <v>g</v>
      </c>
      <c r="H262" s="113">
        <f>+Medikamente!H280</f>
        <v>0</v>
      </c>
      <c r="I262" s="113">
        <f>+Medikamente!I280</f>
        <v>0</v>
      </c>
    </row>
    <row r="263" spans="1:9">
      <c r="A263" s="113">
        <f>+Startseite!$C$16</f>
        <v>0</v>
      </c>
      <c r="B263" s="113" t="str">
        <f>+Medikamente!L281</f>
        <v>J06BA02_nr</v>
      </c>
      <c r="C263" s="113" t="str">
        <f>+Medikamente!B281</f>
        <v>J06BA02</v>
      </c>
      <c r="D263" s="113" t="str">
        <f>+Medikamente!C281</f>
        <v>Human-Immunglobulin, polyvalent</v>
      </c>
      <c r="E263" s="113" t="str">
        <f>+Medikamente!F281</f>
        <v>PRIVIGEN Inf Lös 2.5 g/25ml i.v. Durchstf 25 ml</v>
      </c>
      <c r="F263" s="113"/>
      <c r="G263" s="113" t="str">
        <f>+Medikamente!R281</f>
        <v>g</v>
      </c>
      <c r="H263" s="113">
        <f>+Medikamente!H281</f>
        <v>0</v>
      </c>
      <c r="I263" s="113">
        <f>+Medikamente!I281</f>
        <v>0</v>
      </c>
    </row>
    <row r="264" spans="1:9">
      <c r="A264" s="113">
        <f>+Startseite!$C$16</f>
        <v>0</v>
      </c>
      <c r="B264" s="113" t="str">
        <f>+Medikamente!L282</f>
        <v>J06BA02_nr</v>
      </c>
      <c r="C264" s="113" t="str">
        <f>+Medikamente!B282</f>
        <v>J06BA02</v>
      </c>
      <c r="D264" s="113" t="str">
        <f>+Medikamente!C282</f>
        <v>Human-Immunglobulin, polyvalent</v>
      </c>
      <c r="E264" s="113" t="str">
        <f>+Medikamente!F282</f>
        <v>PRIVIGEN Inf Lös 20 g/200ml i.v. Durchstf 200 ml</v>
      </c>
      <c r="F264" s="113"/>
      <c r="G264" s="113" t="str">
        <f>+Medikamente!R282</f>
        <v>g</v>
      </c>
      <c r="H264" s="113">
        <f>+Medikamente!H282</f>
        <v>0</v>
      </c>
      <c r="I264" s="113">
        <f>+Medikamente!I282</f>
        <v>0</v>
      </c>
    </row>
    <row r="265" spans="1:9">
      <c r="A265" s="113">
        <f>+Startseite!$C$16</f>
        <v>0</v>
      </c>
      <c r="B265" s="113" t="str">
        <f>+Medikamente!L283</f>
        <v>J06BA02_nr</v>
      </c>
      <c r="C265" s="113" t="str">
        <f>+Medikamente!B283</f>
        <v>J06BA02</v>
      </c>
      <c r="D265" s="113" t="str">
        <f>+Medikamente!C283</f>
        <v>Human-Immunglobulin, polyvalent</v>
      </c>
      <c r="E265" s="113" t="str">
        <f>+Medikamente!F283</f>
        <v>PRIVIGEN Inf Lös 40 g/400ml i.v. 400 ml</v>
      </c>
      <c r="F265" s="113"/>
      <c r="G265" s="113" t="str">
        <f>+Medikamente!R283</f>
        <v>g</v>
      </c>
      <c r="H265" s="113">
        <f>+Medikamente!H283</f>
        <v>0</v>
      </c>
      <c r="I265" s="113">
        <f>+Medikamente!I283</f>
        <v>0</v>
      </c>
    </row>
    <row r="266" spans="1:9">
      <c r="A266" s="113">
        <f>+Startseite!$C$16</f>
        <v>0</v>
      </c>
      <c r="B266" s="113" t="str">
        <f>+Medikamente!L284</f>
        <v>J06BA02_nr</v>
      </c>
      <c r="C266" s="113" t="str">
        <f>+Medikamente!B284</f>
        <v>J06BA02</v>
      </c>
      <c r="D266" s="113" t="str">
        <f>+Medikamente!C284</f>
        <v>Human-Immunglobulin, polyvalent</v>
      </c>
      <c r="E266" s="113" t="str">
        <f>+Medikamente!F284</f>
        <v>PRIVIGEN Inf Lös 5 g/50ml i.v. Durchstf 50 ml</v>
      </c>
      <c r="F266" s="113"/>
      <c r="G266" s="113" t="str">
        <f>+Medikamente!R284</f>
        <v>g</v>
      </c>
      <c r="H266" s="113">
        <f>+Medikamente!H284</f>
        <v>0</v>
      </c>
      <c r="I266" s="113">
        <f>+Medikamente!I284</f>
        <v>0</v>
      </c>
    </row>
    <row r="267" spans="1:9">
      <c r="A267" s="113">
        <f>+Startseite!$C$16</f>
        <v>0</v>
      </c>
      <c r="B267" s="113" t="str">
        <f>+Medikamente!L285</f>
        <v>J06BB03_nr</v>
      </c>
      <c r="C267" s="113" t="str">
        <f>+Medikamente!B285</f>
        <v>J06BB03</v>
      </c>
      <c r="D267" s="113" t="str">
        <f>+Medikamente!C285</f>
        <v>Human-Immunglobulin gegen Varicella-Zoster-Virus</v>
      </c>
      <c r="E267" s="113" t="str">
        <f>+Medikamente!F285</f>
        <v>VARITECT CP Inf Lös 125 IE/5ml Vial 5 ml</v>
      </c>
      <c r="F267" s="113"/>
      <c r="G267" s="113" t="str">
        <f>+Medikamente!R285</f>
        <v>IU</v>
      </c>
      <c r="H267" s="113">
        <f>+Medikamente!H285</f>
        <v>0</v>
      </c>
      <c r="I267" s="113">
        <f>+Medikamente!I285</f>
        <v>0</v>
      </c>
    </row>
    <row r="268" spans="1:9">
      <c r="A268" s="113">
        <f>+Startseite!$C$16</f>
        <v>0</v>
      </c>
      <c r="B268" s="113" t="str">
        <f>+Medikamente!L286</f>
        <v>J06BB03_nr</v>
      </c>
      <c r="C268" s="113" t="str">
        <f>+Medikamente!B286</f>
        <v>J06BB03</v>
      </c>
      <c r="D268" s="113" t="str">
        <f>+Medikamente!C286</f>
        <v>Human-Immunglobulin gegen Varicella-Zoster-Virus</v>
      </c>
      <c r="E268" s="113" t="str">
        <f>+Medikamente!F286</f>
        <v>VARITECT CP Inf Lös 1250 IE/50ml Vial 50 ml</v>
      </c>
      <c r="F268" s="113"/>
      <c r="G268" s="113" t="str">
        <f>+Medikamente!R286</f>
        <v>IU</v>
      </c>
      <c r="H268" s="113">
        <f>+Medikamente!H286</f>
        <v>0</v>
      </c>
      <c r="I268" s="113">
        <f>+Medikamente!I286</f>
        <v>0</v>
      </c>
    </row>
    <row r="269" spans="1:9">
      <c r="A269" s="113">
        <f>+Startseite!$C$16</f>
        <v>0</v>
      </c>
      <c r="B269" s="113" t="str">
        <f>+Medikamente!L287</f>
        <v>J06BB03_nr</v>
      </c>
      <c r="C269" s="113" t="str">
        <f>+Medikamente!B287</f>
        <v>J06BB03</v>
      </c>
      <c r="D269" s="113" t="str">
        <f>+Medikamente!C287</f>
        <v>Human-Immunglobulin gegen Varicella-Zoster-Virus</v>
      </c>
      <c r="E269" s="113" t="str">
        <f>+Medikamente!F287</f>
        <v>VARITECT CP Inf Lös 500 IE/20ml Vial 20 ml</v>
      </c>
      <c r="F269" s="113"/>
      <c r="G269" s="113" t="str">
        <f>+Medikamente!R287</f>
        <v>IU</v>
      </c>
      <c r="H269" s="113">
        <f>+Medikamente!H287</f>
        <v>0</v>
      </c>
      <c r="I269" s="113">
        <f>+Medikamente!I287</f>
        <v>0</v>
      </c>
    </row>
    <row r="270" spans="1:9">
      <c r="A270" s="113">
        <f>+Startseite!$C$16</f>
        <v>0</v>
      </c>
      <c r="B270" s="113" t="str">
        <f>+Medikamente!L288</f>
        <v>J06BB04_nr</v>
      </c>
      <c r="C270" s="113" t="str">
        <f>+Medikamente!B288</f>
        <v>J06BB04</v>
      </c>
      <c r="D270" s="113" t="str">
        <f>+Medikamente!C288</f>
        <v>Human-Immunglobulin gegen Hepatitis-B</v>
      </c>
      <c r="E270" s="113" t="str">
        <f>+Medikamente!F288</f>
        <v>HEPATECT CP Inj Lös 2000 E/40ml Durchstf 40 ml</v>
      </c>
      <c r="F270" s="113"/>
      <c r="G270" s="113" t="str">
        <f>+Medikamente!R288</f>
        <v>IU</v>
      </c>
      <c r="H270" s="113">
        <f>+Medikamente!H288</f>
        <v>0</v>
      </c>
      <c r="I270" s="113">
        <f>+Medikamente!I288</f>
        <v>0</v>
      </c>
    </row>
    <row r="271" spans="1:9">
      <c r="A271" s="113">
        <f>+Startseite!$C$16</f>
        <v>0</v>
      </c>
      <c r="B271" s="113" t="str">
        <f>+Medikamente!L289</f>
        <v>J06BB04_nr</v>
      </c>
      <c r="C271" s="113" t="str">
        <f>+Medikamente!B289</f>
        <v>J06BB04</v>
      </c>
      <c r="D271" s="113" t="str">
        <f>+Medikamente!C289</f>
        <v>Human-Immunglobulin gegen Hepatitis-B</v>
      </c>
      <c r="E271" s="113" t="str">
        <f>+Medikamente!F289</f>
        <v>HEPATECT CP Inj Lös 500 E/10ml Amp 10 ml</v>
      </c>
      <c r="F271" s="113"/>
      <c r="G271" s="113" t="str">
        <f>+Medikamente!R289</f>
        <v>IU</v>
      </c>
      <c r="H271" s="113">
        <f>+Medikamente!H289</f>
        <v>0</v>
      </c>
      <c r="I271" s="113">
        <f>+Medikamente!I289</f>
        <v>0</v>
      </c>
    </row>
    <row r="272" spans="1:9">
      <c r="A272" s="113">
        <f>+Startseite!$C$16</f>
        <v>0</v>
      </c>
      <c r="B272" s="113" t="str">
        <f>+Medikamente!L290</f>
        <v>J06BB04_nr</v>
      </c>
      <c r="C272" s="113" t="str">
        <f>+Medikamente!B290</f>
        <v>J06BB04</v>
      </c>
      <c r="D272" s="113" t="str">
        <f>+Medikamente!C290</f>
        <v>Human-Immunglobulin gegen Hepatitis-B</v>
      </c>
      <c r="E272" s="113" t="str">
        <f>+Medikamente!F290</f>
        <v>HEPATECT CP Inj Lös 5000 E/100ml Durchstf 100 ml</v>
      </c>
      <c r="F272" s="113"/>
      <c r="G272" s="113" t="str">
        <f>+Medikamente!R290</f>
        <v>IU</v>
      </c>
      <c r="H272" s="113">
        <f>+Medikamente!H290</f>
        <v>0</v>
      </c>
      <c r="I272" s="113">
        <f>+Medikamente!I290</f>
        <v>0</v>
      </c>
    </row>
    <row r="273" spans="1:9">
      <c r="A273" s="113">
        <f>+Startseite!$C$16</f>
        <v>0</v>
      </c>
      <c r="B273" s="113" t="str">
        <f>+Medikamente!L291</f>
        <v>J06BB04_nr</v>
      </c>
      <c r="C273" s="113" t="str">
        <f>+Medikamente!B291</f>
        <v>J06BB04</v>
      </c>
      <c r="D273" s="113" t="str">
        <f>+Medikamente!C291</f>
        <v>Human-Immunglobulin gegen Hepatitis-B</v>
      </c>
      <c r="E273" s="113" t="str">
        <f>+Medikamente!F291</f>
        <v>HEPATITIS B Behring 1000 IE Fertspr 5 ml</v>
      </c>
      <c r="F273" s="113"/>
      <c r="G273" s="113" t="str">
        <f>+Medikamente!R291</f>
        <v>IU</v>
      </c>
      <c r="H273" s="113">
        <f>+Medikamente!H291</f>
        <v>0</v>
      </c>
      <c r="I273" s="113">
        <f>+Medikamente!I291</f>
        <v>0</v>
      </c>
    </row>
    <row r="274" spans="1:9">
      <c r="A274" s="113">
        <f>+Startseite!$C$16</f>
        <v>0</v>
      </c>
      <c r="B274" s="113" t="str">
        <f>+Medikamente!L292</f>
        <v>J06BB04_nr</v>
      </c>
      <c r="C274" s="113" t="str">
        <f>+Medikamente!B292</f>
        <v>J06BB04</v>
      </c>
      <c r="D274" s="113" t="str">
        <f>+Medikamente!C292</f>
        <v>Human-Immunglobulin gegen Hepatitis-B</v>
      </c>
      <c r="E274" s="113" t="str">
        <f>+Medikamente!F292</f>
        <v>HEPATITIS B Behring 200 IE Fertspr 1 ml</v>
      </c>
      <c r="F274" s="113"/>
      <c r="G274" s="113" t="str">
        <f>+Medikamente!R292</f>
        <v>IU</v>
      </c>
      <c r="H274" s="113">
        <f>+Medikamente!H292</f>
        <v>0</v>
      </c>
      <c r="I274" s="113">
        <f>+Medikamente!I292</f>
        <v>0</v>
      </c>
    </row>
    <row r="275" spans="1:9">
      <c r="A275" s="113">
        <f>+Startseite!$C$16</f>
        <v>0</v>
      </c>
      <c r="B275" s="113" t="str">
        <f>+Medikamente!L293</f>
        <v>J06BB04_nr</v>
      </c>
      <c r="C275" s="113" t="str">
        <f>+Medikamente!B293</f>
        <v>J06BB04</v>
      </c>
      <c r="D275" s="113" t="str">
        <f>+Medikamente!C293</f>
        <v>Human-Immunglobulin gegen Hepatitis-B</v>
      </c>
      <c r="E275" s="113" t="str">
        <f>+Medikamente!F293</f>
        <v>HEPATITIS B-IG Behring 200 IE Fertspr</v>
      </c>
      <c r="F275" s="113"/>
      <c r="G275" s="113" t="str">
        <f>+Medikamente!R293</f>
        <v>IU</v>
      </c>
      <c r="H275" s="113">
        <f>+Medikamente!H293</f>
        <v>0</v>
      </c>
      <c r="I275" s="113">
        <f>+Medikamente!I293</f>
        <v>0</v>
      </c>
    </row>
    <row r="276" spans="1:9">
      <c r="A276" s="113">
        <f>+Startseite!$C$16</f>
        <v>0</v>
      </c>
      <c r="B276" s="113" t="str">
        <f>+Medikamente!L294</f>
        <v>J06BB04_nr</v>
      </c>
      <c r="C276" s="113" t="str">
        <f>+Medikamente!B294</f>
        <v>J06BB04</v>
      </c>
      <c r="D276" s="113" t="str">
        <f>+Medikamente!C294</f>
        <v>Human-Immunglobulin gegen Hepatitis-B</v>
      </c>
      <c r="E276" s="113" t="str">
        <f>+Medikamente!F294</f>
        <v>ZUTECTRA Inj Lös 500 IE 5 Fertspr</v>
      </c>
      <c r="F276" s="113"/>
      <c r="G276" s="113" t="str">
        <f>+Medikamente!R294</f>
        <v>IU</v>
      </c>
      <c r="H276" s="113">
        <f>+Medikamente!H294</f>
        <v>0</v>
      </c>
      <c r="I276" s="113">
        <f>+Medikamente!I294</f>
        <v>0</v>
      </c>
    </row>
    <row r="277" spans="1:9">
      <c r="A277" s="113">
        <f>+Startseite!$C$16</f>
        <v>0</v>
      </c>
      <c r="B277" s="113" t="str">
        <f>+Medikamente!L295</f>
        <v>J06BB09_nr</v>
      </c>
      <c r="C277" s="113" t="str">
        <f>+Medikamente!B295</f>
        <v>J06BB09</v>
      </c>
      <c r="D277" s="113" t="str">
        <f>+Medikamente!C295</f>
        <v>Human-Immunglobulin gegen Cytomegalovirus</v>
      </c>
      <c r="E277" s="113" t="str">
        <f>+Medikamente!F295</f>
        <v>CYTOTECT Biotest 1000 E/20ml i.v. Amp 20 ml</v>
      </c>
      <c r="F277" s="113"/>
      <c r="G277" s="113" t="str">
        <f>+Medikamente!R295</f>
        <v>U</v>
      </c>
      <c r="H277" s="113">
        <f>+Medikamente!H295</f>
        <v>0</v>
      </c>
      <c r="I277" s="113">
        <f>+Medikamente!I295</f>
        <v>0</v>
      </c>
    </row>
    <row r="278" spans="1:9">
      <c r="A278" s="113">
        <f>+Startseite!$C$16</f>
        <v>0</v>
      </c>
      <c r="B278" s="113" t="str">
        <f>+Medikamente!L296</f>
        <v>J06BB09_nr</v>
      </c>
      <c r="C278" s="113" t="str">
        <f>+Medikamente!B296</f>
        <v>J06BB09</v>
      </c>
      <c r="D278" s="113" t="str">
        <f>+Medikamente!C296</f>
        <v>Human-Immunglobulin gegen Cytomegalovirus</v>
      </c>
      <c r="E278" s="113" t="str">
        <f>+Medikamente!F296</f>
        <v>CYTOTECT Biotest 2500 E/50ml i.v. Durchstf 50 ml</v>
      </c>
      <c r="F278" s="113"/>
      <c r="G278" s="113" t="str">
        <f>+Medikamente!R296</f>
        <v>U</v>
      </c>
      <c r="H278" s="113">
        <f>+Medikamente!H296</f>
        <v>0</v>
      </c>
      <c r="I278" s="113">
        <f>+Medikamente!I296</f>
        <v>0</v>
      </c>
    </row>
    <row r="279" spans="1:9">
      <c r="A279" s="113">
        <f>+Startseite!$C$16</f>
        <v>0</v>
      </c>
      <c r="B279" s="113" t="str">
        <f>+Medikamente!L297</f>
        <v>J06BB09_nr</v>
      </c>
      <c r="C279" s="113" t="str">
        <f>+Medikamente!B297</f>
        <v>J06BB09</v>
      </c>
      <c r="D279" s="113" t="str">
        <f>+Medikamente!C297</f>
        <v>Human-Immunglobulin gegen Cytomegalovirus</v>
      </c>
      <c r="E279" s="113" t="str">
        <f>+Medikamente!F297</f>
        <v>CYTOTECT Biotest 500 E/10ml i.v. Amp 10 ml</v>
      </c>
      <c r="F279" s="113"/>
      <c r="G279" s="113" t="str">
        <f>+Medikamente!R297</f>
        <v>U</v>
      </c>
      <c r="H279" s="113">
        <f>+Medikamente!H297</f>
        <v>0</v>
      </c>
      <c r="I279" s="113">
        <f>+Medikamente!I297</f>
        <v>0</v>
      </c>
    </row>
    <row r="280" spans="1:9">
      <c r="A280" s="113">
        <f>+Startseite!$C$16</f>
        <v>0</v>
      </c>
      <c r="B280" s="113" t="str">
        <f>+Medikamente!L298</f>
        <v>J06BB09_nr</v>
      </c>
      <c r="C280" s="113" t="str">
        <f>+Medikamente!B298</f>
        <v>J06BB09</v>
      </c>
      <c r="D280" s="113" t="str">
        <f>+Medikamente!C298</f>
        <v>Human-Immunglobulin gegen Cytomegalovirus</v>
      </c>
      <c r="E280" s="113" t="str">
        <f>+Medikamente!F298</f>
        <v>CYTOTECT CP Biotest Inf Lös 1000 E/10ml 10 ml</v>
      </c>
      <c r="F280" s="113"/>
      <c r="G280" s="113" t="str">
        <f>+Medikamente!R298</f>
        <v>U</v>
      </c>
      <c r="H280" s="113">
        <f>+Medikamente!H298</f>
        <v>0</v>
      </c>
      <c r="I280" s="113">
        <f>+Medikamente!I298</f>
        <v>0</v>
      </c>
    </row>
    <row r="281" spans="1:9">
      <c r="A281" s="113">
        <f>+Startseite!$C$16</f>
        <v>0</v>
      </c>
      <c r="B281" s="113" t="str">
        <f>+Medikamente!L299</f>
        <v>J06BB09_nr</v>
      </c>
      <c r="C281" s="113" t="str">
        <f>+Medikamente!B299</f>
        <v>J06BB09</v>
      </c>
      <c r="D281" s="113" t="str">
        <f>+Medikamente!C299</f>
        <v>Human-Immunglobulin gegen Cytomegalovirus</v>
      </c>
      <c r="E281" s="113" t="str">
        <f>+Medikamente!F299</f>
        <v>CYTOTECT CP Biotest Inf Lös 5000 E/50ml 50 ml</v>
      </c>
      <c r="F281" s="113"/>
      <c r="G281" s="113" t="str">
        <f>+Medikamente!R299</f>
        <v>U</v>
      </c>
      <c r="H281" s="113">
        <f>+Medikamente!H299</f>
        <v>0</v>
      </c>
      <c r="I281" s="113">
        <f>+Medikamente!I299</f>
        <v>0</v>
      </c>
    </row>
    <row r="282" spans="1:9">
      <c r="A282" s="113">
        <f>+Startseite!$C$16</f>
        <v>0</v>
      </c>
      <c r="B282" s="113" t="str">
        <f>+Medikamente!L300</f>
        <v>J06BB16_nr</v>
      </c>
      <c r="C282" s="113" t="str">
        <f>+Medikamente!B300</f>
        <v>J06BB16</v>
      </c>
      <c r="D282" s="113" t="str">
        <f>+Medikamente!C300</f>
        <v>Palivizumab</v>
      </c>
      <c r="E282" s="113" t="str">
        <f>+Medikamente!F300</f>
        <v>SYNAGIS Trockensub 100 mg c Solv Durchstf</v>
      </c>
      <c r="F282" s="113"/>
      <c r="G282" s="113" t="str">
        <f>+Medikamente!R300</f>
        <v>mg</v>
      </c>
      <c r="H282" s="113">
        <f>+Medikamente!H300</f>
        <v>0</v>
      </c>
      <c r="I282" s="113">
        <f>+Medikamente!I300</f>
        <v>0</v>
      </c>
    </row>
    <row r="283" spans="1:9">
      <c r="A283" s="113">
        <f>+Startseite!$C$16</f>
        <v>0</v>
      </c>
      <c r="B283" s="113" t="str">
        <f>+Medikamente!L301</f>
        <v>J06BB16_nr</v>
      </c>
      <c r="C283" s="113" t="str">
        <f>+Medikamente!B301</f>
        <v>J06BB16</v>
      </c>
      <c r="D283" s="113" t="str">
        <f>+Medikamente!C301</f>
        <v>Palivizumab</v>
      </c>
      <c r="E283" s="113" t="str">
        <f>+Medikamente!F301</f>
        <v>SYNAGIS Trockensub 50 mg c Solv Durchstf</v>
      </c>
      <c r="F283" s="113"/>
      <c r="G283" s="113" t="str">
        <f>+Medikamente!R301</f>
        <v>mg</v>
      </c>
      <c r="H283" s="113">
        <f>+Medikamente!H301</f>
        <v>0</v>
      </c>
      <c r="I283" s="113">
        <f>+Medikamente!I301</f>
        <v>0</v>
      </c>
    </row>
    <row r="284" spans="1:9">
      <c r="A284" s="113">
        <f>+Startseite!$C$16</f>
        <v>0</v>
      </c>
      <c r="B284" s="113" t="str">
        <f>+Medikamente!L302</f>
        <v>L01AB01_nr</v>
      </c>
      <c r="C284" s="113" t="str">
        <f>+Medikamente!B302</f>
        <v>L01AB01</v>
      </c>
      <c r="D284" s="113" t="str">
        <f>+Medikamente!C302</f>
        <v>Busulfan</v>
      </c>
      <c r="E284" s="113" t="str">
        <f>+Medikamente!F302</f>
        <v>BUSILVEX Inf Konz 60 mg/10ml 8 Durchstf 10 ml</v>
      </c>
      <c r="F284" s="113"/>
      <c r="G284" s="113" t="str">
        <f>+Medikamente!R302</f>
        <v>mg</v>
      </c>
      <c r="H284" s="113">
        <f>+Medikamente!H302</f>
        <v>0</v>
      </c>
      <c r="I284" s="113">
        <f>+Medikamente!I302</f>
        <v>0</v>
      </c>
    </row>
    <row r="285" spans="1:9">
      <c r="A285" s="113">
        <f>+Startseite!$C$16</f>
        <v>0</v>
      </c>
      <c r="B285" s="113" t="str">
        <f>+Medikamente!L303</f>
        <v>L01AB01_nr</v>
      </c>
      <c r="C285" s="113" t="str">
        <f>+Medikamente!B303</f>
        <v>L01AB01</v>
      </c>
      <c r="D285" s="113" t="str">
        <f>+Medikamente!C303</f>
        <v>Busulfan</v>
      </c>
      <c r="E285" s="113" t="str">
        <f>+Medikamente!F303</f>
        <v>MYLERAN (IMP D) Filmtabl 2 mg 100 Stk</v>
      </c>
      <c r="F285" s="113"/>
      <c r="G285" s="113" t="str">
        <f>+Medikamente!R303</f>
        <v>mg</v>
      </c>
      <c r="H285" s="113">
        <f>+Medikamente!H303</f>
        <v>0</v>
      </c>
      <c r="I285" s="113">
        <f>+Medikamente!I303</f>
        <v>0</v>
      </c>
    </row>
    <row r="286" spans="1:9">
      <c r="A286" s="113">
        <f>+Startseite!$C$16</f>
        <v>0</v>
      </c>
      <c r="B286" s="113" t="str">
        <f>+Medikamente!L304</f>
        <v>L01AX03_nr</v>
      </c>
      <c r="C286" s="113" t="str">
        <f>+Medikamente!B304</f>
        <v>L01AX03</v>
      </c>
      <c r="D286" s="113" t="str">
        <f>+Medikamente!C304</f>
        <v>Temozolomid</v>
      </c>
      <c r="E286" s="113" t="str">
        <f>+Medikamente!F304</f>
        <v>TEMODAL Kaps 100 mg Btl 20 Stk</v>
      </c>
      <c r="F286" s="113"/>
      <c r="G286" s="113" t="str">
        <f>+Medikamente!R304</f>
        <v>mg</v>
      </c>
      <c r="H286" s="113">
        <f>+Medikamente!H304</f>
        <v>0</v>
      </c>
      <c r="I286" s="113">
        <f>+Medikamente!I304</f>
        <v>0</v>
      </c>
    </row>
    <row r="287" spans="1:9">
      <c r="A287" s="113">
        <f>+Startseite!$C$16</f>
        <v>0</v>
      </c>
      <c r="B287" s="113" t="str">
        <f>+Medikamente!L305</f>
        <v>L01AX03_nr</v>
      </c>
      <c r="C287" s="113" t="str">
        <f>+Medikamente!B305</f>
        <v>L01AX03</v>
      </c>
      <c r="D287" s="113" t="str">
        <f>+Medikamente!C305</f>
        <v>Temozolomid</v>
      </c>
      <c r="E287" s="113" t="str">
        <f>+Medikamente!F305</f>
        <v>TEMODAL Kaps 100 mg Btl 5 Stk</v>
      </c>
      <c r="F287" s="113"/>
      <c r="G287" s="113" t="str">
        <f>+Medikamente!R305</f>
        <v>mg</v>
      </c>
      <c r="H287" s="113">
        <f>+Medikamente!H305</f>
        <v>0</v>
      </c>
      <c r="I287" s="113">
        <f>+Medikamente!I305</f>
        <v>0</v>
      </c>
    </row>
    <row r="288" spans="1:9">
      <c r="A288" s="113">
        <f>+Startseite!$C$16</f>
        <v>0</v>
      </c>
      <c r="B288" s="113" t="str">
        <f>+Medikamente!L306</f>
        <v>L01AX03_nr</v>
      </c>
      <c r="C288" s="113" t="str">
        <f>+Medikamente!B306</f>
        <v>L01AX03</v>
      </c>
      <c r="D288" s="113" t="str">
        <f>+Medikamente!C306</f>
        <v>Temozolomid</v>
      </c>
      <c r="E288" s="113" t="str">
        <f>+Medikamente!F306</f>
        <v>TEMODAL Kaps 140 mg Btl 20 Stk</v>
      </c>
      <c r="F288" s="113"/>
      <c r="G288" s="113" t="str">
        <f>+Medikamente!R306</f>
        <v>mg</v>
      </c>
      <c r="H288" s="113">
        <f>+Medikamente!H306</f>
        <v>0</v>
      </c>
      <c r="I288" s="113">
        <f>+Medikamente!I306</f>
        <v>0</v>
      </c>
    </row>
    <row r="289" spans="1:9">
      <c r="A289" s="113">
        <f>+Startseite!$C$16</f>
        <v>0</v>
      </c>
      <c r="B289" s="113" t="str">
        <f>+Medikamente!L307</f>
        <v>L01AX03_nr</v>
      </c>
      <c r="C289" s="113" t="str">
        <f>+Medikamente!B307</f>
        <v>L01AX03</v>
      </c>
      <c r="D289" s="113" t="str">
        <f>+Medikamente!C307</f>
        <v>Temozolomid</v>
      </c>
      <c r="E289" s="113" t="str">
        <f>+Medikamente!F307</f>
        <v>TEMODAL Kaps 140 mg Btl 5 Stk</v>
      </c>
      <c r="F289" s="113"/>
      <c r="G289" s="113" t="str">
        <f>+Medikamente!R307</f>
        <v>mg</v>
      </c>
      <c r="H289" s="113">
        <f>+Medikamente!H307</f>
        <v>0</v>
      </c>
      <c r="I289" s="113">
        <f>+Medikamente!I307</f>
        <v>0</v>
      </c>
    </row>
    <row r="290" spans="1:9">
      <c r="A290" s="113">
        <f>+Startseite!$C$16</f>
        <v>0</v>
      </c>
      <c r="B290" s="113" t="str">
        <f>+Medikamente!L308</f>
        <v>L01AX03_nr</v>
      </c>
      <c r="C290" s="113" t="str">
        <f>+Medikamente!B308</f>
        <v>L01AX03</v>
      </c>
      <c r="D290" s="113" t="str">
        <f>+Medikamente!C308</f>
        <v>Temozolomid</v>
      </c>
      <c r="E290" s="113" t="str">
        <f>+Medikamente!F308</f>
        <v>TEMODAL Kaps 180 mg Btl 20 Stk</v>
      </c>
      <c r="F290" s="113"/>
      <c r="G290" s="113" t="str">
        <f>+Medikamente!R308</f>
        <v>mg</v>
      </c>
      <c r="H290" s="113">
        <f>+Medikamente!H308</f>
        <v>0</v>
      </c>
      <c r="I290" s="113">
        <f>+Medikamente!I308</f>
        <v>0</v>
      </c>
    </row>
    <row r="291" spans="1:9">
      <c r="A291" s="113">
        <f>+Startseite!$C$16</f>
        <v>0</v>
      </c>
      <c r="B291" s="113" t="str">
        <f>+Medikamente!L309</f>
        <v>L01AX03_nr</v>
      </c>
      <c r="C291" s="113" t="str">
        <f>+Medikamente!B309</f>
        <v>L01AX03</v>
      </c>
      <c r="D291" s="113" t="str">
        <f>+Medikamente!C309</f>
        <v>Temozolomid</v>
      </c>
      <c r="E291" s="113" t="str">
        <f>+Medikamente!F309</f>
        <v>TEMODAL Kaps 180 mg Btl 5 Stk</v>
      </c>
      <c r="F291" s="113"/>
      <c r="G291" s="113" t="str">
        <f>+Medikamente!R309</f>
        <v>mg</v>
      </c>
      <c r="H291" s="113">
        <f>+Medikamente!H309</f>
        <v>0</v>
      </c>
      <c r="I291" s="113">
        <f>+Medikamente!I309</f>
        <v>0</v>
      </c>
    </row>
    <row r="292" spans="1:9">
      <c r="A292" s="113">
        <f>+Startseite!$C$16</f>
        <v>0</v>
      </c>
      <c r="B292" s="113" t="str">
        <f>+Medikamente!L310</f>
        <v>L01AX03_nr</v>
      </c>
      <c r="C292" s="113" t="str">
        <f>+Medikamente!B310</f>
        <v>L01AX03</v>
      </c>
      <c r="D292" s="113" t="str">
        <f>+Medikamente!C310</f>
        <v>Temozolomid</v>
      </c>
      <c r="E292" s="113" t="str">
        <f>+Medikamente!F310</f>
        <v>TEMODAL Kaps 20 mg Btl 20 Stk</v>
      </c>
      <c r="F292" s="113"/>
      <c r="G292" s="113" t="str">
        <f>+Medikamente!R310</f>
        <v>mg</v>
      </c>
      <c r="H292" s="113">
        <f>+Medikamente!H310</f>
        <v>0</v>
      </c>
      <c r="I292" s="113">
        <f>+Medikamente!I310</f>
        <v>0</v>
      </c>
    </row>
    <row r="293" spans="1:9">
      <c r="A293" s="113">
        <f>+Startseite!$C$16</f>
        <v>0</v>
      </c>
      <c r="B293" s="113" t="str">
        <f>+Medikamente!L311</f>
        <v>L01AX03_nr</v>
      </c>
      <c r="C293" s="113" t="str">
        <f>+Medikamente!B311</f>
        <v>L01AX03</v>
      </c>
      <c r="D293" s="113" t="str">
        <f>+Medikamente!C311</f>
        <v>Temozolomid</v>
      </c>
      <c r="E293" s="113" t="str">
        <f>+Medikamente!F311</f>
        <v>TEMODAL Kaps 20 mg Btl 5 Stk</v>
      </c>
      <c r="F293" s="113"/>
      <c r="G293" s="113" t="str">
        <f>+Medikamente!R311</f>
        <v>mg</v>
      </c>
      <c r="H293" s="113">
        <f>+Medikamente!H311</f>
        <v>0</v>
      </c>
      <c r="I293" s="113">
        <f>+Medikamente!I311</f>
        <v>0</v>
      </c>
    </row>
    <row r="294" spans="1:9">
      <c r="A294" s="113">
        <f>+Startseite!$C$16</f>
        <v>0</v>
      </c>
      <c r="B294" s="113" t="str">
        <f>+Medikamente!L312</f>
        <v>L01AX03_nr</v>
      </c>
      <c r="C294" s="113" t="str">
        <f>+Medikamente!B312</f>
        <v>L01AX03</v>
      </c>
      <c r="D294" s="113" t="str">
        <f>+Medikamente!C312</f>
        <v>Temozolomid</v>
      </c>
      <c r="E294" s="113" t="str">
        <f>+Medikamente!F312</f>
        <v>TEMODAL Kaps 250 mg Btl 5 Stk</v>
      </c>
      <c r="F294" s="113"/>
      <c r="G294" s="113" t="str">
        <f>+Medikamente!R312</f>
        <v>mg</v>
      </c>
      <c r="H294" s="113">
        <f>+Medikamente!H312</f>
        <v>0</v>
      </c>
      <c r="I294" s="113">
        <f>+Medikamente!I312</f>
        <v>0</v>
      </c>
    </row>
    <row r="295" spans="1:9">
      <c r="A295" s="113">
        <f>+Startseite!$C$16</f>
        <v>0</v>
      </c>
      <c r="B295" s="113" t="str">
        <f>+Medikamente!L313</f>
        <v>L01AX03_nr</v>
      </c>
      <c r="C295" s="113" t="str">
        <f>+Medikamente!B313</f>
        <v>L01AX03</v>
      </c>
      <c r="D295" s="113" t="str">
        <f>+Medikamente!C313</f>
        <v>Temozolomid</v>
      </c>
      <c r="E295" s="113" t="str">
        <f>+Medikamente!F313</f>
        <v>TEMODAL Kaps 5 mg Btl 20 Stk</v>
      </c>
      <c r="F295" s="113"/>
      <c r="G295" s="113" t="str">
        <f>+Medikamente!R313</f>
        <v>mg</v>
      </c>
      <c r="H295" s="113">
        <f>+Medikamente!H313</f>
        <v>0</v>
      </c>
      <c r="I295" s="113">
        <f>+Medikamente!I313</f>
        <v>0</v>
      </c>
    </row>
    <row r="296" spans="1:9">
      <c r="A296" s="113">
        <f>+Startseite!$C$16</f>
        <v>0</v>
      </c>
      <c r="B296" s="113" t="str">
        <f>+Medikamente!L314</f>
        <v>L01AX03_nr</v>
      </c>
      <c r="C296" s="113" t="str">
        <f>+Medikamente!B314</f>
        <v>L01AX03</v>
      </c>
      <c r="D296" s="113" t="str">
        <f>+Medikamente!C314</f>
        <v>Temozolomid</v>
      </c>
      <c r="E296" s="113" t="str">
        <f>+Medikamente!F314</f>
        <v>TEMODAL Kaps 5 mg Btl 5 Stk</v>
      </c>
      <c r="F296" s="113"/>
      <c r="G296" s="113" t="str">
        <f>+Medikamente!R314</f>
        <v>mg</v>
      </c>
      <c r="H296" s="113">
        <f>+Medikamente!H314</f>
        <v>0</v>
      </c>
      <c r="I296" s="113">
        <f>+Medikamente!I314</f>
        <v>0</v>
      </c>
    </row>
    <row r="297" spans="1:9">
      <c r="A297" s="113">
        <f>+Startseite!$C$16</f>
        <v>0</v>
      </c>
      <c r="B297" s="113" t="str">
        <f>+Medikamente!L315</f>
        <v>L01AX03_nr</v>
      </c>
      <c r="C297" s="113" t="str">
        <f>+Medikamente!B315</f>
        <v>L01AX03</v>
      </c>
      <c r="D297" s="113" t="str">
        <f>+Medikamente!C315</f>
        <v>Temozolomid</v>
      </c>
      <c r="E297" s="113" t="str">
        <f>+Medikamente!F315</f>
        <v>TEMODAL Trockensub 100 mg Durchstf</v>
      </c>
      <c r="F297" s="113"/>
      <c r="G297" s="113" t="str">
        <f>+Medikamente!R315</f>
        <v>mg</v>
      </c>
      <c r="H297" s="113">
        <f>+Medikamente!H315</f>
        <v>0</v>
      </c>
      <c r="I297" s="113">
        <f>+Medikamente!I315</f>
        <v>0</v>
      </c>
    </row>
    <row r="298" spans="1:9">
      <c r="A298" s="113">
        <f>+Startseite!$C$16</f>
        <v>0</v>
      </c>
      <c r="B298" s="113" t="str">
        <f>+Medikamente!L316</f>
        <v>L01AX03_nr</v>
      </c>
      <c r="C298" s="113" t="str">
        <f>+Medikamente!B316</f>
        <v>L01AX03</v>
      </c>
      <c r="D298" s="113" t="str">
        <f>+Medikamente!C316</f>
        <v>Temozolomid</v>
      </c>
      <c r="E298" s="113" t="str">
        <f>+Medikamente!F316</f>
        <v>TEMOZOLOMID Labatec Kaps 100 mg 5 Stk</v>
      </c>
      <c r="F298" s="113"/>
      <c r="G298" s="113" t="str">
        <f>+Medikamente!R316</f>
        <v>mg</v>
      </c>
      <c r="H298" s="113">
        <f>+Medikamente!H316</f>
        <v>0</v>
      </c>
      <c r="I298" s="113">
        <f>+Medikamente!I316</f>
        <v>0</v>
      </c>
    </row>
    <row r="299" spans="1:9">
      <c r="A299" s="113">
        <f>+Startseite!$C$16</f>
        <v>0</v>
      </c>
      <c r="B299" s="113" t="str">
        <f>+Medikamente!L317</f>
        <v>L01AX03_nr</v>
      </c>
      <c r="C299" s="113" t="str">
        <f>+Medikamente!B317</f>
        <v>L01AX03</v>
      </c>
      <c r="D299" s="113" t="str">
        <f>+Medikamente!C317</f>
        <v>Temozolomid</v>
      </c>
      <c r="E299" s="113" t="str">
        <f>+Medikamente!F317</f>
        <v>TEMOZOLOMID Labatec Kaps 140 mg 5 Stk</v>
      </c>
      <c r="F299" s="113"/>
      <c r="G299" s="113" t="str">
        <f>+Medikamente!R317</f>
        <v>mg</v>
      </c>
      <c r="H299" s="113">
        <f>+Medikamente!H317</f>
        <v>0</v>
      </c>
      <c r="I299" s="113">
        <f>+Medikamente!I317</f>
        <v>0</v>
      </c>
    </row>
    <row r="300" spans="1:9">
      <c r="A300" s="113">
        <f>+Startseite!$C$16</f>
        <v>0</v>
      </c>
      <c r="B300" s="113" t="str">
        <f>+Medikamente!L318</f>
        <v>L01AX03_nr</v>
      </c>
      <c r="C300" s="113" t="str">
        <f>+Medikamente!B318</f>
        <v>L01AX03</v>
      </c>
      <c r="D300" s="113" t="str">
        <f>+Medikamente!C318</f>
        <v>Temozolomid</v>
      </c>
      <c r="E300" s="113" t="str">
        <f>+Medikamente!F318</f>
        <v>TEMOZOLOMID Labatec Kaps 180 mg 5 Stk</v>
      </c>
      <c r="F300" s="113"/>
      <c r="G300" s="113" t="str">
        <f>+Medikamente!R318</f>
        <v>mg</v>
      </c>
      <c r="H300" s="113">
        <f>+Medikamente!H318</f>
        <v>0</v>
      </c>
      <c r="I300" s="113">
        <f>+Medikamente!I318</f>
        <v>0</v>
      </c>
    </row>
    <row r="301" spans="1:9">
      <c r="A301" s="113">
        <f>+Startseite!$C$16</f>
        <v>0</v>
      </c>
      <c r="B301" s="113" t="str">
        <f>+Medikamente!L319</f>
        <v>L01AX03_nr</v>
      </c>
      <c r="C301" s="113" t="str">
        <f>+Medikamente!B319</f>
        <v>L01AX03</v>
      </c>
      <c r="D301" s="113" t="str">
        <f>+Medikamente!C319</f>
        <v>Temozolomid</v>
      </c>
      <c r="E301" s="113" t="str">
        <f>+Medikamente!F319</f>
        <v>TEMOZOLOMID Labatec Kaps 20 mg 5 Stk</v>
      </c>
      <c r="F301" s="113"/>
      <c r="G301" s="113" t="str">
        <f>+Medikamente!R319</f>
        <v>mg</v>
      </c>
      <c r="H301" s="113">
        <f>+Medikamente!H319</f>
        <v>0</v>
      </c>
      <c r="I301" s="113">
        <f>+Medikamente!I319</f>
        <v>0</v>
      </c>
    </row>
    <row r="302" spans="1:9">
      <c r="A302" s="113">
        <f>+Startseite!$C$16</f>
        <v>0</v>
      </c>
      <c r="B302" s="113" t="str">
        <f>+Medikamente!L320</f>
        <v>L01AX03_nr</v>
      </c>
      <c r="C302" s="113" t="str">
        <f>+Medikamente!B320</f>
        <v>L01AX03</v>
      </c>
      <c r="D302" s="113" t="str">
        <f>+Medikamente!C320</f>
        <v>Temozolomid</v>
      </c>
      <c r="E302" s="113" t="str">
        <f>+Medikamente!F320</f>
        <v>TEMOZOLOMID Labatec Kaps 250 mg 5 Stk</v>
      </c>
      <c r="F302" s="113"/>
      <c r="G302" s="113" t="str">
        <f>+Medikamente!R320</f>
        <v>mg</v>
      </c>
      <c r="H302" s="113">
        <f>+Medikamente!H320</f>
        <v>0</v>
      </c>
      <c r="I302" s="113">
        <f>+Medikamente!I320</f>
        <v>0</v>
      </c>
    </row>
    <row r="303" spans="1:9">
      <c r="A303" s="113">
        <f>+Startseite!$C$16</f>
        <v>0</v>
      </c>
      <c r="B303" s="113" t="str">
        <f>+Medikamente!L321</f>
        <v>L01AX03_nr</v>
      </c>
      <c r="C303" s="113" t="str">
        <f>+Medikamente!B321</f>
        <v>L01AX03</v>
      </c>
      <c r="D303" s="113" t="str">
        <f>+Medikamente!C321</f>
        <v>Temozolomid</v>
      </c>
      <c r="E303" s="113" t="str">
        <f>+Medikamente!F321</f>
        <v>TEMOZOLOMID Labatec Kaps 5 mg 5 Stk</v>
      </c>
      <c r="F303" s="113"/>
      <c r="G303" s="113" t="str">
        <f>+Medikamente!R321</f>
        <v>mg</v>
      </c>
      <c r="H303" s="113">
        <f>+Medikamente!H321</f>
        <v>0</v>
      </c>
      <c r="I303" s="113">
        <f>+Medikamente!I321</f>
        <v>0</v>
      </c>
    </row>
    <row r="304" spans="1:9">
      <c r="A304" s="113">
        <f>+Startseite!$C$16</f>
        <v>0</v>
      </c>
      <c r="B304" s="113" t="str">
        <f>+Medikamente!L322</f>
        <v>L01AX03_nr</v>
      </c>
      <c r="C304" s="113" t="str">
        <f>+Medikamente!B322</f>
        <v>L01AX03</v>
      </c>
      <c r="D304" s="113" t="str">
        <f>+Medikamente!C322</f>
        <v>Temozolomid</v>
      </c>
      <c r="E304" s="113" t="str">
        <f>+Medikamente!F322</f>
        <v>TEMOZOLOMID medac Kaps 100 mg 5 Stk</v>
      </c>
      <c r="F304" s="113"/>
      <c r="G304" s="113" t="str">
        <f>+Medikamente!R322</f>
        <v>mg</v>
      </c>
      <c r="H304" s="113">
        <f>+Medikamente!H322</f>
        <v>0</v>
      </c>
      <c r="I304" s="113">
        <f>+Medikamente!I322</f>
        <v>0</v>
      </c>
    </row>
    <row r="305" spans="1:9">
      <c r="A305" s="113">
        <f>+Startseite!$C$16</f>
        <v>0</v>
      </c>
      <c r="B305" s="113" t="str">
        <f>+Medikamente!L323</f>
        <v>L01AX03_nr</v>
      </c>
      <c r="C305" s="113" t="str">
        <f>+Medikamente!B323</f>
        <v>L01AX03</v>
      </c>
      <c r="D305" s="113" t="str">
        <f>+Medikamente!C323</f>
        <v>Temozolomid</v>
      </c>
      <c r="E305" s="113" t="str">
        <f>+Medikamente!F323</f>
        <v>TEMOZOLOMID medac Kaps 140 mg 20 Stk</v>
      </c>
      <c r="F305" s="113"/>
      <c r="G305" s="113" t="str">
        <f>+Medikamente!R323</f>
        <v>mg</v>
      </c>
      <c r="H305" s="113">
        <f>+Medikamente!H323</f>
        <v>0</v>
      </c>
      <c r="I305" s="113">
        <f>+Medikamente!I323</f>
        <v>0</v>
      </c>
    </row>
    <row r="306" spans="1:9">
      <c r="A306" s="113">
        <f>+Startseite!$C$16</f>
        <v>0</v>
      </c>
      <c r="B306" s="113" t="str">
        <f>+Medikamente!L324</f>
        <v>L01AX03_nr</v>
      </c>
      <c r="C306" s="113" t="str">
        <f>+Medikamente!B324</f>
        <v>L01AX03</v>
      </c>
      <c r="D306" s="113" t="str">
        <f>+Medikamente!C324</f>
        <v>Temozolomid</v>
      </c>
      <c r="E306" s="113" t="str">
        <f>+Medikamente!F324</f>
        <v>TEMOZOLOMID medac Kaps 140 mg 5 Stk</v>
      </c>
      <c r="F306" s="113"/>
      <c r="G306" s="113" t="str">
        <f>+Medikamente!R324</f>
        <v>mg</v>
      </c>
      <c r="H306" s="113">
        <f>+Medikamente!H324</f>
        <v>0</v>
      </c>
      <c r="I306" s="113">
        <f>+Medikamente!I324</f>
        <v>0</v>
      </c>
    </row>
    <row r="307" spans="1:9">
      <c r="A307" s="113">
        <f>+Startseite!$C$16</f>
        <v>0</v>
      </c>
      <c r="B307" s="113" t="str">
        <f>+Medikamente!L325</f>
        <v>L01AX03_nr</v>
      </c>
      <c r="C307" s="113" t="str">
        <f>+Medikamente!B325</f>
        <v>L01AX03</v>
      </c>
      <c r="D307" s="113" t="str">
        <f>+Medikamente!C325</f>
        <v>Temozolomid</v>
      </c>
      <c r="E307" s="113" t="str">
        <f>+Medikamente!F325</f>
        <v>TEMOZOLOMID medac Kaps 180 mg 20 Stk</v>
      </c>
      <c r="F307" s="113"/>
      <c r="G307" s="113" t="str">
        <f>+Medikamente!R325</f>
        <v>mg</v>
      </c>
      <c r="H307" s="113">
        <f>+Medikamente!H325</f>
        <v>0</v>
      </c>
      <c r="I307" s="113">
        <f>+Medikamente!I325</f>
        <v>0</v>
      </c>
    </row>
    <row r="308" spans="1:9">
      <c r="A308" s="113">
        <f>+Startseite!$C$16</f>
        <v>0</v>
      </c>
      <c r="B308" s="113" t="str">
        <f>+Medikamente!L326</f>
        <v>L01AX03_nr</v>
      </c>
      <c r="C308" s="113" t="str">
        <f>+Medikamente!B326</f>
        <v>L01AX03</v>
      </c>
      <c r="D308" s="113" t="str">
        <f>+Medikamente!C326</f>
        <v>Temozolomid</v>
      </c>
      <c r="E308" s="113" t="str">
        <f>+Medikamente!F326</f>
        <v>TEMOZOLOMID medac Kaps 180 mg 5 Stk</v>
      </c>
      <c r="F308" s="113"/>
      <c r="G308" s="113" t="str">
        <f>+Medikamente!R326</f>
        <v>mg</v>
      </c>
      <c r="H308" s="113">
        <f>+Medikamente!H326</f>
        <v>0</v>
      </c>
      <c r="I308" s="113">
        <f>+Medikamente!I326</f>
        <v>0</v>
      </c>
    </row>
    <row r="309" spans="1:9">
      <c r="A309" s="113">
        <f>+Startseite!$C$16</f>
        <v>0</v>
      </c>
      <c r="B309" s="113" t="str">
        <f>+Medikamente!L327</f>
        <v>L01AX03_nr</v>
      </c>
      <c r="C309" s="113" t="str">
        <f>+Medikamente!B327</f>
        <v>L01AX03</v>
      </c>
      <c r="D309" s="113" t="str">
        <f>+Medikamente!C327</f>
        <v>Temozolomid</v>
      </c>
      <c r="E309" s="113" t="str">
        <f>+Medikamente!F327</f>
        <v>TEMOZOLOMID medac Kaps 20 mg 20 Stk</v>
      </c>
      <c r="F309" s="113"/>
      <c r="G309" s="113" t="str">
        <f>+Medikamente!R327</f>
        <v>mg</v>
      </c>
      <c r="H309" s="113">
        <f>+Medikamente!H327</f>
        <v>0</v>
      </c>
      <c r="I309" s="113">
        <f>+Medikamente!I327</f>
        <v>0</v>
      </c>
    </row>
    <row r="310" spans="1:9">
      <c r="A310" s="113">
        <f>+Startseite!$C$16</f>
        <v>0</v>
      </c>
      <c r="B310" s="113" t="str">
        <f>+Medikamente!L328</f>
        <v>L01AX03_nr</v>
      </c>
      <c r="C310" s="113" t="str">
        <f>+Medikamente!B328</f>
        <v>L01AX03</v>
      </c>
      <c r="D310" s="113" t="str">
        <f>+Medikamente!C328</f>
        <v>Temozolomid</v>
      </c>
      <c r="E310" s="113" t="str">
        <f>+Medikamente!F328</f>
        <v>TEMOZOLOMID medac Kaps 20 mg 5 Stk</v>
      </c>
      <c r="F310" s="113"/>
      <c r="G310" s="113" t="str">
        <f>+Medikamente!R328</f>
        <v>mg</v>
      </c>
      <c r="H310" s="113">
        <f>+Medikamente!H328</f>
        <v>0</v>
      </c>
      <c r="I310" s="113">
        <f>+Medikamente!I328</f>
        <v>0</v>
      </c>
    </row>
    <row r="311" spans="1:9">
      <c r="A311" s="113">
        <f>+Startseite!$C$16</f>
        <v>0</v>
      </c>
      <c r="B311" s="113" t="str">
        <f>+Medikamente!L329</f>
        <v>L01AX03_nr</v>
      </c>
      <c r="C311" s="113" t="str">
        <f>+Medikamente!B329</f>
        <v>L01AX03</v>
      </c>
      <c r="D311" s="113" t="str">
        <f>+Medikamente!C329</f>
        <v>Temozolomid</v>
      </c>
      <c r="E311" s="113" t="str">
        <f>+Medikamente!F329</f>
        <v>TEMOZOLOMID medac Kaps 250 mg 5 Stk</v>
      </c>
      <c r="F311" s="113"/>
      <c r="G311" s="113" t="str">
        <f>+Medikamente!R329</f>
        <v>mg</v>
      </c>
      <c r="H311" s="113">
        <f>+Medikamente!H329</f>
        <v>0</v>
      </c>
      <c r="I311" s="113">
        <f>+Medikamente!I329</f>
        <v>0</v>
      </c>
    </row>
    <row r="312" spans="1:9">
      <c r="A312" s="113">
        <f>+Startseite!$C$16</f>
        <v>0</v>
      </c>
      <c r="B312" s="113" t="str">
        <f>+Medikamente!L330</f>
        <v>L01AX03_nr</v>
      </c>
      <c r="C312" s="113" t="str">
        <f>+Medikamente!B330</f>
        <v>L01AX03</v>
      </c>
      <c r="D312" s="113" t="str">
        <f>+Medikamente!C330</f>
        <v>Temozolomid</v>
      </c>
      <c r="E312" s="113" t="str">
        <f>+Medikamente!F330</f>
        <v>TEMOZOLOMID medac Kaps 5 mg 20 Stk</v>
      </c>
      <c r="F312" s="113"/>
      <c r="G312" s="113" t="str">
        <f>+Medikamente!R330</f>
        <v>mg</v>
      </c>
      <c r="H312" s="113">
        <f>+Medikamente!H330</f>
        <v>0</v>
      </c>
      <c r="I312" s="113">
        <f>+Medikamente!I330</f>
        <v>0</v>
      </c>
    </row>
    <row r="313" spans="1:9">
      <c r="A313" s="113">
        <f>+Startseite!$C$16</f>
        <v>0</v>
      </c>
      <c r="B313" s="113" t="str">
        <f>+Medikamente!L331</f>
        <v>L01AX03_nr</v>
      </c>
      <c r="C313" s="113" t="str">
        <f>+Medikamente!B331</f>
        <v>L01AX03</v>
      </c>
      <c r="D313" s="113" t="str">
        <f>+Medikamente!C331</f>
        <v>Temozolomid</v>
      </c>
      <c r="E313" s="113" t="str">
        <f>+Medikamente!F331</f>
        <v>TEMOZOLOMID medac Kaps 5 mg 5 Stk</v>
      </c>
      <c r="F313" s="113"/>
      <c r="G313" s="113" t="str">
        <f>+Medikamente!R331</f>
        <v>mg</v>
      </c>
      <c r="H313" s="113">
        <f>+Medikamente!H331</f>
        <v>0</v>
      </c>
      <c r="I313" s="113">
        <f>+Medikamente!I331</f>
        <v>0</v>
      </c>
    </row>
    <row r="314" spans="1:9">
      <c r="A314" s="113">
        <f>+Startseite!$C$16</f>
        <v>0</v>
      </c>
      <c r="B314" s="113" t="str">
        <f>+Medikamente!L332</f>
        <v>L01AX03_nr</v>
      </c>
      <c r="C314" s="113" t="str">
        <f>+Medikamente!B332</f>
        <v>L01AX03</v>
      </c>
      <c r="D314" s="113" t="str">
        <f>+Medikamente!C332</f>
        <v>Temozolomid</v>
      </c>
      <c r="E314" s="113" t="str">
        <f>+Medikamente!F332</f>
        <v>TEMOZOLOMID Teva Kaps 100 mg 20 Stk</v>
      </c>
      <c r="F314" s="113"/>
      <c r="G314" s="113" t="str">
        <f>+Medikamente!R332</f>
        <v>mg</v>
      </c>
      <c r="H314" s="113">
        <f>+Medikamente!H332</f>
        <v>0</v>
      </c>
      <c r="I314" s="113">
        <f>+Medikamente!I332</f>
        <v>0</v>
      </c>
    </row>
    <row r="315" spans="1:9">
      <c r="A315" s="113">
        <f>+Startseite!$C$16</f>
        <v>0</v>
      </c>
      <c r="B315" s="113" t="str">
        <f>+Medikamente!L333</f>
        <v>L01AX03_nr</v>
      </c>
      <c r="C315" s="113" t="str">
        <f>+Medikamente!B333</f>
        <v>L01AX03</v>
      </c>
      <c r="D315" s="113" t="str">
        <f>+Medikamente!C333</f>
        <v>Temozolomid</v>
      </c>
      <c r="E315" s="113" t="str">
        <f>+Medikamente!F333</f>
        <v>TEMOZOLOMID Teva Kaps 100 mg 5 Stk</v>
      </c>
      <c r="F315" s="113"/>
      <c r="G315" s="113" t="str">
        <f>+Medikamente!R333</f>
        <v>mg</v>
      </c>
      <c r="H315" s="113">
        <f>+Medikamente!H333</f>
        <v>0</v>
      </c>
      <c r="I315" s="113">
        <f>+Medikamente!I333</f>
        <v>0</v>
      </c>
    </row>
    <row r="316" spans="1:9">
      <c r="A316" s="113">
        <f>+Startseite!$C$16</f>
        <v>0</v>
      </c>
      <c r="B316" s="113" t="str">
        <f>+Medikamente!L334</f>
        <v>L01AX03_nr</v>
      </c>
      <c r="C316" s="113" t="str">
        <f>+Medikamente!B334</f>
        <v>L01AX03</v>
      </c>
      <c r="D316" s="113" t="str">
        <f>+Medikamente!C334</f>
        <v>Temozolomid</v>
      </c>
      <c r="E316" s="113" t="str">
        <f>+Medikamente!F334</f>
        <v>TEMOZOLOMID Teva Kaps 140 mg 20 Stk</v>
      </c>
      <c r="F316" s="113"/>
      <c r="G316" s="113" t="str">
        <f>+Medikamente!R334</f>
        <v>mg</v>
      </c>
      <c r="H316" s="113">
        <f>+Medikamente!H334</f>
        <v>0</v>
      </c>
      <c r="I316" s="113">
        <f>+Medikamente!I334</f>
        <v>0</v>
      </c>
    </row>
    <row r="317" spans="1:9">
      <c r="A317" s="113">
        <f>+Startseite!$C$16</f>
        <v>0</v>
      </c>
      <c r="B317" s="113" t="str">
        <f>+Medikamente!L335</f>
        <v>L01AX03_nr</v>
      </c>
      <c r="C317" s="113" t="str">
        <f>+Medikamente!B335</f>
        <v>L01AX03</v>
      </c>
      <c r="D317" s="113" t="str">
        <f>+Medikamente!C335</f>
        <v>Temozolomid</v>
      </c>
      <c r="E317" s="113" t="str">
        <f>+Medikamente!F335</f>
        <v>TEMOZOLOMID Teva Kaps 140 mg 5 Stk</v>
      </c>
      <c r="F317" s="113"/>
      <c r="G317" s="113" t="str">
        <f>+Medikamente!R335</f>
        <v>mg</v>
      </c>
      <c r="H317" s="113">
        <f>+Medikamente!H335</f>
        <v>0</v>
      </c>
      <c r="I317" s="113">
        <f>+Medikamente!I335</f>
        <v>0</v>
      </c>
    </row>
    <row r="318" spans="1:9">
      <c r="A318" s="113">
        <f>+Startseite!$C$16</f>
        <v>0</v>
      </c>
      <c r="B318" s="113" t="str">
        <f>+Medikamente!L336</f>
        <v>L01AX03_nr</v>
      </c>
      <c r="C318" s="113" t="str">
        <f>+Medikamente!B336</f>
        <v>L01AX03</v>
      </c>
      <c r="D318" s="113" t="str">
        <f>+Medikamente!C336</f>
        <v>Temozolomid</v>
      </c>
      <c r="E318" s="113" t="str">
        <f>+Medikamente!F336</f>
        <v>TEMOZOLOMID Teva Kaps 180 mg 20 Stk</v>
      </c>
      <c r="F318" s="113"/>
      <c r="G318" s="113" t="str">
        <f>+Medikamente!R336</f>
        <v>mg</v>
      </c>
      <c r="H318" s="113">
        <f>+Medikamente!H336</f>
        <v>0</v>
      </c>
      <c r="I318" s="113">
        <f>+Medikamente!I336</f>
        <v>0</v>
      </c>
    </row>
    <row r="319" spans="1:9">
      <c r="A319" s="113">
        <f>+Startseite!$C$16</f>
        <v>0</v>
      </c>
      <c r="B319" s="113" t="str">
        <f>+Medikamente!L337</f>
        <v>L01AX03_nr</v>
      </c>
      <c r="C319" s="113" t="str">
        <f>+Medikamente!B337</f>
        <v>L01AX03</v>
      </c>
      <c r="D319" s="113" t="str">
        <f>+Medikamente!C337</f>
        <v>Temozolomid</v>
      </c>
      <c r="E319" s="113" t="str">
        <f>+Medikamente!F337</f>
        <v>TEMOZOLOMID Teva Kaps 180 mg 5 Stk</v>
      </c>
      <c r="F319" s="113"/>
      <c r="G319" s="113" t="str">
        <f>+Medikamente!R337</f>
        <v>mg</v>
      </c>
      <c r="H319" s="113">
        <f>+Medikamente!H337</f>
        <v>0</v>
      </c>
      <c r="I319" s="113">
        <f>+Medikamente!I337</f>
        <v>0</v>
      </c>
    </row>
    <row r="320" spans="1:9">
      <c r="A320" s="113">
        <f>+Startseite!$C$16</f>
        <v>0</v>
      </c>
      <c r="B320" s="113" t="str">
        <f>+Medikamente!L338</f>
        <v>L01AX03_nr</v>
      </c>
      <c r="C320" s="113" t="str">
        <f>+Medikamente!B338</f>
        <v>L01AX03</v>
      </c>
      <c r="D320" s="113" t="str">
        <f>+Medikamente!C338</f>
        <v>Temozolomid</v>
      </c>
      <c r="E320" s="113" t="str">
        <f>+Medikamente!F338</f>
        <v>TEMOZOLOMID Teva Kaps 20 mg 20 Stk</v>
      </c>
      <c r="F320" s="113"/>
      <c r="G320" s="113" t="str">
        <f>+Medikamente!R338</f>
        <v>mg</v>
      </c>
      <c r="H320" s="113">
        <f>+Medikamente!H338</f>
        <v>0</v>
      </c>
      <c r="I320" s="113">
        <f>+Medikamente!I338</f>
        <v>0</v>
      </c>
    </row>
    <row r="321" spans="1:9">
      <c r="A321" s="113">
        <f>+Startseite!$C$16</f>
        <v>0</v>
      </c>
      <c r="B321" s="113" t="str">
        <f>+Medikamente!L339</f>
        <v>L01AX03_nr</v>
      </c>
      <c r="C321" s="113" t="str">
        <f>+Medikamente!B339</f>
        <v>L01AX03</v>
      </c>
      <c r="D321" s="113" t="str">
        <f>+Medikamente!C339</f>
        <v>Temozolomid</v>
      </c>
      <c r="E321" s="113" t="str">
        <f>+Medikamente!F339</f>
        <v>TEMOZOLOMID Teva Kaps 20 mg 5 Stk</v>
      </c>
      <c r="F321" s="113"/>
      <c r="G321" s="113" t="str">
        <f>+Medikamente!R339</f>
        <v>mg</v>
      </c>
      <c r="H321" s="113">
        <f>+Medikamente!H339</f>
        <v>0</v>
      </c>
      <c r="I321" s="113">
        <f>+Medikamente!I339</f>
        <v>0</v>
      </c>
    </row>
    <row r="322" spans="1:9">
      <c r="A322" s="113">
        <f>+Startseite!$C$16</f>
        <v>0</v>
      </c>
      <c r="B322" s="113" t="str">
        <f>+Medikamente!L340</f>
        <v>L01AX03_nr</v>
      </c>
      <c r="C322" s="113" t="str">
        <f>+Medikamente!B340</f>
        <v>L01AX03</v>
      </c>
      <c r="D322" s="113" t="str">
        <f>+Medikamente!C340</f>
        <v>Temozolomid</v>
      </c>
      <c r="E322" s="113" t="str">
        <f>+Medikamente!F340</f>
        <v>TEMOZOLOMID Teva Kaps 250 mg 5 Stk</v>
      </c>
      <c r="F322" s="113"/>
      <c r="G322" s="113" t="str">
        <f>+Medikamente!R340</f>
        <v>mg</v>
      </c>
      <c r="H322" s="113">
        <f>+Medikamente!H340</f>
        <v>0</v>
      </c>
      <c r="I322" s="113">
        <f>+Medikamente!I340</f>
        <v>0</v>
      </c>
    </row>
    <row r="323" spans="1:9">
      <c r="A323" s="113">
        <f>+Startseite!$C$16</f>
        <v>0</v>
      </c>
      <c r="B323" s="113" t="str">
        <f>+Medikamente!L341</f>
        <v>L01AX03_nr</v>
      </c>
      <c r="C323" s="113" t="str">
        <f>+Medikamente!B341</f>
        <v>L01AX03</v>
      </c>
      <c r="D323" s="113" t="str">
        <f>+Medikamente!C341</f>
        <v>Temozolomid</v>
      </c>
      <c r="E323" s="113" t="str">
        <f>+Medikamente!F341</f>
        <v>TEMOZOLOMID Teva Kaps 5 mg 20 Stk</v>
      </c>
      <c r="F323" s="113"/>
      <c r="G323" s="113" t="str">
        <f>+Medikamente!R341</f>
        <v>mg</v>
      </c>
      <c r="H323" s="113">
        <f>+Medikamente!H341</f>
        <v>0</v>
      </c>
      <c r="I323" s="113">
        <f>+Medikamente!I341</f>
        <v>0</v>
      </c>
    </row>
    <row r="324" spans="1:9">
      <c r="A324" s="113">
        <f>+Startseite!$C$16</f>
        <v>0</v>
      </c>
      <c r="B324" s="113" t="str">
        <f>+Medikamente!L342</f>
        <v>L01AX03_nr</v>
      </c>
      <c r="C324" s="113" t="str">
        <f>+Medikamente!B342</f>
        <v>L01AX03</v>
      </c>
      <c r="D324" s="113" t="str">
        <f>+Medikamente!C342</f>
        <v>Temozolomid</v>
      </c>
      <c r="E324" s="113" t="str">
        <f>+Medikamente!F342</f>
        <v>TEMOZOLOMID Teva Kaps 5 mg 5 Stk</v>
      </c>
      <c r="F324" s="113"/>
      <c r="G324" s="113" t="str">
        <f>+Medikamente!R342</f>
        <v>mg</v>
      </c>
      <c r="H324" s="113">
        <f>+Medikamente!H342</f>
        <v>0</v>
      </c>
      <c r="I324" s="113">
        <f>+Medikamente!I342</f>
        <v>0</v>
      </c>
    </row>
    <row r="325" spans="1:9">
      <c r="A325" s="113">
        <f>+Startseite!$C$16</f>
        <v>0</v>
      </c>
      <c r="B325" s="113" t="str">
        <f>+Medikamente!L343</f>
        <v>L01BA01_nr</v>
      </c>
      <c r="C325" s="113" t="str">
        <f>+Medikamente!B343</f>
        <v>L01BA01</v>
      </c>
      <c r="D325" s="113" t="str">
        <f>+Medikamente!C343</f>
        <v>Methotrexat</v>
      </c>
      <c r="E325" s="113" t="str">
        <f>+Medikamente!F343</f>
        <v>METHOTREXAT Ebewe Inf Konz 1 g Durchstf 10 ml</v>
      </c>
      <c r="F325" s="113"/>
      <c r="G325" s="113" t="str">
        <f>+Medikamente!R343</f>
        <v>mg</v>
      </c>
      <c r="H325" s="113">
        <f>+Medikamente!H343</f>
        <v>0</v>
      </c>
      <c r="I325" s="113">
        <f>+Medikamente!I343</f>
        <v>0</v>
      </c>
    </row>
    <row r="326" spans="1:9">
      <c r="A326" s="113">
        <f>+Startseite!$C$16</f>
        <v>0</v>
      </c>
      <c r="B326" s="113" t="str">
        <f>+Medikamente!L344</f>
        <v>L01BA01_nr</v>
      </c>
      <c r="C326" s="113" t="str">
        <f>+Medikamente!B344</f>
        <v>L01BA01</v>
      </c>
      <c r="D326" s="113" t="str">
        <f>+Medikamente!C344</f>
        <v>Methotrexat</v>
      </c>
      <c r="E326" s="113" t="str">
        <f>+Medikamente!F344</f>
        <v>METHOTREXAT Farmos 1000 mg/40ml Durchstf 40 ml</v>
      </c>
      <c r="F326" s="113"/>
      <c r="G326" s="113" t="str">
        <f>+Medikamente!R344</f>
        <v>mg</v>
      </c>
      <c r="H326" s="113">
        <f>+Medikamente!H344</f>
        <v>0</v>
      </c>
      <c r="I326" s="113">
        <f>+Medikamente!I344</f>
        <v>0</v>
      </c>
    </row>
    <row r="327" spans="1:9">
      <c r="A327" s="113">
        <f>+Startseite!$C$16</f>
        <v>0</v>
      </c>
      <c r="B327" s="113" t="str">
        <f>+Medikamente!L345</f>
        <v>L01BA01_nr</v>
      </c>
      <c r="C327" s="113" t="str">
        <f>+Medikamente!B345</f>
        <v>L01BA01</v>
      </c>
      <c r="D327" s="113" t="str">
        <f>+Medikamente!C345</f>
        <v>Methotrexat</v>
      </c>
      <c r="E327" s="113" t="str">
        <f>+Medikamente!F345</f>
        <v>METHOTREXAT Farmos 20 mg/8ml 10 Durchstf 8 ml</v>
      </c>
      <c r="F327" s="113"/>
      <c r="G327" s="113" t="str">
        <f>+Medikamente!R345</f>
        <v>mg</v>
      </c>
      <c r="H327" s="113">
        <f>+Medikamente!H345</f>
        <v>0</v>
      </c>
      <c r="I327" s="113">
        <f>+Medikamente!I345</f>
        <v>0</v>
      </c>
    </row>
    <row r="328" spans="1:9">
      <c r="A328" s="113">
        <f>+Startseite!$C$16</f>
        <v>0</v>
      </c>
      <c r="B328" s="113" t="str">
        <f>+Medikamente!L346</f>
        <v>L01BA01_nr</v>
      </c>
      <c r="C328" s="113" t="str">
        <f>+Medikamente!B346</f>
        <v>L01BA01</v>
      </c>
      <c r="D328" s="113" t="str">
        <f>+Medikamente!C346</f>
        <v>Methotrexat</v>
      </c>
      <c r="E328" s="113" t="str">
        <f>+Medikamente!F346</f>
        <v>METHOTREXAT Farmos 5 mg/2ml 10 Durchstf 2 ml</v>
      </c>
      <c r="F328" s="113"/>
      <c r="G328" s="113" t="str">
        <f>+Medikamente!R346</f>
        <v>mg</v>
      </c>
      <c r="H328" s="113">
        <f>+Medikamente!H346</f>
        <v>0</v>
      </c>
      <c r="I328" s="113">
        <f>+Medikamente!I346</f>
        <v>0</v>
      </c>
    </row>
    <row r="329" spans="1:9">
      <c r="A329" s="113">
        <f>+Startseite!$C$16</f>
        <v>0</v>
      </c>
      <c r="B329" s="113" t="str">
        <f>+Medikamente!L347</f>
        <v>L01BA01_nr</v>
      </c>
      <c r="C329" s="113" t="str">
        <f>+Medikamente!B347</f>
        <v>L01BA01</v>
      </c>
      <c r="D329" s="113" t="str">
        <f>+Medikamente!C347</f>
        <v>Methotrexat</v>
      </c>
      <c r="E329" s="113" t="str">
        <f>+Medikamente!F347</f>
        <v>METHOTREXAT Farmos 50 mg/2ml 10 Durchstf 2 ml</v>
      </c>
      <c r="F329" s="113"/>
      <c r="G329" s="113" t="str">
        <f>+Medikamente!R347</f>
        <v>mg</v>
      </c>
      <c r="H329" s="113">
        <f>+Medikamente!H347</f>
        <v>0</v>
      </c>
      <c r="I329" s="113">
        <f>+Medikamente!I347</f>
        <v>0</v>
      </c>
    </row>
    <row r="330" spans="1:9">
      <c r="A330" s="113">
        <f>+Startseite!$C$16</f>
        <v>0</v>
      </c>
      <c r="B330" s="113" t="str">
        <f>+Medikamente!L348</f>
        <v>L01BA01_nr</v>
      </c>
      <c r="C330" s="113" t="str">
        <f>+Medikamente!B348</f>
        <v>L01BA01</v>
      </c>
      <c r="D330" s="113" t="str">
        <f>+Medikamente!C348</f>
        <v>Methotrexat</v>
      </c>
      <c r="E330" s="113" t="str">
        <f>+Medikamente!F348</f>
        <v>METHOTREXAT Farmos 500 mg/20ml Durchstf 20 ml</v>
      </c>
      <c r="F330" s="113"/>
      <c r="G330" s="113" t="str">
        <f>+Medikamente!R348</f>
        <v>mg</v>
      </c>
      <c r="H330" s="113">
        <f>+Medikamente!H348</f>
        <v>0</v>
      </c>
      <c r="I330" s="113">
        <f>+Medikamente!I348</f>
        <v>0</v>
      </c>
    </row>
    <row r="331" spans="1:9">
      <c r="A331" s="113">
        <f>+Startseite!$C$16</f>
        <v>0</v>
      </c>
      <c r="B331" s="113" t="str">
        <f>+Medikamente!L349</f>
        <v>L01BA01_nr</v>
      </c>
      <c r="C331" s="113" t="str">
        <f>+Medikamente!B349</f>
        <v>L01BA01</v>
      </c>
      <c r="D331" s="113" t="str">
        <f>+Medikamente!C349</f>
        <v>Methotrexat</v>
      </c>
      <c r="E331" s="113" t="str">
        <f>+Medikamente!F349</f>
        <v>METHOTREXAT Farmos 5000 mg/200ml Durchstf 200 ml</v>
      </c>
      <c r="F331" s="113"/>
      <c r="G331" s="113" t="str">
        <f>+Medikamente!R349</f>
        <v>mg</v>
      </c>
      <c r="H331" s="113">
        <f>+Medikamente!H349</f>
        <v>0</v>
      </c>
      <c r="I331" s="113">
        <f>+Medikamente!I349</f>
        <v>0</v>
      </c>
    </row>
    <row r="332" spans="1:9">
      <c r="A332" s="113">
        <f>+Startseite!$C$16</f>
        <v>0</v>
      </c>
      <c r="B332" s="113" t="str">
        <f>+Medikamente!L350</f>
        <v>L01BA01_nr</v>
      </c>
      <c r="C332" s="113" t="str">
        <f>+Medikamente!B350</f>
        <v>L01BA01</v>
      </c>
      <c r="D332" s="113" t="str">
        <f>+Medikamente!C350</f>
        <v>Methotrexat</v>
      </c>
      <c r="E332" s="113" t="str">
        <f>+Medikamente!F350</f>
        <v>METHOTREXAT Sandoz Inf Konz 1000 mg Durchstf 10 ml</v>
      </c>
      <c r="F332" s="113"/>
      <c r="G332" s="113" t="str">
        <f>+Medikamente!R350</f>
        <v>mg</v>
      </c>
      <c r="H332" s="113">
        <f>+Medikamente!H350</f>
        <v>0</v>
      </c>
      <c r="I332" s="113">
        <f>+Medikamente!I350</f>
        <v>0</v>
      </c>
    </row>
    <row r="333" spans="1:9">
      <c r="A333" s="113">
        <f>+Startseite!$C$16</f>
        <v>0</v>
      </c>
      <c r="B333" s="113" t="str">
        <f>+Medikamente!L351</f>
        <v>L01BA01_nr</v>
      </c>
      <c r="C333" s="113" t="str">
        <f>+Medikamente!B351</f>
        <v>L01BA01</v>
      </c>
      <c r="D333" s="113" t="str">
        <f>+Medikamente!C351</f>
        <v>Methotrexat</v>
      </c>
      <c r="E333" s="113" t="str">
        <f>+Medikamente!F351</f>
        <v>METHOTREXAT Sandoz Inf Konz 5000 mg Durchstf 50 ml</v>
      </c>
      <c r="F333" s="113"/>
      <c r="G333" s="113" t="str">
        <f>+Medikamente!R351</f>
        <v>mg</v>
      </c>
      <c r="H333" s="113">
        <f>+Medikamente!H351</f>
        <v>0</v>
      </c>
      <c r="I333" s="113">
        <f>+Medikamente!I351</f>
        <v>0</v>
      </c>
    </row>
    <row r="334" spans="1:9">
      <c r="A334" s="113">
        <f>+Startseite!$C$16</f>
        <v>0</v>
      </c>
      <c r="B334" s="113" t="str">
        <f>+Medikamente!L352</f>
        <v>L01BA01_nr</v>
      </c>
      <c r="C334" s="113" t="str">
        <f>+Medikamente!B352</f>
        <v>L01BA01</v>
      </c>
      <c r="D334" s="113" t="str">
        <f>+Medikamente!C352</f>
        <v>Methotrexat</v>
      </c>
      <c r="E334" s="113" t="str">
        <f>+Medikamente!F352</f>
        <v>METHOTREXAT Teva 5 mg/2ml Durchstf 2 ml</v>
      </c>
      <c r="F334" s="113"/>
      <c r="G334" s="113" t="str">
        <f>+Medikamente!R352</f>
        <v>mg</v>
      </c>
      <c r="H334" s="113">
        <f>+Medikamente!H352</f>
        <v>0</v>
      </c>
      <c r="I334" s="113">
        <f>+Medikamente!I352</f>
        <v>0</v>
      </c>
    </row>
    <row r="335" spans="1:9">
      <c r="A335" s="113">
        <f>+Startseite!$C$16</f>
        <v>0</v>
      </c>
      <c r="B335" s="113" t="str">
        <f>+Medikamente!L353</f>
        <v>L01BA01_nr</v>
      </c>
      <c r="C335" s="113" t="str">
        <f>+Medikamente!B353</f>
        <v>L01BA01</v>
      </c>
      <c r="D335" s="113" t="str">
        <f>+Medikamente!C353</f>
        <v>Methotrexat</v>
      </c>
      <c r="E335" s="113" t="str">
        <f>+Medikamente!F353</f>
        <v>METHOTREXAT Teva 50 mg/2ml Durchstf 2 ml</v>
      </c>
      <c r="F335" s="113"/>
      <c r="G335" s="113" t="str">
        <f>+Medikamente!R353</f>
        <v>mg</v>
      </c>
      <c r="H335" s="113">
        <f>+Medikamente!H353</f>
        <v>0</v>
      </c>
      <c r="I335" s="113">
        <f>+Medikamente!I353</f>
        <v>0</v>
      </c>
    </row>
    <row r="336" spans="1:9">
      <c r="A336" s="113">
        <f>+Startseite!$C$16</f>
        <v>0</v>
      </c>
      <c r="B336" s="113" t="str">
        <f>+Medikamente!L354</f>
        <v>L01BA01_nr</v>
      </c>
      <c r="C336" s="113" t="str">
        <f>+Medikamente!B354</f>
        <v>L01BA01</v>
      </c>
      <c r="D336" s="113" t="str">
        <f>+Medikamente!C354</f>
        <v>Methotrexat</v>
      </c>
      <c r="E336" s="113" t="str">
        <f>+Medikamente!F354</f>
        <v>METHOTREXAT Teva 500 mg/20ml Durchstf 20 ml</v>
      </c>
      <c r="F336" s="113"/>
      <c r="G336" s="113" t="str">
        <f>+Medikamente!R354</f>
        <v>mg</v>
      </c>
      <c r="H336" s="113">
        <f>+Medikamente!H354</f>
        <v>0</v>
      </c>
      <c r="I336" s="113">
        <f>+Medikamente!I354</f>
        <v>0</v>
      </c>
    </row>
    <row r="337" spans="1:9">
      <c r="A337" s="113">
        <f>+Startseite!$C$16</f>
        <v>0</v>
      </c>
      <c r="B337" s="113" t="str">
        <f>+Medikamente!L355</f>
        <v>L01BA01_nr</v>
      </c>
      <c r="C337" s="113" t="str">
        <f>+Medikamente!B355</f>
        <v>L01BA01</v>
      </c>
      <c r="D337" s="113" t="str">
        <f>+Medikamente!C355</f>
        <v>Methotrexat</v>
      </c>
      <c r="E337" s="113" t="str">
        <f>+Medikamente!F355</f>
        <v>METHOTREXAT Teva 5000 mg/50ml Durchstf 50 ml</v>
      </c>
      <c r="F337" s="113"/>
      <c r="G337" s="113" t="str">
        <f>+Medikamente!R355</f>
        <v>mg</v>
      </c>
      <c r="H337" s="113">
        <f>+Medikamente!H355</f>
        <v>0</v>
      </c>
      <c r="I337" s="113">
        <f>+Medikamente!I355</f>
        <v>0</v>
      </c>
    </row>
    <row r="338" spans="1:9">
      <c r="A338" s="113">
        <f>+Startseite!$C$16</f>
        <v>0</v>
      </c>
      <c r="B338" s="113" t="str">
        <f>+Medikamente!L356</f>
        <v>L01BA04_nr</v>
      </c>
      <c r="C338" s="113" t="str">
        <f>+Medikamente!B356</f>
        <v>L01BA04</v>
      </c>
      <c r="D338" s="113" t="str">
        <f>+Medikamente!C356</f>
        <v>Pemetrexed</v>
      </c>
      <c r="E338" s="113" t="str">
        <f>+Medikamente!F356</f>
        <v>ALIMTA Trockensub 100 mg für Inf Lös Durchstf</v>
      </c>
      <c r="F338" s="113"/>
      <c r="G338" s="113" t="str">
        <f>+Medikamente!R356</f>
        <v>mg</v>
      </c>
      <c r="H338" s="113">
        <f>+Medikamente!H356</f>
        <v>0</v>
      </c>
      <c r="I338" s="113">
        <f>+Medikamente!I356</f>
        <v>0</v>
      </c>
    </row>
    <row r="339" spans="1:9">
      <c r="A339" s="113">
        <f>+Startseite!$C$16</f>
        <v>0</v>
      </c>
      <c r="B339" s="113" t="str">
        <f>+Medikamente!L357</f>
        <v>L01BA04_nr</v>
      </c>
      <c r="C339" s="113" t="str">
        <f>+Medikamente!B357</f>
        <v>L01BA04</v>
      </c>
      <c r="D339" s="113" t="str">
        <f>+Medikamente!C357</f>
        <v>Pemetrexed</v>
      </c>
      <c r="E339" s="113" t="str">
        <f>+Medikamente!F357</f>
        <v>ALIMTA Trockensub 500 mg für Inf Lös Durchstf</v>
      </c>
      <c r="F339" s="113"/>
      <c r="G339" s="113" t="str">
        <f>+Medikamente!R357</f>
        <v>mg</v>
      </c>
      <c r="H339" s="113">
        <f>+Medikamente!H357</f>
        <v>0</v>
      </c>
      <c r="I339" s="113">
        <f>+Medikamente!I357</f>
        <v>0</v>
      </c>
    </row>
    <row r="340" spans="1:9">
      <c r="A340" s="113">
        <f>+Startseite!$C$16</f>
        <v>0</v>
      </c>
      <c r="B340" s="113" t="str">
        <f>+Medikamente!L358</f>
        <v>L01BA04_nr</v>
      </c>
      <c r="C340" s="113" t="str">
        <f>+Medikamente!B358</f>
        <v>L01BA04</v>
      </c>
      <c r="D340" s="113" t="str">
        <f>+Medikamente!C358</f>
        <v>Pemetrexed</v>
      </c>
      <c r="E340" s="113" t="str">
        <f>+Medikamente!F358</f>
        <v>PEMETREXED Sandoz Trockensub 1 g i.v Durchstf</v>
      </c>
      <c r="F340" s="113"/>
      <c r="G340" s="113" t="str">
        <f>+Medikamente!R358</f>
        <v>mg</v>
      </c>
      <c r="H340" s="113">
        <f>+Medikamente!H358</f>
        <v>0</v>
      </c>
      <c r="I340" s="113">
        <f>+Medikamente!I358</f>
        <v>0</v>
      </c>
    </row>
    <row r="341" spans="1:9">
      <c r="A341" s="113">
        <f>+Startseite!$C$16</f>
        <v>0</v>
      </c>
      <c r="B341" s="113" t="str">
        <f>+Medikamente!L359</f>
        <v>L01BA04_nr</v>
      </c>
      <c r="C341" s="113" t="str">
        <f>+Medikamente!B359</f>
        <v>L01BA04</v>
      </c>
      <c r="D341" s="113" t="str">
        <f>+Medikamente!C359</f>
        <v>Pemetrexed</v>
      </c>
      <c r="E341" s="113" t="str">
        <f>+Medikamente!F359</f>
        <v>PEMETREXED Sandoz Trockensub 100 mg i.v Durchstf</v>
      </c>
      <c r="F341" s="113"/>
      <c r="G341" s="113" t="str">
        <f>+Medikamente!R359</f>
        <v>mg</v>
      </c>
      <c r="H341" s="113">
        <f>+Medikamente!H359</f>
        <v>0</v>
      </c>
      <c r="I341" s="113">
        <f>+Medikamente!I359</f>
        <v>0</v>
      </c>
    </row>
    <row r="342" spans="1:9">
      <c r="A342" s="113">
        <f>+Startseite!$C$16</f>
        <v>0</v>
      </c>
      <c r="B342" s="113" t="str">
        <f>+Medikamente!L360</f>
        <v>L01BA04_nr</v>
      </c>
      <c r="C342" s="113" t="str">
        <f>+Medikamente!B360</f>
        <v>L01BA04</v>
      </c>
      <c r="D342" s="113" t="str">
        <f>+Medikamente!C360</f>
        <v>Pemetrexed</v>
      </c>
      <c r="E342" s="113" t="str">
        <f>+Medikamente!F360</f>
        <v>PEMETREXED Sandoz Trockensub 500 mg i.v Durchstf</v>
      </c>
      <c r="F342" s="113"/>
      <c r="G342" s="113" t="str">
        <f>+Medikamente!R360</f>
        <v>mg</v>
      </c>
      <c r="H342" s="113">
        <f>+Medikamente!H360</f>
        <v>0</v>
      </c>
      <c r="I342" s="113">
        <f>+Medikamente!I360</f>
        <v>0</v>
      </c>
    </row>
    <row r="343" spans="1:9">
      <c r="A343" s="113">
        <f>+Startseite!$C$16</f>
        <v>0</v>
      </c>
      <c r="B343" s="113" t="str">
        <f>+Medikamente!L361</f>
        <v>L01BA05_nr</v>
      </c>
      <c r="C343" s="113" t="str">
        <f>+Medikamente!B361</f>
        <v>L01BA05</v>
      </c>
      <c r="D343" s="113" t="str">
        <f>+Medikamente!C361</f>
        <v>Pralatrexatum</v>
      </c>
      <c r="E343" s="113" t="str">
        <f>+Medikamente!F361</f>
        <v>FOLOTYN Inf Lös 20 mg/ml Durchstf 1 ml</v>
      </c>
      <c r="F343" s="113"/>
      <c r="G343" s="113" t="str">
        <f>+Medikamente!R361</f>
        <v>mg</v>
      </c>
      <c r="H343" s="113">
        <f>+Medikamente!H361</f>
        <v>0</v>
      </c>
      <c r="I343" s="113">
        <f>+Medikamente!I361</f>
        <v>0</v>
      </c>
    </row>
    <row r="344" spans="1:9">
      <c r="A344" s="113">
        <f>+Startseite!$C$16</f>
        <v>0</v>
      </c>
      <c r="B344" s="113" t="str">
        <f>+Medikamente!L362</f>
        <v>L01BB04_nr</v>
      </c>
      <c r="C344" s="113" t="str">
        <f>+Medikamente!B362</f>
        <v>L01BB04</v>
      </c>
      <c r="D344" s="113" t="str">
        <f>+Medikamente!C362</f>
        <v>Cladribin</v>
      </c>
      <c r="E344" s="113" t="str">
        <f>+Medikamente!F362</f>
        <v>LEUSTATIN Inf Konz 10 mg/10ml 7 Durchstf 10 ml</v>
      </c>
      <c r="F344" s="113"/>
      <c r="G344" s="113" t="str">
        <f>+Medikamente!R362</f>
        <v>mg</v>
      </c>
      <c r="H344" s="113">
        <f>+Medikamente!H362</f>
        <v>0</v>
      </c>
      <c r="I344" s="113">
        <f>+Medikamente!I362</f>
        <v>0</v>
      </c>
    </row>
    <row r="345" spans="1:9">
      <c r="A345" s="113">
        <f>+Startseite!$C$16</f>
        <v>0</v>
      </c>
      <c r="B345" s="113" t="str">
        <f>+Medikamente!L363</f>
        <v>L01BB04_nr</v>
      </c>
      <c r="C345" s="113" t="str">
        <f>+Medikamente!B363</f>
        <v>L01BB04</v>
      </c>
      <c r="D345" s="113" t="str">
        <f>+Medikamente!C363</f>
        <v>Cladribin</v>
      </c>
      <c r="E345" s="113" t="str">
        <f>+Medikamente!F363</f>
        <v>LITAK Inj Lös 10 mg/5ml 5 Durchstf 5 ml</v>
      </c>
      <c r="F345" s="113"/>
      <c r="G345" s="113" t="str">
        <f>+Medikamente!R363</f>
        <v>mg</v>
      </c>
      <c r="H345" s="113">
        <f>+Medikamente!H363</f>
        <v>0</v>
      </c>
      <c r="I345" s="113">
        <f>+Medikamente!I363</f>
        <v>0</v>
      </c>
    </row>
    <row r="346" spans="1:9">
      <c r="A346" s="113">
        <f>+Startseite!$C$16</f>
        <v>0</v>
      </c>
      <c r="B346" s="113" t="str">
        <f>+Medikamente!L364</f>
        <v>L01BB04_nr</v>
      </c>
      <c r="C346" s="113" t="str">
        <f>+Medikamente!B364</f>
        <v>L01BB04</v>
      </c>
      <c r="D346" s="113" t="str">
        <f>+Medikamente!C364</f>
        <v>Cladribin</v>
      </c>
      <c r="E346" s="113" t="str">
        <f>+Medikamente!F364</f>
        <v>LITAK Inj Lös 10 mg/5ml Durchstf 5 ml</v>
      </c>
      <c r="F346" s="113"/>
      <c r="G346" s="113" t="str">
        <f>+Medikamente!R364</f>
        <v>mg</v>
      </c>
      <c r="H346" s="113">
        <f>+Medikamente!H364</f>
        <v>0</v>
      </c>
      <c r="I346" s="113">
        <f>+Medikamente!I364</f>
        <v>0</v>
      </c>
    </row>
    <row r="347" spans="1:9">
      <c r="A347" s="113">
        <f>+Startseite!$C$16</f>
        <v>0</v>
      </c>
      <c r="B347" s="113" t="str">
        <f>+Medikamente!L365</f>
        <v>L01BB06_nr</v>
      </c>
      <c r="C347" s="113" t="str">
        <f>+Medikamente!B365</f>
        <v>L01BB06</v>
      </c>
      <c r="D347" s="113" t="str">
        <f>+Medikamente!C365</f>
        <v>Clofarabin</v>
      </c>
      <c r="E347" s="113" t="str">
        <f>+Medikamente!F365</f>
        <v>EVOLTRA (IMP D) Inf Konz 20 mg/20ml Amp 20 ml</v>
      </c>
      <c r="F347" s="113"/>
      <c r="G347" s="113" t="str">
        <f>+Medikamente!R365</f>
        <v>mg</v>
      </c>
      <c r="H347" s="113">
        <f>+Medikamente!H365</f>
        <v>0</v>
      </c>
      <c r="I347" s="113">
        <f>+Medikamente!I365</f>
        <v>0</v>
      </c>
    </row>
    <row r="348" spans="1:9">
      <c r="A348" s="113">
        <f>+Startseite!$C$16</f>
        <v>0</v>
      </c>
      <c r="B348" s="113" t="str">
        <f>+Medikamente!L366</f>
        <v>L01BB07_nr</v>
      </c>
      <c r="C348" s="113" t="str">
        <f>+Medikamente!B366</f>
        <v>L01BB07</v>
      </c>
      <c r="D348" s="113" t="str">
        <f>+Medikamente!C366</f>
        <v>Nelarabin</v>
      </c>
      <c r="E348" s="113" t="str">
        <f>+Medikamente!F366</f>
        <v>ATRIANCE Inf Lös 250 mg/50ml 6 Vial 50 ml</v>
      </c>
      <c r="F348" s="113"/>
      <c r="G348" s="113" t="str">
        <f>+Medikamente!R366</f>
        <v>mg</v>
      </c>
      <c r="H348" s="113">
        <f>+Medikamente!H366</f>
        <v>0</v>
      </c>
      <c r="I348" s="113">
        <f>+Medikamente!I366</f>
        <v>0</v>
      </c>
    </row>
    <row r="349" spans="1:9">
      <c r="A349" s="113">
        <f>+Startseite!$C$16</f>
        <v>0</v>
      </c>
      <c r="B349" s="113" t="str">
        <f>+Medikamente!L367</f>
        <v>L01BC01_nr</v>
      </c>
      <c r="C349" s="113" t="str">
        <f>+Medikamente!B367</f>
        <v>L01BC01</v>
      </c>
      <c r="D349" s="113" t="str">
        <f>+Medikamente!C367</f>
        <v>Cytarabin</v>
      </c>
      <c r="E349" s="113" t="str">
        <f>+Medikamente!F367</f>
        <v>DEPOCYTE Inj Susp 50 mg/5ml Durchstf 5 ml</v>
      </c>
      <c r="F349" s="113"/>
      <c r="G349" s="113" t="str">
        <f>+Medikamente!R367</f>
        <v>mg</v>
      </c>
      <c r="H349" s="113">
        <f>+Medikamente!H367</f>
        <v>0</v>
      </c>
      <c r="I349" s="113">
        <f>+Medikamente!I367</f>
        <v>0</v>
      </c>
    </row>
    <row r="350" spans="1:9">
      <c r="A350" s="113">
        <f>+Startseite!$C$16</f>
        <v>0</v>
      </c>
      <c r="B350" s="113" t="str">
        <f>+Medikamente!L368</f>
        <v>L01BC07_nr</v>
      </c>
      <c r="C350" s="113" t="str">
        <f>+Medikamente!B368</f>
        <v>L01BC07</v>
      </c>
      <c r="D350" s="113" t="str">
        <f>+Medikamente!C368</f>
        <v>Azacitidin</v>
      </c>
      <c r="E350" s="113" t="str">
        <f>+Medikamente!F368</f>
        <v>VIDAZA Trockensub 100 mg Durchstf</v>
      </c>
      <c r="F350" s="113"/>
      <c r="G350" s="113" t="str">
        <f>+Medikamente!R368</f>
        <v>mg</v>
      </c>
      <c r="H350" s="113">
        <f>+Medikamente!H368</f>
        <v>0</v>
      </c>
      <c r="I350" s="113">
        <f>+Medikamente!I368</f>
        <v>0</v>
      </c>
    </row>
    <row r="351" spans="1:9">
      <c r="A351" s="113">
        <f>+Startseite!$C$16</f>
        <v>0</v>
      </c>
      <c r="B351" s="113" t="str">
        <f>+Medikamente!L369</f>
        <v>L01CX01_nr</v>
      </c>
      <c r="C351" s="113" t="str">
        <f>+Medikamente!B369</f>
        <v>L01CX01</v>
      </c>
      <c r="D351" s="113" t="str">
        <f>+Medikamente!C369</f>
        <v>Trabectedin</v>
      </c>
      <c r="E351" s="113" t="str">
        <f>+Medikamente!F369</f>
        <v>YONDELIS Trockensub 0.25 mg Durchstf</v>
      </c>
      <c r="F351" s="113"/>
      <c r="G351" s="113" t="str">
        <f>+Medikamente!R369</f>
        <v>mg</v>
      </c>
      <c r="H351" s="113">
        <f>+Medikamente!H369</f>
        <v>0</v>
      </c>
      <c r="I351" s="113">
        <f>+Medikamente!I369</f>
        <v>0</v>
      </c>
    </row>
    <row r="352" spans="1:9">
      <c r="A352" s="113">
        <f>+Startseite!$C$16</f>
        <v>0</v>
      </c>
      <c r="B352" s="113" t="str">
        <f>+Medikamente!L370</f>
        <v>L01CX01_nr</v>
      </c>
      <c r="C352" s="113" t="str">
        <f>+Medikamente!B370</f>
        <v>L01CX01</v>
      </c>
      <c r="D352" s="113" t="str">
        <f>+Medikamente!C370</f>
        <v>Trabectedin</v>
      </c>
      <c r="E352" s="113" t="str">
        <f>+Medikamente!F370</f>
        <v>YONDELIS Trockensub 1 mg Durchstf</v>
      </c>
      <c r="F352" s="113"/>
      <c r="G352" s="113" t="str">
        <f>+Medikamente!R370</f>
        <v>mg</v>
      </c>
      <c r="H352" s="113">
        <f>+Medikamente!H370</f>
        <v>0</v>
      </c>
      <c r="I352" s="113">
        <f>+Medikamente!I370</f>
        <v>0</v>
      </c>
    </row>
    <row r="353" spans="1:9">
      <c r="A353" s="113">
        <f>+Startseite!$C$16</f>
        <v>0</v>
      </c>
      <c r="B353" s="113" t="str">
        <f>+Medikamente!L371</f>
        <v>L01DB06_nr</v>
      </c>
      <c r="C353" s="113" t="str">
        <f>+Medikamente!B371</f>
        <v>L01DB06</v>
      </c>
      <c r="D353" s="113" t="str">
        <f>+Medikamente!C371</f>
        <v>Idarubicin</v>
      </c>
      <c r="E353" s="113" t="str">
        <f>+Medikamente!F371</f>
        <v>ZAVEDOS Kaps 10 mg</v>
      </c>
      <c r="F353" s="113"/>
      <c r="G353" s="113" t="str">
        <f>+Medikamente!R371</f>
        <v>mg</v>
      </c>
      <c r="H353" s="113">
        <f>+Medikamente!H371</f>
        <v>0</v>
      </c>
      <c r="I353" s="113">
        <f>+Medikamente!I371</f>
        <v>0</v>
      </c>
    </row>
    <row r="354" spans="1:9">
      <c r="A354" s="113">
        <f>+Startseite!$C$16</f>
        <v>0</v>
      </c>
      <c r="B354" s="113" t="str">
        <f>+Medikamente!L372</f>
        <v>L01DB06_nr</v>
      </c>
      <c r="C354" s="113" t="str">
        <f>+Medikamente!B372</f>
        <v>L01DB06</v>
      </c>
      <c r="D354" s="113" t="str">
        <f>+Medikamente!C372</f>
        <v>Idarubicin</v>
      </c>
      <c r="E354" s="113" t="str">
        <f>+Medikamente!F372</f>
        <v>ZAVEDOS Kaps 5 mg</v>
      </c>
      <c r="F354" s="113"/>
      <c r="G354" s="113" t="str">
        <f>+Medikamente!R372</f>
        <v>mg</v>
      </c>
      <c r="H354" s="113">
        <f>+Medikamente!H372</f>
        <v>0</v>
      </c>
      <c r="I354" s="113">
        <f>+Medikamente!I372</f>
        <v>0</v>
      </c>
    </row>
    <row r="355" spans="1:9">
      <c r="A355" s="113">
        <f>+Startseite!$C$16</f>
        <v>0</v>
      </c>
      <c r="B355" s="113" t="str">
        <f>+Medikamente!L373</f>
        <v>L01DB06_nr</v>
      </c>
      <c r="C355" s="113" t="str">
        <f>+Medikamente!B373</f>
        <v>L01DB06</v>
      </c>
      <c r="D355" s="113" t="str">
        <f>+Medikamente!C373</f>
        <v>Idarubicin</v>
      </c>
      <c r="E355" s="113" t="str">
        <f>+Medikamente!F373</f>
        <v>ZAVEDOS Kaps 5 mg 3 Stk</v>
      </c>
      <c r="F355" s="113"/>
      <c r="G355" s="113" t="str">
        <f>+Medikamente!R373</f>
        <v>mg</v>
      </c>
      <c r="H355" s="113">
        <f>+Medikamente!H373</f>
        <v>0</v>
      </c>
      <c r="I355" s="113">
        <f>+Medikamente!I373</f>
        <v>0</v>
      </c>
    </row>
    <row r="356" spans="1:9">
      <c r="A356" s="113">
        <f>+Startseite!$C$16</f>
        <v>0</v>
      </c>
      <c r="B356" s="113" t="str">
        <f>+Medikamente!L374</f>
        <v>L01DB06_nr</v>
      </c>
      <c r="C356" s="113" t="str">
        <f>+Medikamente!B374</f>
        <v>L01DB06</v>
      </c>
      <c r="D356" s="113" t="str">
        <f>+Medikamente!C374</f>
        <v>Idarubicin</v>
      </c>
      <c r="E356" s="113" t="str">
        <f>+Medikamente!F374</f>
        <v>ZAVEDOS Solution Inj Lös 10 mg Cytosafe</v>
      </c>
      <c r="F356" s="113"/>
      <c r="G356" s="113" t="str">
        <f>+Medikamente!R374</f>
        <v>mg</v>
      </c>
      <c r="H356" s="113">
        <f>+Medikamente!H374</f>
        <v>0</v>
      </c>
      <c r="I356" s="113">
        <f>+Medikamente!I374</f>
        <v>0</v>
      </c>
    </row>
    <row r="357" spans="1:9">
      <c r="A357" s="113">
        <f>+Startseite!$C$16</f>
        <v>0</v>
      </c>
      <c r="B357" s="113" t="str">
        <f>+Medikamente!L375</f>
        <v>L01DB06_nr</v>
      </c>
      <c r="C357" s="113" t="str">
        <f>+Medikamente!B375</f>
        <v>L01DB06</v>
      </c>
      <c r="D357" s="113" t="str">
        <f>+Medikamente!C375</f>
        <v>Idarubicin</v>
      </c>
      <c r="E357" s="113" t="str">
        <f>+Medikamente!F375</f>
        <v>ZAVEDOS Solution Inj Lös 20 mg Cytosafe</v>
      </c>
      <c r="F357" s="113"/>
      <c r="G357" s="113" t="str">
        <f>+Medikamente!R375</f>
        <v>mg</v>
      </c>
      <c r="H357" s="113">
        <f>+Medikamente!H375</f>
        <v>0</v>
      </c>
      <c r="I357" s="113">
        <f>+Medikamente!I375</f>
        <v>0</v>
      </c>
    </row>
    <row r="358" spans="1:9">
      <c r="A358" s="113">
        <f>+Startseite!$C$16</f>
        <v>0</v>
      </c>
      <c r="B358" s="113" t="str">
        <f>+Medikamente!L376</f>
        <v>L01DB06_nr</v>
      </c>
      <c r="C358" s="113" t="str">
        <f>+Medikamente!B376</f>
        <v>L01DB06</v>
      </c>
      <c r="D358" s="113" t="str">
        <f>+Medikamente!C376</f>
        <v>Idarubicin</v>
      </c>
      <c r="E358" s="113" t="str">
        <f>+Medikamente!F376</f>
        <v>ZAVEDOS Trockensub 10 mg Durchstf</v>
      </c>
      <c r="F358" s="113"/>
      <c r="G358" s="113" t="str">
        <f>+Medikamente!R376</f>
        <v>mg</v>
      </c>
      <c r="H358" s="113">
        <f>+Medikamente!H376</f>
        <v>0</v>
      </c>
      <c r="I358" s="113">
        <f>+Medikamente!I376</f>
        <v>0</v>
      </c>
    </row>
    <row r="359" spans="1:9">
      <c r="A359" s="113">
        <f>+Startseite!$C$16</f>
        <v>0</v>
      </c>
      <c r="B359" s="113" t="str">
        <f>+Medikamente!L377</f>
        <v>L01DB06_nr</v>
      </c>
      <c r="C359" s="113" t="str">
        <f>+Medikamente!B377</f>
        <v>L01DB06</v>
      </c>
      <c r="D359" s="113" t="str">
        <f>+Medikamente!C377</f>
        <v>Idarubicin</v>
      </c>
      <c r="E359" s="113" t="str">
        <f>+Medikamente!F377</f>
        <v>ZAVEDOS Trockensub 5 mg Durchstf</v>
      </c>
      <c r="F359" s="113"/>
      <c r="G359" s="113" t="str">
        <f>+Medikamente!R377</f>
        <v>mg</v>
      </c>
      <c r="H359" s="113">
        <f>+Medikamente!H377</f>
        <v>0</v>
      </c>
      <c r="I359" s="113">
        <f>+Medikamente!I377</f>
        <v>0</v>
      </c>
    </row>
    <row r="360" spans="1:9">
      <c r="A360" s="113">
        <f>+Startseite!$C$16</f>
        <v>0</v>
      </c>
      <c r="B360" s="113" t="str">
        <f>+Medikamente!L378</f>
        <v>L01DC04_nr</v>
      </c>
      <c r="C360" s="113" t="str">
        <f>+Medikamente!B378</f>
        <v>L01DC04</v>
      </c>
      <c r="D360" s="113" t="str">
        <f>+Medikamente!C378</f>
        <v>Ixabepilon</v>
      </c>
      <c r="E360" s="113" t="str">
        <f>+Medikamente!F378</f>
        <v>IXEMPRA Trockensub 15 mg c Solv Durchstf</v>
      </c>
      <c r="F360" s="113"/>
      <c r="G360" s="113" t="str">
        <f>+Medikamente!R378</f>
        <v>mg</v>
      </c>
      <c r="H360" s="113">
        <f>+Medikamente!H378</f>
        <v>0</v>
      </c>
      <c r="I360" s="113">
        <f>+Medikamente!I378</f>
        <v>0</v>
      </c>
    </row>
    <row r="361" spans="1:9">
      <c r="A361" s="113">
        <f>+Startseite!$C$16</f>
        <v>0</v>
      </c>
      <c r="B361" s="113" t="str">
        <f>+Medikamente!L379</f>
        <v>L01DC04_nr</v>
      </c>
      <c r="C361" s="113" t="str">
        <f>+Medikamente!B379</f>
        <v>L01DC04</v>
      </c>
      <c r="D361" s="113" t="str">
        <f>+Medikamente!C379</f>
        <v>Ixabepilon</v>
      </c>
      <c r="E361" s="113" t="str">
        <f>+Medikamente!F379</f>
        <v>IXEMPRA Trockensub 45 mg c Solv Durchstf</v>
      </c>
      <c r="F361" s="113"/>
      <c r="G361" s="113" t="str">
        <f>+Medikamente!R379</f>
        <v>mg</v>
      </c>
      <c r="H361" s="113">
        <f>+Medikamente!H379</f>
        <v>0</v>
      </c>
      <c r="I361" s="113">
        <f>+Medikamente!I379</f>
        <v>0</v>
      </c>
    </row>
    <row r="362" spans="1:9">
      <c r="A362" s="113">
        <f>+Startseite!$C$16</f>
        <v>0</v>
      </c>
      <c r="B362" s="113" t="str">
        <f>+Medikamente!L380</f>
        <v>L01XA03_nr</v>
      </c>
      <c r="C362" s="113" t="str">
        <f>+Medikamente!B380</f>
        <v>L01XA03</v>
      </c>
      <c r="D362" s="113" t="str">
        <f>+Medikamente!C380</f>
        <v>Oxaliplatin</v>
      </c>
      <c r="E362" s="113" t="str">
        <f>+Medikamente!F380</f>
        <v>ELOXATIN Inf Konz 100 mg/20ml Durchstf 20 ml</v>
      </c>
      <c r="F362" s="113"/>
      <c r="G362" s="113" t="str">
        <f>+Medikamente!R380</f>
        <v>mg</v>
      </c>
      <c r="H362" s="113">
        <f>+Medikamente!H380</f>
        <v>0</v>
      </c>
      <c r="I362" s="113">
        <f>+Medikamente!I380</f>
        <v>0</v>
      </c>
    </row>
    <row r="363" spans="1:9">
      <c r="A363" s="113">
        <f>+Startseite!$C$16</f>
        <v>0</v>
      </c>
      <c r="B363" s="113" t="str">
        <f>+Medikamente!L381</f>
        <v>L01XA03_nr</v>
      </c>
      <c r="C363" s="113" t="str">
        <f>+Medikamente!B381</f>
        <v>L01XA03</v>
      </c>
      <c r="D363" s="113" t="str">
        <f>+Medikamente!C381</f>
        <v>Oxaliplatin</v>
      </c>
      <c r="E363" s="113" t="str">
        <f>+Medikamente!F381</f>
        <v>ELOXATIN Inf Konz 200 mg/40ml Durchstf 40 ml</v>
      </c>
      <c r="F363" s="113"/>
      <c r="G363" s="113" t="str">
        <f>+Medikamente!R381</f>
        <v>mg</v>
      </c>
      <c r="H363" s="113">
        <f>+Medikamente!H381</f>
        <v>0</v>
      </c>
      <c r="I363" s="113">
        <f>+Medikamente!I381</f>
        <v>0</v>
      </c>
    </row>
    <row r="364" spans="1:9">
      <c r="A364" s="113">
        <f>+Startseite!$C$16</f>
        <v>0</v>
      </c>
      <c r="B364" s="113" t="str">
        <f>+Medikamente!L382</f>
        <v>L01XA03_nr</v>
      </c>
      <c r="C364" s="113" t="str">
        <f>+Medikamente!B382</f>
        <v>L01XA03</v>
      </c>
      <c r="D364" s="113" t="str">
        <f>+Medikamente!C382</f>
        <v>Oxaliplatin</v>
      </c>
      <c r="E364" s="113" t="str">
        <f>+Medikamente!F382</f>
        <v>ELOXATIN Inf Konz 50 mg/10ml Durchstf 10 ml</v>
      </c>
      <c r="F364" s="113"/>
      <c r="G364" s="113" t="str">
        <f>+Medikamente!R382</f>
        <v>mg</v>
      </c>
      <c r="H364" s="113">
        <f>+Medikamente!H382</f>
        <v>0</v>
      </c>
      <c r="I364" s="113">
        <f>+Medikamente!I382</f>
        <v>0</v>
      </c>
    </row>
    <row r="365" spans="1:9">
      <c r="A365" s="113">
        <f>+Startseite!$C$16</f>
        <v>0</v>
      </c>
      <c r="B365" s="113" t="str">
        <f>+Medikamente!L383</f>
        <v>L01XA03_nr</v>
      </c>
      <c r="C365" s="113" t="str">
        <f>+Medikamente!B383</f>
        <v>L01XA03</v>
      </c>
      <c r="D365" s="113" t="str">
        <f>+Medikamente!C383</f>
        <v>Oxaliplatin</v>
      </c>
      <c r="E365" s="113" t="str">
        <f>+Medikamente!F383</f>
        <v>OXALIPLATIN Actavis Solution 100 mg/20ml Durchstf</v>
      </c>
      <c r="F365" s="113"/>
      <c r="G365" s="113" t="str">
        <f>+Medikamente!R383</f>
        <v>mg</v>
      </c>
      <c r="H365" s="113">
        <f>+Medikamente!H383</f>
        <v>0</v>
      </c>
      <c r="I365" s="113">
        <f>+Medikamente!I383</f>
        <v>0</v>
      </c>
    </row>
    <row r="366" spans="1:9">
      <c r="A366" s="113">
        <f>+Startseite!$C$16</f>
        <v>0</v>
      </c>
      <c r="B366" s="113" t="str">
        <f>+Medikamente!L384</f>
        <v>L01XA03_nr</v>
      </c>
      <c r="C366" s="113" t="str">
        <f>+Medikamente!B384</f>
        <v>L01XA03</v>
      </c>
      <c r="D366" s="113" t="str">
        <f>+Medikamente!C384</f>
        <v>Oxaliplatin</v>
      </c>
      <c r="E366" s="113" t="str">
        <f>+Medikamente!F384</f>
        <v>OXALIPLATIN Actavis Solution 200 mg/40ml Vial</v>
      </c>
      <c r="F366" s="113"/>
      <c r="G366" s="113" t="str">
        <f>+Medikamente!R384</f>
        <v>mg</v>
      </c>
      <c r="H366" s="113">
        <f>+Medikamente!H384</f>
        <v>0</v>
      </c>
      <c r="I366" s="113">
        <f>+Medikamente!I384</f>
        <v>0</v>
      </c>
    </row>
    <row r="367" spans="1:9">
      <c r="A367" s="113">
        <f>+Startseite!$C$16</f>
        <v>0</v>
      </c>
      <c r="B367" s="113" t="str">
        <f>+Medikamente!L385</f>
        <v>L01XA03_nr</v>
      </c>
      <c r="C367" s="113" t="str">
        <f>+Medikamente!B385</f>
        <v>L01XA03</v>
      </c>
      <c r="D367" s="113" t="str">
        <f>+Medikamente!C385</f>
        <v>Oxaliplatin</v>
      </c>
      <c r="E367" s="113" t="str">
        <f>+Medikamente!F385</f>
        <v>OXALIPLATIN Actavis Solution 50 mg/10ml Durchstf</v>
      </c>
      <c r="F367" s="113"/>
      <c r="G367" s="113" t="str">
        <f>+Medikamente!R385</f>
        <v>mg</v>
      </c>
      <c r="H367" s="113">
        <f>+Medikamente!H385</f>
        <v>0</v>
      </c>
      <c r="I367" s="113">
        <f>+Medikamente!I385</f>
        <v>0</v>
      </c>
    </row>
    <row r="368" spans="1:9">
      <c r="A368" s="113">
        <f>+Startseite!$C$16</f>
        <v>0</v>
      </c>
      <c r="B368" s="113" t="str">
        <f>+Medikamente!L386</f>
        <v>L01XA03_nr</v>
      </c>
      <c r="C368" s="113" t="str">
        <f>+Medikamente!B386</f>
        <v>L01XA03</v>
      </c>
      <c r="D368" s="113" t="str">
        <f>+Medikamente!C386</f>
        <v>Oxaliplatin</v>
      </c>
      <c r="E368" s="113" t="str">
        <f>+Medikamente!F386</f>
        <v>OXALIPLATIN Fresenius 100 mg/20ml Amp Becher</v>
      </c>
      <c r="F368" s="113"/>
      <c r="G368" s="113" t="str">
        <f>+Medikamente!R386</f>
        <v>mg</v>
      </c>
      <c r="H368" s="113">
        <f>+Medikamente!H386</f>
        <v>0</v>
      </c>
      <c r="I368" s="113">
        <f>+Medikamente!I386</f>
        <v>0</v>
      </c>
    </row>
    <row r="369" spans="1:9">
      <c r="A369" s="113">
        <f>+Startseite!$C$16</f>
        <v>0</v>
      </c>
      <c r="B369" s="113" t="str">
        <f>+Medikamente!L387</f>
        <v>L01XA03_nr</v>
      </c>
      <c r="C369" s="113" t="str">
        <f>+Medikamente!B387</f>
        <v>L01XA03</v>
      </c>
      <c r="D369" s="113" t="str">
        <f>+Medikamente!C387</f>
        <v>Oxaliplatin</v>
      </c>
      <c r="E369" s="113" t="str">
        <f>+Medikamente!F387</f>
        <v>OXALIPLATIN Fresenius 100 mg/20ml Durchstf</v>
      </c>
      <c r="F369" s="113"/>
      <c r="G369" s="113" t="str">
        <f>+Medikamente!R387</f>
        <v>mg</v>
      </c>
      <c r="H369" s="113">
        <f>+Medikamente!H387</f>
        <v>0</v>
      </c>
      <c r="I369" s="113">
        <f>+Medikamente!I387</f>
        <v>0</v>
      </c>
    </row>
    <row r="370" spans="1:9">
      <c r="A370" s="113">
        <f>+Startseite!$C$16</f>
        <v>0</v>
      </c>
      <c r="B370" s="113" t="str">
        <f>+Medikamente!L388</f>
        <v>L01XA03_nr</v>
      </c>
      <c r="C370" s="113" t="str">
        <f>+Medikamente!B388</f>
        <v>L01XA03</v>
      </c>
      <c r="D370" s="113" t="str">
        <f>+Medikamente!C388</f>
        <v>Oxaliplatin</v>
      </c>
      <c r="E370" s="113" t="str">
        <f>+Medikamente!F388</f>
        <v>OXALIPLATIN Fresenius 200 mg/40ml Durchstf</v>
      </c>
      <c r="F370" s="113"/>
      <c r="G370" s="113" t="str">
        <f>+Medikamente!R388</f>
        <v>mg</v>
      </c>
      <c r="H370" s="113">
        <f>+Medikamente!H388</f>
        <v>0</v>
      </c>
      <c r="I370" s="113">
        <f>+Medikamente!I388</f>
        <v>0</v>
      </c>
    </row>
    <row r="371" spans="1:9">
      <c r="A371" s="113">
        <f>+Startseite!$C$16</f>
        <v>0</v>
      </c>
      <c r="B371" s="113" t="str">
        <f>+Medikamente!L389</f>
        <v>L01XA03_nr</v>
      </c>
      <c r="C371" s="113" t="str">
        <f>+Medikamente!B389</f>
        <v>L01XA03</v>
      </c>
      <c r="D371" s="113" t="str">
        <f>+Medikamente!C389</f>
        <v>Oxaliplatin</v>
      </c>
      <c r="E371" s="113" t="str">
        <f>+Medikamente!F389</f>
        <v>OXALIPLATIN Fresenius 50 mg/10ml Amp Becher</v>
      </c>
      <c r="F371" s="113"/>
      <c r="G371" s="113" t="str">
        <f>+Medikamente!R389</f>
        <v>mg</v>
      </c>
      <c r="H371" s="113">
        <f>+Medikamente!H389</f>
        <v>0</v>
      </c>
      <c r="I371" s="113">
        <f>+Medikamente!I389</f>
        <v>0</v>
      </c>
    </row>
    <row r="372" spans="1:9">
      <c r="A372" s="113">
        <f>+Startseite!$C$16</f>
        <v>0</v>
      </c>
      <c r="B372" s="113" t="str">
        <f>+Medikamente!L390</f>
        <v>L01XA03_nr</v>
      </c>
      <c r="C372" s="113" t="str">
        <f>+Medikamente!B390</f>
        <v>L01XA03</v>
      </c>
      <c r="D372" s="113" t="str">
        <f>+Medikamente!C390</f>
        <v>Oxaliplatin</v>
      </c>
      <c r="E372" s="113" t="str">
        <f>+Medikamente!F390</f>
        <v>OXALIPLATIN Fresenius 50 mg/10ml Durchstf</v>
      </c>
      <c r="F372" s="113"/>
      <c r="G372" s="113" t="str">
        <f>+Medikamente!R390</f>
        <v>mg</v>
      </c>
      <c r="H372" s="113">
        <f>+Medikamente!H390</f>
        <v>0</v>
      </c>
      <c r="I372" s="113">
        <f>+Medikamente!I390</f>
        <v>0</v>
      </c>
    </row>
    <row r="373" spans="1:9">
      <c r="A373" s="113">
        <f>+Startseite!$C$16</f>
        <v>0</v>
      </c>
      <c r="B373" s="113" t="str">
        <f>+Medikamente!L391</f>
        <v>L01XA03_nr</v>
      </c>
      <c r="C373" s="113" t="str">
        <f>+Medikamente!B391</f>
        <v>L01XA03</v>
      </c>
      <c r="D373" s="113" t="str">
        <f>+Medikamente!C391</f>
        <v>Oxaliplatin</v>
      </c>
      <c r="E373" s="113" t="str">
        <f>+Medikamente!F391</f>
        <v>OXALIPLATIN medac Trockensub 100 mg Durchstf</v>
      </c>
      <c r="F373" s="113"/>
      <c r="G373" s="113" t="str">
        <f>+Medikamente!R391</f>
        <v>mg</v>
      </c>
      <c r="H373" s="113">
        <f>+Medikamente!H391</f>
        <v>0</v>
      </c>
      <c r="I373" s="113">
        <f>+Medikamente!I391</f>
        <v>0</v>
      </c>
    </row>
    <row r="374" spans="1:9">
      <c r="A374" s="113">
        <f>+Startseite!$C$16</f>
        <v>0</v>
      </c>
      <c r="B374" s="113" t="str">
        <f>+Medikamente!L392</f>
        <v>L01XA03_nr</v>
      </c>
      <c r="C374" s="113" t="str">
        <f>+Medikamente!B392</f>
        <v>L01XA03</v>
      </c>
      <c r="D374" s="113" t="str">
        <f>+Medikamente!C392</f>
        <v>Oxaliplatin</v>
      </c>
      <c r="E374" s="113" t="str">
        <f>+Medikamente!F392</f>
        <v>OXALIPLATIN medac Trockensub 50 mg Durchstf</v>
      </c>
      <c r="F374" s="113"/>
      <c r="G374" s="113" t="str">
        <f>+Medikamente!R392</f>
        <v>mg</v>
      </c>
      <c r="H374" s="113">
        <f>+Medikamente!H392</f>
        <v>0</v>
      </c>
      <c r="I374" s="113">
        <f>+Medikamente!I392</f>
        <v>0</v>
      </c>
    </row>
    <row r="375" spans="1:9">
      <c r="A375" s="113">
        <f>+Startseite!$C$16</f>
        <v>0</v>
      </c>
      <c r="B375" s="113" t="str">
        <f>+Medikamente!L393</f>
        <v>L01XA03_nr</v>
      </c>
      <c r="C375" s="113" t="str">
        <f>+Medikamente!B393</f>
        <v>L01XA03</v>
      </c>
      <c r="D375" s="113" t="str">
        <f>+Medikamente!C393</f>
        <v>Oxaliplatin</v>
      </c>
      <c r="E375" s="113" t="str">
        <f>+Medikamente!F393</f>
        <v>OXALIPLATIN Sandoz eco Inf Konz 100 mg/20ml Amp</v>
      </c>
      <c r="F375" s="113"/>
      <c r="G375" s="113" t="str">
        <f>+Medikamente!R393</f>
        <v>mg</v>
      </c>
      <c r="H375" s="113">
        <f>+Medikamente!H393</f>
        <v>0</v>
      </c>
      <c r="I375" s="113">
        <f>+Medikamente!I393</f>
        <v>0</v>
      </c>
    </row>
    <row r="376" spans="1:9">
      <c r="A376" s="113">
        <f>+Startseite!$C$16</f>
        <v>0</v>
      </c>
      <c r="B376" s="113" t="str">
        <f>+Medikamente!L394</f>
        <v>L01XA03_nr</v>
      </c>
      <c r="C376" s="113" t="str">
        <f>+Medikamente!B394</f>
        <v>L01XA03</v>
      </c>
      <c r="D376" s="113" t="str">
        <f>+Medikamente!C394</f>
        <v>Oxaliplatin</v>
      </c>
      <c r="E376" s="113" t="str">
        <f>+Medikamente!F394</f>
        <v>OXALIPLATIN Sandoz eco Inf Konz 200 mg/40ml Amp</v>
      </c>
      <c r="F376" s="113"/>
      <c r="G376" s="113" t="str">
        <f>+Medikamente!R394</f>
        <v>mg</v>
      </c>
      <c r="H376" s="113">
        <f>+Medikamente!H394</f>
        <v>0</v>
      </c>
      <c r="I376" s="113">
        <f>+Medikamente!I394</f>
        <v>0</v>
      </c>
    </row>
    <row r="377" spans="1:9">
      <c r="A377" s="113">
        <f>+Startseite!$C$16</f>
        <v>0</v>
      </c>
      <c r="B377" s="113" t="str">
        <f>+Medikamente!L395</f>
        <v>L01XA03_nr</v>
      </c>
      <c r="C377" s="113" t="str">
        <f>+Medikamente!B395</f>
        <v>L01XA03</v>
      </c>
      <c r="D377" s="113" t="str">
        <f>+Medikamente!C395</f>
        <v>Oxaliplatin</v>
      </c>
      <c r="E377" s="113" t="str">
        <f>+Medikamente!F395</f>
        <v>OXALIPLATIN Sandoz eco Inf Konz 50 mg/10ml Amp</v>
      </c>
      <c r="F377" s="113"/>
      <c r="G377" s="113" t="str">
        <f>+Medikamente!R395</f>
        <v>mg</v>
      </c>
      <c r="H377" s="113">
        <f>+Medikamente!H395</f>
        <v>0</v>
      </c>
      <c r="I377" s="113">
        <f>+Medikamente!I395</f>
        <v>0</v>
      </c>
    </row>
    <row r="378" spans="1:9">
      <c r="A378" s="113">
        <f>+Startseite!$C$16</f>
        <v>0</v>
      </c>
      <c r="B378" s="113" t="str">
        <f>+Medikamente!L396</f>
        <v>L01XA03_nr</v>
      </c>
      <c r="C378" s="113" t="str">
        <f>+Medikamente!B396</f>
        <v>L01XA03</v>
      </c>
      <c r="D378" s="113" t="str">
        <f>+Medikamente!C396</f>
        <v>Oxaliplatin</v>
      </c>
      <c r="E378" s="113" t="str">
        <f>+Medikamente!F396</f>
        <v>OXALIPLATIN Teva liquid 100 mg/20ml Durchstf 20 ml</v>
      </c>
      <c r="F378" s="113"/>
      <c r="G378" s="113" t="str">
        <f>+Medikamente!R396</f>
        <v>mg</v>
      </c>
      <c r="H378" s="113">
        <f>+Medikamente!H396</f>
        <v>0</v>
      </c>
      <c r="I378" s="113">
        <f>+Medikamente!I396</f>
        <v>0</v>
      </c>
    </row>
    <row r="379" spans="1:9">
      <c r="A379" s="113">
        <f>+Startseite!$C$16</f>
        <v>0</v>
      </c>
      <c r="B379" s="113" t="str">
        <f>+Medikamente!L397</f>
        <v>L01XA03_nr</v>
      </c>
      <c r="C379" s="113" t="str">
        <f>+Medikamente!B397</f>
        <v>L01XA03</v>
      </c>
      <c r="D379" s="113" t="str">
        <f>+Medikamente!C397</f>
        <v>Oxaliplatin</v>
      </c>
      <c r="E379" s="113" t="str">
        <f>+Medikamente!F397</f>
        <v>OXALIPLATIN Teva liquid 200 mg/40ml Durchstf 40 ml</v>
      </c>
      <c r="F379" s="113"/>
      <c r="G379" s="113" t="str">
        <f>+Medikamente!R397</f>
        <v>mg</v>
      </c>
      <c r="H379" s="113">
        <f>+Medikamente!H397</f>
        <v>0</v>
      </c>
      <c r="I379" s="113">
        <f>+Medikamente!I397</f>
        <v>0</v>
      </c>
    </row>
    <row r="380" spans="1:9">
      <c r="A380" s="113">
        <f>+Startseite!$C$16</f>
        <v>0</v>
      </c>
      <c r="B380" s="113" t="str">
        <f>+Medikamente!L398</f>
        <v>L01XA03_nr</v>
      </c>
      <c r="C380" s="113" t="str">
        <f>+Medikamente!B398</f>
        <v>L01XA03</v>
      </c>
      <c r="D380" s="113" t="str">
        <f>+Medikamente!C398</f>
        <v>Oxaliplatin</v>
      </c>
      <c r="E380" s="113" t="str">
        <f>+Medikamente!F398</f>
        <v>OXALIPLATIN Teva liquid 50 mg/10ml Durchstf 10 ml</v>
      </c>
      <c r="F380" s="113"/>
      <c r="G380" s="113" t="str">
        <f>+Medikamente!R398</f>
        <v>mg</v>
      </c>
      <c r="H380" s="113">
        <f>+Medikamente!H398</f>
        <v>0</v>
      </c>
      <c r="I380" s="113">
        <f>+Medikamente!I398</f>
        <v>0</v>
      </c>
    </row>
    <row r="381" spans="1:9">
      <c r="A381" s="113">
        <f>+Startseite!$C$16</f>
        <v>0</v>
      </c>
      <c r="B381" s="113" t="str">
        <f>+Medikamente!L399</f>
        <v>L01XA03_nr</v>
      </c>
      <c r="C381" s="113" t="str">
        <f>+Medikamente!B399</f>
        <v>L01XA03</v>
      </c>
      <c r="D381" s="113" t="str">
        <f>+Medikamente!C399</f>
        <v>Oxaliplatin</v>
      </c>
      <c r="E381" s="113" t="str">
        <f>+Medikamente!F399</f>
        <v>OXALIPLATIN Zentiva 100 mg/20ml Durchstf 20 ml</v>
      </c>
      <c r="F381" s="113"/>
      <c r="G381" s="113" t="str">
        <f>+Medikamente!R399</f>
        <v>mg</v>
      </c>
      <c r="H381" s="113">
        <f>+Medikamente!H399</f>
        <v>0</v>
      </c>
      <c r="I381" s="113">
        <f>+Medikamente!I399</f>
        <v>0</v>
      </c>
    </row>
    <row r="382" spans="1:9">
      <c r="A382" s="113">
        <f>+Startseite!$C$16</f>
        <v>0</v>
      </c>
      <c r="B382" s="113" t="str">
        <f>+Medikamente!L400</f>
        <v>L01XA03_nr</v>
      </c>
      <c r="C382" s="113" t="str">
        <f>+Medikamente!B400</f>
        <v>L01XA03</v>
      </c>
      <c r="D382" s="113" t="str">
        <f>+Medikamente!C400</f>
        <v>Oxaliplatin</v>
      </c>
      <c r="E382" s="113" t="str">
        <f>+Medikamente!F400</f>
        <v>OXALIPLATIN Zentiva 200 mg/40ml Durchstf 40 ml</v>
      </c>
      <c r="F382" s="113"/>
      <c r="G382" s="113" t="str">
        <f>+Medikamente!R400</f>
        <v>mg</v>
      </c>
      <c r="H382" s="113">
        <f>+Medikamente!H400</f>
        <v>0</v>
      </c>
      <c r="I382" s="113">
        <f>+Medikamente!I400</f>
        <v>0</v>
      </c>
    </row>
    <row r="383" spans="1:9">
      <c r="A383" s="113">
        <f>+Startseite!$C$16</f>
        <v>0</v>
      </c>
      <c r="B383" s="113" t="str">
        <f>+Medikamente!L401</f>
        <v>L01XA03_nr</v>
      </c>
      <c r="C383" s="113" t="str">
        <f>+Medikamente!B401</f>
        <v>L01XA03</v>
      </c>
      <c r="D383" s="113" t="str">
        <f>+Medikamente!C401</f>
        <v>Oxaliplatin</v>
      </c>
      <c r="E383" s="113" t="str">
        <f>+Medikamente!F401</f>
        <v>OXALIPLATIN Zentiva 50 mg/10ml Durchstf 10 ml</v>
      </c>
      <c r="F383" s="113"/>
      <c r="G383" s="113" t="str">
        <f>+Medikamente!R401</f>
        <v>mg</v>
      </c>
      <c r="H383" s="113">
        <f>+Medikamente!H401</f>
        <v>0</v>
      </c>
      <c r="I383" s="113">
        <f>+Medikamente!I401</f>
        <v>0</v>
      </c>
    </row>
    <row r="384" spans="1:9">
      <c r="A384" s="113">
        <f>+Startseite!$C$16</f>
        <v>0</v>
      </c>
      <c r="B384" s="113" t="str">
        <f>+Medikamente!L402</f>
        <v>L01XA03_nr</v>
      </c>
      <c r="C384" s="113" t="str">
        <f>+Medikamente!B402</f>
        <v>L01XA03</v>
      </c>
      <c r="D384" s="113" t="str">
        <f>+Medikamente!C402</f>
        <v>Oxaliplatin</v>
      </c>
      <c r="E384" s="113" t="str">
        <f>+Medikamente!F402</f>
        <v>OXALIPLATINE OrPha Trockensub 100 mg</v>
      </c>
      <c r="F384" s="113"/>
      <c r="G384" s="113" t="str">
        <f>+Medikamente!R402</f>
        <v>mg</v>
      </c>
      <c r="H384" s="113">
        <f>+Medikamente!H402</f>
        <v>0</v>
      </c>
      <c r="I384" s="113">
        <f>+Medikamente!I402</f>
        <v>0</v>
      </c>
    </row>
    <row r="385" spans="1:9">
      <c r="A385" s="113">
        <f>+Startseite!$C$16</f>
        <v>0</v>
      </c>
      <c r="B385" s="113" t="str">
        <f>+Medikamente!L403</f>
        <v>L01XA03_nr</v>
      </c>
      <c r="C385" s="113" t="str">
        <f>+Medikamente!B403</f>
        <v>L01XA03</v>
      </c>
      <c r="D385" s="113" t="str">
        <f>+Medikamente!C403</f>
        <v>Oxaliplatin</v>
      </c>
      <c r="E385" s="113" t="str">
        <f>+Medikamente!F403</f>
        <v>OXALIPLATINE OrPha Trockensub 50 mg Durchstf</v>
      </c>
      <c r="F385" s="113"/>
      <c r="G385" s="113" t="str">
        <f>+Medikamente!R403</f>
        <v>mg</v>
      </c>
      <c r="H385" s="113">
        <f>+Medikamente!H403</f>
        <v>0</v>
      </c>
      <c r="I385" s="113">
        <f>+Medikamente!I403</f>
        <v>0</v>
      </c>
    </row>
    <row r="386" spans="1:9">
      <c r="A386" s="113">
        <f>+Startseite!$C$16</f>
        <v>0</v>
      </c>
      <c r="B386" s="113" t="str">
        <f>+Medikamente!L404</f>
        <v>L01XC02_IV</v>
      </c>
      <c r="C386" s="113" t="str">
        <f>+Medikamente!B404</f>
        <v>L01XC02</v>
      </c>
      <c r="D386" s="113" t="str">
        <f>+Medikamente!C404</f>
        <v>Rituximab</v>
      </c>
      <c r="E386" s="113" t="str">
        <f>+Medikamente!F404</f>
        <v>MABTHERA Inf Konz 100 mg/10ml 2 Amp 10 ml</v>
      </c>
      <c r="F386" s="113"/>
      <c r="G386" s="113" t="str">
        <f>+Medikamente!R404</f>
        <v>mg</v>
      </c>
      <c r="H386" s="113">
        <f>+Medikamente!H404</f>
        <v>0</v>
      </c>
      <c r="I386" s="113">
        <f>+Medikamente!I404</f>
        <v>0</v>
      </c>
    </row>
    <row r="387" spans="1:9">
      <c r="A387" s="113">
        <f>+Startseite!$C$16</f>
        <v>0</v>
      </c>
      <c r="B387" s="113" t="str">
        <f>+Medikamente!L405</f>
        <v>L01XC02_IV</v>
      </c>
      <c r="C387" s="113" t="str">
        <f>+Medikamente!B405</f>
        <v>L01XC02</v>
      </c>
      <c r="D387" s="113" t="str">
        <f>+Medikamente!C405</f>
        <v>Rituximab</v>
      </c>
      <c r="E387" s="113" t="str">
        <f>+Medikamente!F405</f>
        <v>MABTHERA Inf Konz 500 mg/50ml Amp 50 ml</v>
      </c>
      <c r="F387" s="113"/>
      <c r="G387" s="113" t="str">
        <f>+Medikamente!R405</f>
        <v>mg</v>
      </c>
      <c r="H387" s="113">
        <f>+Medikamente!H405</f>
        <v>0</v>
      </c>
      <c r="I387" s="113">
        <f>+Medikamente!I405</f>
        <v>0</v>
      </c>
    </row>
    <row r="388" spans="1:9">
      <c r="A388" s="113">
        <f>+Startseite!$C$16</f>
        <v>0</v>
      </c>
      <c r="B388" s="113" t="str">
        <f>+Medikamente!L406</f>
        <v>L01XC03_IV</v>
      </c>
      <c r="C388" s="113" t="str">
        <f>+Medikamente!B406</f>
        <v>L01XC03</v>
      </c>
      <c r="D388" s="113" t="str">
        <f>+Medikamente!C406</f>
        <v>Trastuzumab</v>
      </c>
      <c r="E388" s="113" t="str">
        <f>+Medikamente!F406</f>
        <v>HERCEPTIN Trockensub 150 mg Amp</v>
      </c>
      <c r="F388" s="113"/>
      <c r="G388" s="113" t="str">
        <f>+Medikamente!R406</f>
        <v>mg</v>
      </c>
      <c r="H388" s="113">
        <f>+Medikamente!H406</f>
        <v>0</v>
      </c>
      <c r="I388" s="113">
        <f>+Medikamente!I406</f>
        <v>0</v>
      </c>
    </row>
    <row r="389" spans="1:9">
      <c r="A389" s="113">
        <f>+Startseite!$C$16</f>
        <v>0</v>
      </c>
      <c r="B389" s="113" t="str">
        <f>+Medikamente!L407</f>
        <v>L01XC03_IV</v>
      </c>
      <c r="C389" s="113" t="str">
        <f>+Medikamente!B407</f>
        <v>L01XC03</v>
      </c>
      <c r="D389" s="113" t="str">
        <f>+Medikamente!C407</f>
        <v>Trastuzumab</v>
      </c>
      <c r="E389" s="113" t="str">
        <f>+Medikamente!F407</f>
        <v>HERCEPTIN Trockensub 440 mg c Solv Amp</v>
      </c>
      <c r="F389" s="113"/>
      <c r="G389" s="113" t="str">
        <f>+Medikamente!R407</f>
        <v>mg</v>
      </c>
      <c r="H389" s="113">
        <f>+Medikamente!H407</f>
        <v>0</v>
      </c>
      <c r="I389" s="113">
        <f>+Medikamente!I407</f>
        <v>0</v>
      </c>
    </row>
    <row r="390" spans="1:9">
      <c r="A390" s="113">
        <f>+Startseite!$C$16</f>
        <v>0</v>
      </c>
      <c r="B390" s="113" t="str">
        <f>+Medikamente!L408</f>
        <v>L01XC06_nr</v>
      </c>
      <c r="C390" s="113" t="str">
        <f>+Medikamente!B408</f>
        <v>L01XC06</v>
      </c>
      <c r="D390" s="113" t="str">
        <f>+Medikamente!C408</f>
        <v>Cetuximab</v>
      </c>
      <c r="E390" s="113" t="str">
        <f>+Medikamente!F408</f>
        <v>ERBITUX Inf Lös 100 mg/20ml Durchstf 20 ml</v>
      </c>
      <c r="F390" s="113"/>
      <c r="G390" s="113" t="str">
        <f>+Medikamente!R408</f>
        <v>mg</v>
      </c>
      <c r="H390" s="113">
        <f>+Medikamente!H408</f>
        <v>0</v>
      </c>
      <c r="I390" s="113">
        <f>+Medikamente!I408</f>
        <v>0</v>
      </c>
    </row>
    <row r="391" spans="1:9">
      <c r="A391" s="113">
        <f>+Startseite!$C$16</f>
        <v>0</v>
      </c>
      <c r="B391" s="113" t="str">
        <f>+Medikamente!L409</f>
        <v>L01XC07_nr</v>
      </c>
      <c r="C391" s="113" t="str">
        <f>+Medikamente!B409</f>
        <v>L01XC07</v>
      </c>
      <c r="D391" s="113" t="str">
        <f>+Medikamente!C409</f>
        <v>Bevacizumab</v>
      </c>
      <c r="E391" s="113" t="str">
        <f>+Medikamente!F409</f>
        <v>AVASTIN Inf Konz 100 mg/4ml Vial 4 ml</v>
      </c>
      <c r="F391" s="113"/>
      <c r="G391" s="113" t="str">
        <f>+Medikamente!R409</f>
        <v>mg</v>
      </c>
      <c r="H391" s="113">
        <f>+Medikamente!H409</f>
        <v>0</v>
      </c>
      <c r="I391" s="113">
        <f>+Medikamente!I409</f>
        <v>0</v>
      </c>
    </row>
    <row r="392" spans="1:9">
      <c r="A392" s="113">
        <f>+Startseite!$C$16</f>
        <v>0</v>
      </c>
      <c r="B392" s="113" t="str">
        <f>+Medikamente!L410</f>
        <v>L01XC07_nr</v>
      </c>
      <c r="C392" s="113" t="str">
        <f>+Medikamente!B410</f>
        <v>L01XC07</v>
      </c>
      <c r="D392" s="113" t="str">
        <f>+Medikamente!C410</f>
        <v>Bevacizumab</v>
      </c>
      <c r="E392" s="113" t="str">
        <f>+Medikamente!F410</f>
        <v>AVASTIN Inf Konz 400 mg/16ml Vial 16 ml</v>
      </c>
      <c r="F392" s="113"/>
      <c r="G392" s="113" t="str">
        <f>+Medikamente!R410</f>
        <v>mg</v>
      </c>
      <c r="H392" s="113">
        <f>+Medikamente!H410</f>
        <v>0</v>
      </c>
      <c r="I392" s="113">
        <f>+Medikamente!I410</f>
        <v>0</v>
      </c>
    </row>
    <row r="393" spans="1:9">
      <c r="A393" s="113">
        <f>+Startseite!$C$16</f>
        <v>0</v>
      </c>
      <c r="B393" s="113" t="str">
        <f>+Medikamente!L411</f>
        <v>L01XC08_nr</v>
      </c>
      <c r="C393" s="113" t="str">
        <f>+Medikamente!B411</f>
        <v>L01XC08</v>
      </c>
      <c r="D393" s="113" t="str">
        <f>+Medikamente!C411</f>
        <v>Panitumumab</v>
      </c>
      <c r="E393" s="113" t="str">
        <f>+Medikamente!F411</f>
        <v>VECTIBIX Inf Konz 100 mg/5ml Durchstf 5 ml</v>
      </c>
      <c r="F393" s="113"/>
      <c r="G393" s="113" t="str">
        <f>+Medikamente!R411</f>
        <v>mg</v>
      </c>
      <c r="H393" s="113">
        <f>+Medikamente!H411</f>
        <v>0</v>
      </c>
      <c r="I393" s="113">
        <f>+Medikamente!I411</f>
        <v>0</v>
      </c>
    </row>
    <row r="394" spans="1:9">
      <c r="A394" s="113">
        <f>+Startseite!$C$16</f>
        <v>0</v>
      </c>
      <c r="B394" s="113" t="str">
        <f>+Medikamente!L412</f>
        <v>L01XC08_nr</v>
      </c>
      <c r="C394" s="113" t="str">
        <f>+Medikamente!B412</f>
        <v>L01XC08</v>
      </c>
      <c r="D394" s="113" t="str">
        <f>+Medikamente!C412</f>
        <v>Panitumumab</v>
      </c>
      <c r="E394" s="113" t="str">
        <f>+Medikamente!F412</f>
        <v>VECTIBIX Inf Konz 400 mg/20ml Durchstf 20 ml</v>
      </c>
      <c r="F394" s="113"/>
      <c r="G394" s="113" t="str">
        <f>+Medikamente!R412</f>
        <v>mg</v>
      </c>
      <c r="H394" s="113">
        <f>+Medikamente!H412</f>
        <v>0</v>
      </c>
      <c r="I394" s="113">
        <f>+Medikamente!I412</f>
        <v>0</v>
      </c>
    </row>
    <row r="395" spans="1:9">
      <c r="A395" s="113">
        <f>+Startseite!$C$16</f>
        <v>0</v>
      </c>
      <c r="B395" s="113" t="str">
        <f>+Medikamente!L413</f>
        <v>L01XC10_nr</v>
      </c>
      <c r="C395" s="113" t="str">
        <f>+Medikamente!B413</f>
        <v>L01XC10</v>
      </c>
      <c r="D395" s="113" t="str">
        <f>+Medikamente!C413</f>
        <v xml:space="preserve">Ofatumumab </v>
      </c>
      <c r="E395" s="113" t="str">
        <f>+Medikamente!F413</f>
        <v>ARZERRA Inf Konz 100 mg/5ml 3 Durchstf 5 ml</v>
      </c>
      <c r="F395" s="113"/>
      <c r="G395" s="113" t="str">
        <f>+Medikamente!R413</f>
        <v>mg</v>
      </c>
      <c r="H395" s="113">
        <f>+Medikamente!H413</f>
        <v>0</v>
      </c>
      <c r="I395" s="113">
        <f>+Medikamente!I413</f>
        <v>0</v>
      </c>
    </row>
    <row r="396" spans="1:9">
      <c r="A396" s="113">
        <f>+Startseite!$C$16</f>
        <v>0</v>
      </c>
      <c r="B396" s="113" t="str">
        <f>+Medikamente!L414</f>
        <v>L01XC10_nr</v>
      </c>
      <c r="C396" s="113" t="str">
        <f>+Medikamente!B414</f>
        <v>L01XC10</v>
      </c>
      <c r="D396" s="113" t="str">
        <f>+Medikamente!C414</f>
        <v xml:space="preserve">Ofatumumab </v>
      </c>
      <c r="E396" s="113" t="str">
        <f>+Medikamente!F414</f>
        <v>ARZERRA Inf Konz 1000 mg/50ml Durchstf 50 ml</v>
      </c>
      <c r="F396" s="113"/>
      <c r="G396" s="113" t="str">
        <f>+Medikamente!R414</f>
        <v>mg</v>
      </c>
      <c r="H396" s="113">
        <f>+Medikamente!H414</f>
        <v>0</v>
      </c>
      <c r="I396" s="113">
        <f>+Medikamente!I414</f>
        <v>0</v>
      </c>
    </row>
    <row r="397" spans="1:9">
      <c r="A397" s="113">
        <f>+Startseite!$C$16</f>
        <v>0</v>
      </c>
      <c r="B397" s="113" t="str">
        <f>+Medikamente!L415</f>
        <v>L01XC11_nr</v>
      </c>
      <c r="C397" s="113" t="str">
        <f>+Medikamente!B415</f>
        <v>L01XC11</v>
      </c>
      <c r="D397" s="113" t="str">
        <f>+Medikamente!C415</f>
        <v xml:space="preserve">Ipilimumab </v>
      </c>
      <c r="E397" s="113" t="str">
        <f>+Medikamente!F415</f>
        <v>YERVOY Inf Konz 200 mg/40ml Durchstf</v>
      </c>
      <c r="F397" s="113"/>
      <c r="G397" s="113" t="str">
        <f>+Medikamente!R415</f>
        <v>mg</v>
      </c>
      <c r="H397" s="113">
        <f>+Medikamente!H415</f>
        <v>0</v>
      </c>
      <c r="I397" s="113">
        <f>+Medikamente!I415</f>
        <v>0</v>
      </c>
    </row>
    <row r="398" spans="1:9">
      <c r="A398" s="113">
        <f>+Startseite!$C$16</f>
        <v>0</v>
      </c>
      <c r="B398" s="113" t="str">
        <f>+Medikamente!L416</f>
        <v>L01XC11_nr</v>
      </c>
      <c r="C398" s="113" t="str">
        <f>+Medikamente!B416</f>
        <v>L01XC11</v>
      </c>
      <c r="D398" s="113" t="str">
        <f>+Medikamente!C416</f>
        <v xml:space="preserve">Ipilimumab </v>
      </c>
      <c r="E398" s="113" t="str">
        <f>+Medikamente!F416</f>
        <v>YERVOY Inf Konz 50 mg/10ml Durchstf</v>
      </c>
      <c r="F398" s="113"/>
      <c r="G398" s="113" t="str">
        <f>+Medikamente!R416</f>
        <v>mg</v>
      </c>
      <c r="H398" s="113">
        <f>+Medikamente!H416</f>
        <v>0</v>
      </c>
      <c r="I398" s="113">
        <f>+Medikamente!I416</f>
        <v>0</v>
      </c>
    </row>
    <row r="399" spans="1:9">
      <c r="A399" s="113">
        <f>+Startseite!$C$16</f>
        <v>0</v>
      </c>
      <c r="B399" s="113" t="str">
        <f>+Medikamente!L417</f>
        <v>L01XC12_nr</v>
      </c>
      <c r="C399" s="113" t="str">
        <f>+Medikamente!B417</f>
        <v>L01XC12</v>
      </c>
      <c r="D399" s="113" t="str">
        <f>+Medikamente!C417</f>
        <v>Brentuximab Vedotin</v>
      </c>
      <c r="E399" s="113" t="str">
        <f>+Medikamente!F417</f>
        <v>ADCETRIS Trockensub 50 mg Durchstf</v>
      </c>
      <c r="F399" s="113"/>
      <c r="G399" s="113" t="str">
        <f>+Medikamente!R417</f>
        <v>mg</v>
      </c>
      <c r="H399" s="113">
        <f>+Medikamente!H417</f>
        <v>0</v>
      </c>
      <c r="I399" s="113">
        <f>+Medikamente!I417</f>
        <v>0</v>
      </c>
    </row>
    <row r="400" spans="1:9">
      <c r="A400" s="113">
        <f>+Startseite!$C$16</f>
        <v>0</v>
      </c>
      <c r="B400" s="113" t="str">
        <f>+Medikamente!L418</f>
        <v>L01XC12_nr</v>
      </c>
      <c r="C400" s="113" t="str">
        <f>+Medikamente!B418</f>
        <v>L01XC12</v>
      </c>
      <c r="D400" s="113" t="str">
        <f>+Medikamente!C418</f>
        <v>Brentuximab Vedotin</v>
      </c>
      <c r="E400" s="113" t="str">
        <f>+Medikamente!F418</f>
        <v>ADCETRIS Trockensub 50 mg Durchstf 2 Stk</v>
      </c>
      <c r="F400" s="113"/>
      <c r="G400" s="113" t="str">
        <f>+Medikamente!R418</f>
        <v>mg</v>
      </c>
      <c r="H400" s="113">
        <f>+Medikamente!H418</f>
        <v>0</v>
      </c>
      <c r="I400" s="113">
        <f>+Medikamente!I418</f>
        <v>0</v>
      </c>
    </row>
    <row r="401" spans="1:9">
      <c r="A401" s="113">
        <f>+Startseite!$C$16</f>
        <v>0</v>
      </c>
      <c r="B401" s="113" t="str">
        <f>+Medikamente!L419</f>
        <v>L01XC13_nr</v>
      </c>
      <c r="C401" s="113" t="str">
        <f>+Medikamente!B419</f>
        <v>L01XC13</v>
      </c>
      <c r="D401" s="113" t="str">
        <f>+Medikamente!C419</f>
        <v>Pertuzumab</v>
      </c>
      <c r="E401" s="113" t="str">
        <f>+Medikamente!F419</f>
        <v>PERJETA Inf Konz 420 mg/14ml Vial 14 ml</v>
      </c>
      <c r="F401" s="113"/>
      <c r="G401" s="113" t="str">
        <f>+Medikamente!R419</f>
        <v>mg</v>
      </c>
      <c r="H401" s="113">
        <f>+Medikamente!H419</f>
        <v>0</v>
      </c>
      <c r="I401" s="113">
        <f>+Medikamente!I419</f>
        <v>0</v>
      </c>
    </row>
    <row r="402" spans="1:9">
      <c r="A402" s="113">
        <f>+Startseite!$C$16</f>
        <v>0</v>
      </c>
      <c r="B402" s="113" t="str">
        <f>+Medikamente!L420</f>
        <v>L01XC14_nr</v>
      </c>
      <c r="C402" s="113" t="str">
        <f>+Medikamente!B420</f>
        <v>L01XC14</v>
      </c>
      <c r="D402" s="113" t="str">
        <f>+Medikamente!C420</f>
        <v>Trastuzumab emtansin</v>
      </c>
      <c r="E402" s="113" t="str">
        <f>+Medikamente!F420</f>
        <v>KADCYLA Trockensub 100 mg Vial</v>
      </c>
      <c r="F402" s="113"/>
      <c r="G402" s="113" t="str">
        <f>+Medikamente!R420</f>
        <v>mg</v>
      </c>
      <c r="H402" s="113">
        <f>+Medikamente!H420</f>
        <v>0</v>
      </c>
      <c r="I402" s="113">
        <f>+Medikamente!I420</f>
        <v>0</v>
      </c>
    </row>
    <row r="403" spans="1:9">
      <c r="A403" s="113">
        <f>+Startseite!$C$16</f>
        <v>0</v>
      </c>
      <c r="B403" s="113" t="str">
        <f>+Medikamente!L421</f>
        <v>L01XC14_nr</v>
      </c>
      <c r="C403" s="113" t="str">
        <f>+Medikamente!B421</f>
        <v>L01XC14</v>
      </c>
      <c r="D403" s="113" t="str">
        <f>+Medikamente!C421</f>
        <v>Trastuzumab emtansin</v>
      </c>
      <c r="E403" s="113" t="str">
        <f>+Medikamente!F421</f>
        <v>KADCYLA Trockensub 160 mg Vial</v>
      </c>
      <c r="F403" s="113"/>
      <c r="G403" s="113" t="str">
        <f>+Medikamente!R421</f>
        <v>mg</v>
      </c>
      <c r="H403" s="113">
        <f>+Medikamente!H421</f>
        <v>0</v>
      </c>
      <c r="I403" s="113">
        <f>+Medikamente!I421</f>
        <v>0</v>
      </c>
    </row>
    <row r="404" spans="1:9">
      <c r="A404" s="113">
        <f>+Startseite!$C$16</f>
        <v>0</v>
      </c>
      <c r="B404" s="113" t="str">
        <f>+Medikamente!L422</f>
        <v>L01XE01_nr</v>
      </c>
      <c r="C404" s="113" t="str">
        <f>+Medikamente!B422</f>
        <v>L01XE01</v>
      </c>
      <c r="D404" s="113" t="str">
        <f>+Medikamente!C422</f>
        <v>Imatinib</v>
      </c>
      <c r="E404" s="113" t="str">
        <f>+Medikamente!F422</f>
        <v>GLIVEC Filmtabl 100 mg teilbar 60 Stk</v>
      </c>
      <c r="F404" s="113"/>
      <c r="G404" s="113" t="str">
        <f>+Medikamente!R422</f>
        <v>mg</v>
      </c>
      <c r="H404" s="113">
        <f>+Medikamente!H422</f>
        <v>0</v>
      </c>
      <c r="I404" s="113">
        <f>+Medikamente!I422</f>
        <v>0</v>
      </c>
    </row>
    <row r="405" spans="1:9">
      <c r="A405" s="113">
        <f>+Startseite!$C$16</f>
        <v>0</v>
      </c>
      <c r="B405" s="113" t="str">
        <f>+Medikamente!L423</f>
        <v>L01XE01_nr</v>
      </c>
      <c r="C405" s="113" t="str">
        <f>+Medikamente!B423</f>
        <v>L01XE01</v>
      </c>
      <c r="D405" s="113" t="str">
        <f>+Medikamente!C423</f>
        <v>Imatinib</v>
      </c>
      <c r="E405" s="113" t="str">
        <f>+Medikamente!F423</f>
        <v>GLIVEC Filmtabl 400 mg teilbar 30 Stk</v>
      </c>
      <c r="F405" s="113"/>
      <c r="G405" s="113" t="str">
        <f>+Medikamente!R423</f>
        <v>mg</v>
      </c>
      <c r="H405" s="113">
        <f>+Medikamente!H423</f>
        <v>0</v>
      </c>
      <c r="I405" s="113">
        <f>+Medikamente!I423</f>
        <v>0</v>
      </c>
    </row>
    <row r="406" spans="1:9">
      <c r="A406" s="113">
        <f>+Startseite!$C$16</f>
        <v>0</v>
      </c>
      <c r="B406" s="113" t="str">
        <f>+Medikamente!L424</f>
        <v>L01XE02_nr</v>
      </c>
      <c r="C406" s="113" t="str">
        <f>+Medikamente!B424</f>
        <v>L01XE02</v>
      </c>
      <c r="D406" s="113" t="str">
        <f>+Medikamente!C424</f>
        <v>Gefitinib</v>
      </c>
      <c r="E406" s="113" t="str">
        <f>+Medikamente!F424</f>
        <v>IRESSA Filmtabl 250 mg 30 Stk</v>
      </c>
      <c r="F406" s="113"/>
      <c r="G406" s="113" t="str">
        <f>+Medikamente!R424</f>
        <v>mg</v>
      </c>
      <c r="H406" s="113">
        <f>+Medikamente!H424</f>
        <v>0</v>
      </c>
      <c r="I406" s="113">
        <f>+Medikamente!I424</f>
        <v>0</v>
      </c>
    </row>
    <row r="407" spans="1:9">
      <c r="A407" s="113">
        <f>+Startseite!$C$16</f>
        <v>0</v>
      </c>
      <c r="B407" s="113" t="str">
        <f>+Medikamente!L425</f>
        <v>L01XE03_nr</v>
      </c>
      <c r="C407" s="113" t="str">
        <f>+Medikamente!B425</f>
        <v>L01XE03</v>
      </c>
      <c r="D407" s="113" t="str">
        <f>+Medikamente!C425</f>
        <v>Erlotinib</v>
      </c>
      <c r="E407" s="113" t="str">
        <f>+Medikamente!F425</f>
        <v>TARCEVA Filmtabl 100 mg 30 Stk</v>
      </c>
      <c r="F407" s="113"/>
      <c r="G407" s="113" t="str">
        <f>+Medikamente!R425</f>
        <v>mg</v>
      </c>
      <c r="H407" s="113">
        <f>+Medikamente!H425</f>
        <v>0</v>
      </c>
      <c r="I407" s="113">
        <f>+Medikamente!I425</f>
        <v>0</v>
      </c>
    </row>
    <row r="408" spans="1:9">
      <c r="A408" s="113">
        <f>+Startseite!$C$16</f>
        <v>0</v>
      </c>
      <c r="B408" s="113" t="str">
        <f>+Medikamente!L426</f>
        <v>L01XE03_nr</v>
      </c>
      <c r="C408" s="113" t="str">
        <f>+Medikamente!B426</f>
        <v>L01XE03</v>
      </c>
      <c r="D408" s="113" t="str">
        <f>+Medikamente!C426</f>
        <v>Erlotinib</v>
      </c>
      <c r="E408" s="113" t="str">
        <f>+Medikamente!F426</f>
        <v>TARCEVA Filmtabl 150 mg 30 Stk</v>
      </c>
      <c r="F408" s="113"/>
      <c r="G408" s="113" t="str">
        <f>+Medikamente!R426</f>
        <v>mg</v>
      </c>
      <c r="H408" s="113">
        <f>+Medikamente!H426</f>
        <v>0</v>
      </c>
      <c r="I408" s="113">
        <f>+Medikamente!I426</f>
        <v>0</v>
      </c>
    </row>
    <row r="409" spans="1:9">
      <c r="A409" s="113">
        <f>+Startseite!$C$16</f>
        <v>0</v>
      </c>
      <c r="B409" s="113" t="str">
        <f>+Medikamente!L427</f>
        <v>L01XE03_nr</v>
      </c>
      <c r="C409" s="113" t="str">
        <f>+Medikamente!B427</f>
        <v>L01XE03</v>
      </c>
      <c r="D409" s="113" t="str">
        <f>+Medikamente!C427</f>
        <v>Erlotinib</v>
      </c>
      <c r="E409" s="113" t="str">
        <f>+Medikamente!F427</f>
        <v>TARCEVA Filmtabl 25 mg 30 Stk</v>
      </c>
      <c r="F409" s="113"/>
      <c r="G409" s="113" t="str">
        <f>+Medikamente!R427</f>
        <v>mg</v>
      </c>
      <c r="H409" s="113">
        <f>+Medikamente!H427</f>
        <v>0</v>
      </c>
      <c r="I409" s="113">
        <f>+Medikamente!I427</f>
        <v>0</v>
      </c>
    </row>
    <row r="410" spans="1:9">
      <c r="A410" s="113">
        <f>+Startseite!$C$16</f>
        <v>0</v>
      </c>
      <c r="B410" s="113" t="str">
        <f>+Medikamente!L428</f>
        <v>L01XE04_nr</v>
      </c>
      <c r="C410" s="113" t="str">
        <f>+Medikamente!B428</f>
        <v>L01XE04</v>
      </c>
      <c r="D410" s="113" t="str">
        <f>+Medikamente!C428</f>
        <v>Sunitinib</v>
      </c>
      <c r="E410" s="113" t="str">
        <f>+Medikamente!F428</f>
        <v>SUTENT Kaps 12.5 mg 28 Stk</v>
      </c>
      <c r="F410" s="113"/>
      <c r="G410" s="113" t="str">
        <f>+Medikamente!R428</f>
        <v>mg</v>
      </c>
      <c r="H410" s="113">
        <f>+Medikamente!H428</f>
        <v>0</v>
      </c>
      <c r="I410" s="113">
        <f>+Medikamente!I428</f>
        <v>0</v>
      </c>
    </row>
    <row r="411" spans="1:9">
      <c r="A411" s="113">
        <f>+Startseite!$C$16</f>
        <v>0</v>
      </c>
      <c r="B411" s="113" t="str">
        <f>+Medikamente!L429</f>
        <v>L01XE04_nr</v>
      </c>
      <c r="C411" s="113" t="str">
        <f>+Medikamente!B429</f>
        <v>L01XE04</v>
      </c>
      <c r="D411" s="113" t="str">
        <f>+Medikamente!C429</f>
        <v>Sunitinib</v>
      </c>
      <c r="E411" s="113" t="str">
        <f>+Medikamente!F429</f>
        <v>SUTENT Kaps 25 mg 28 Stk</v>
      </c>
      <c r="F411" s="113"/>
      <c r="G411" s="113" t="str">
        <f>+Medikamente!R429</f>
        <v>mg</v>
      </c>
      <c r="H411" s="113">
        <f>+Medikamente!H429</f>
        <v>0</v>
      </c>
      <c r="I411" s="113">
        <f>+Medikamente!I429</f>
        <v>0</v>
      </c>
    </row>
    <row r="412" spans="1:9">
      <c r="A412" s="113">
        <f>+Startseite!$C$16</f>
        <v>0</v>
      </c>
      <c r="B412" s="113" t="str">
        <f>+Medikamente!L430</f>
        <v>L01XE04_nr</v>
      </c>
      <c r="C412" s="113" t="str">
        <f>+Medikamente!B430</f>
        <v>L01XE04</v>
      </c>
      <c r="D412" s="113" t="str">
        <f>+Medikamente!C430</f>
        <v>Sunitinib</v>
      </c>
      <c r="E412" s="113" t="str">
        <f>+Medikamente!F430</f>
        <v>SUTENT Kaps 50 mg 28 Stk</v>
      </c>
      <c r="F412" s="113"/>
      <c r="G412" s="113" t="str">
        <f>+Medikamente!R430</f>
        <v>mg</v>
      </c>
      <c r="H412" s="113">
        <f>+Medikamente!H430</f>
        <v>0</v>
      </c>
      <c r="I412" s="113">
        <f>+Medikamente!I430</f>
        <v>0</v>
      </c>
    </row>
    <row r="413" spans="1:9">
      <c r="A413" s="113">
        <f>+Startseite!$C$16</f>
        <v>0</v>
      </c>
      <c r="B413" s="113" t="str">
        <f>+Medikamente!L431</f>
        <v>L01XE05_nr</v>
      </c>
      <c r="C413" s="113" t="str">
        <f>+Medikamente!B431</f>
        <v>L01XE05</v>
      </c>
      <c r="D413" s="113" t="str">
        <f>+Medikamente!C431</f>
        <v>Sorafenib</v>
      </c>
      <c r="E413" s="113" t="str">
        <f>+Medikamente!F431</f>
        <v>NEXAVAR Filmtabl 200 mg 112 Stk</v>
      </c>
      <c r="F413" s="113"/>
      <c r="G413" s="113" t="str">
        <f>+Medikamente!R431</f>
        <v>mg</v>
      </c>
      <c r="H413" s="113">
        <f>+Medikamente!H431</f>
        <v>0</v>
      </c>
      <c r="I413" s="113">
        <f>+Medikamente!I431</f>
        <v>0</v>
      </c>
    </row>
    <row r="414" spans="1:9">
      <c r="A414" s="113">
        <f>+Startseite!$C$16</f>
        <v>0</v>
      </c>
      <c r="B414" s="113" t="str">
        <f>+Medikamente!L432</f>
        <v>L01XE06_nr</v>
      </c>
      <c r="C414" s="113" t="str">
        <f>+Medikamente!B432</f>
        <v>L01XE06</v>
      </c>
      <c r="D414" s="113" t="str">
        <f>+Medikamente!C432</f>
        <v>Dasatinib</v>
      </c>
      <c r="E414" s="113" t="str">
        <f>+Medikamente!F432</f>
        <v>SPRYCEL Filmtabl 100 mg 30 Stk</v>
      </c>
      <c r="F414" s="113"/>
      <c r="G414" s="113" t="str">
        <f>+Medikamente!R432</f>
        <v>mg</v>
      </c>
      <c r="H414" s="113">
        <f>+Medikamente!H432</f>
        <v>0</v>
      </c>
      <c r="I414" s="113">
        <f>+Medikamente!I432</f>
        <v>0</v>
      </c>
    </row>
    <row r="415" spans="1:9">
      <c r="A415" s="113">
        <f>+Startseite!$C$16</f>
        <v>0</v>
      </c>
      <c r="B415" s="113" t="str">
        <f>+Medikamente!L433</f>
        <v>L01XE06_nr</v>
      </c>
      <c r="C415" s="113" t="str">
        <f>+Medikamente!B433</f>
        <v>L01XE06</v>
      </c>
      <c r="D415" s="113" t="str">
        <f>+Medikamente!C433</f>
        <v>Dasatinib</v>
      </c>
      <c r="E415" s="113" t="str">
        <f>+Medikamente!F433</f>
        <v>SPRYCEL Filmtabl 20 mg 60 Stk</v>
      </c>
      <c r="F415" s="113"/>
      <c r="G415" s="113" t="str">
        <f>+Medikamente!R433</f>
        <v>mg</v>
      </c>
      <c r="H415" s="113">
        <f>+Medikamente!H433</f>
        <v>0</v>
      </c>
      <c r="I415" s="113">
        <f>+Medikamente!I433</f>
        <v>0</v>
      </c>
    </row>
    <row r="416" spans="1:9">
      <c r="A416" s="113">
        <f>+Startseite!$C$16</f>
        <v>0</v>
      </c>
      <c r="B416" s="113" t="str">
        <f>+Medikamente!L434</f>
        <v>L01XE06_nr</v>
      </c>
      <c r="C416" s="113" t="str">
        <f>+Medikamente!B434</f>
        <v>L01XE06</v>
      </c>
      <c r="D416" s="113" t="str">
        <f>+Medikamente!C434</f>
        <v>Dasatinib</v>
      </c>
      <c r="E416" s="113" t="str">
        <f>+Medikamente!F434</f>
        <v>SPRYCEL Filmtabl 50 mg 60 Stk</v>
      </c>
      <c r="F416" s="113"/>
      <c r="G416" s="113" t="str">
        <f>+Medikamente!R434</f>
        <v>mg</v>
      </c>
      <c r="H416" s="113">
        <f>+Medikamente!H434</f>
        <v>0</v>
      </c>
      <c r="I416" s="113">
        <f>+Medikamente!I434</f>
        <v>0</v>
      </c>
    </row>
    <row r="417" spans="1:9">
      <c r="A417" s="113">
        <f>+Startseite!$C$16</f>
        <v>0</v>
      </c>
      <c r="B417" s="113" t="str">
        <f>+Medikamente!L435</f>
        <v>L01XE06_nr</v>
      </c>
      <c r="C417" s="113" t="str">
        <f>+Medikamente!B435</f>
        <v>L01XE06</v>
      </c>
      <c r="D417" s="113" t="str">
        <f>+Medikamente!C435</f>
        <v>Dasatinib</v>
      </c>
      <c r="E417" s="113" t="str">
        <f>+Medikamente!F435</f>
        <v>SPRYCEL Filmtabl 70 mg 60 Stk</v>
      </c>
      <c r="F417" s="113"/>
      <c r="G417" s="113" t="str">
        <f>+Medikamente!R435</f>
        <v>mg</v>
      </c>
      <c r="H417" s="113">
        <f>+Medikamente!H435</f>
        <v>0</v>
      </c>
      <c r="I417" s="113">
        <f>+Medikamente!I435</f>
        <v>0</v>
      </c>
    </row>
    <row r="418" spans="1:9">
      <c r="A418" s="113">
        <f>+Startseite!$C$16</f>
        <v>0</v>
      </c>
      <c r="B418" s="113" t="str">
        <f>+Medikamente!L436</f>
        <v>L01XE07_nr</v>
      </c>
      <c r="C418" s="113" t="str">
        <f>+Medikamente!B436</f>
        <v>L01XE07</v>
      </c>
      <c r="D418" s="113" t="str">
        <f>+Medikamente!C436</f>
        <v>Lapatinib</v>
      </c>
      <c r="E418" s="113" t="str">
        <f>+Medikamente!F436</f>
        <v>TYVERB Filmtabl 250 mg Ds 140 Stk</v>
      </c>
      <c r="F418" s="113"/>
      <c r="G418" s="113" t="str">
        <f>+Medikamente!R436</f>
        <v>mg</v>
      </c>
      <c r="H418" s="113">
        <f>+Medikamente!H436</f>
        <v>0</v>
      </c>
      <c r="I418" s="113">
        <f>+Medikamente!I436</f>
        <v>0</v>
      </c>
    </row>
    <row r="419" spans="1:9">
      <c r="A419" s="113">
        <f>+Startseite!$C$16</f>
        <v>0</v>
      </c>
      <c r="B419" s="113" t="str">
        <f>+Medikamente!L437</f>
        <v>L01XE07_nr</v>
      </c>
      <c r="C419" s="113" t="str">
        <f>+Medikamente!B437</f>
        <v>L01XE07</v>
      </c>
      <c r="D419" s="113" t="str">
        <f>+Medikamente!C437</f>
        <v>Lapatinib</v>
      </c>
      <c r="E419" s="113" t="str">
        <f>+Medikamente!F437</f>
        <v>TYVERB Filmtabl 250 mg Ds 70 Stk</v>
      </c>
      <c r="F419" s="113"/>
      <c r="G419" s="113" t="str">
        <f>+Medikamente!R437</f>
        <v>mg</v>
      </c>
      <c r="H419" s="113">
        <f>+Medikamente!H437</f>
        <v>0</v>
      </c>
      <c r="I419" s="113">
        <f>+Medikamente!I437</f>
        <v>0</v>
      </c>
    </row>
    <row r="420" spans="1:9">
      <c r="A420" s="113">
        <f>+Startseite!$C$16</f>
        <v>0</v>
      </c>
      <c r="B420" s="113" t="str">
        <f>+Medikamente!L438</f>
        <v>L01XE08_nr</v>
      </c>
      <c r="C420" s="113" t="str">
        <f>+Medikamente!B438</f>
        <v>L01XE08</v>
      </c>
      <c r="D420" s="113" t="str">
        <f>+Medikamente!C438</f>
        <v>Nilotinib</v>
      </c>
      <c r="E420" s="113" t="str">
        <f>+Medikamente!F438</f>
        <v>TASIGNA Kaps 150 mg 112 Stk</v>
      </c>
      <c r="F420" s="113"/>
      <c r="G420" s="113" t="str">
        <f>+Medikamente!R438</f>
        <v>mg</v>
      </c>
      <c r="H420" s="113">
        <f>+Medikamente!H438</f>
        <v>0</v>
      </c>
      <c r="I420" s="113">
        <f>+Medikamente!I438</f>
        <v>0</v>
      </c>
    </row>
    <row r="421" spans="1:9">
      <c r="A421" s="113">
        <f>+Startseite!$C$16</f>
        <v>0</v>
      </c>
      <c r="B421" s="113" t="str">
        <f>+Medikamente!L439</f>
        <v>L01XE08_nr</v>
      </c>
      <c r="C421" s="113" t="str">
        <f>+Medikamente!B439</f>
        <v>L01XE08</v>
      </c>
      <c r="D421" s="113" t="str">
        <f>+Medikamente!C439</f>
        <v>Nilotinib</v>
      </c>
      <c r="E421" s="113" t="str">
        <f>+Medikamente!F439</f>
        <v>TASIGNA Kaps 200 mg 112 Stk</v>
      </c>
      <c r="F421" s="113"/>
      <c r="G421" s="113" t="str">
        <f>+Medikamente!R439</f>
        <v>mg</v>
      </c>
      <c r="H421" s="113">
        <f>+Medikamente!H439</f>
        <v>0</v>
      </c>
      <c r="I421" s="113">
        <f>+Medikamente!I439</f>
        <v>0</v>
      </c>
    </row>
    <row r="422" spans="1:9">
      <c r="A422" s="113">
        <f>+Startseite!$C$16</f>
        <v>0</v>
      </c>
      <c r="B422" s="113" t="str">
        <f>+Medikamente!L440</f>
        <v>L01XE08_nr</v>
      </c>
      <c r="C422" s="113" t="str">
        <f>+Medikamente!B440</f>
        <v>L01XE08</v>
      </c>
      <c r="D422" s="113" t="str">
        <f>+Medikamente!C440</f>
        <v>Nilotinib</v>
      </c>
      <c r="E422" s="113" t="str">
        <f>+Medikamente!F440</f>
        <v>TASIGNA Kaps 200 mg 28 Stk</v>
      </c>
      <c r="F422" s="113"/>
      <c r="G422" s="113" t="str">
        <f>+Medikamente!R440</f>
        <v>mg</v>
      </c>
      <c r="H422" s="113">
        <f>+Medikamente!H440</f>
        <v>0</v>
      </c>
      <c r="I422" s="113">
        <f>+Medikamente!I440</f>
        <v>0</v>
      </c>
    </row>
    <row r="423" spans="1:9">
      <c r="A423" s="113">
        <f>+Startseite!$C$16</f>
        <v>0</v>
      </c>
      <c r="B423" s="113" t="str">
        <f>+Medikamente!L441</f>
        <v>L01XE09_nr</v>
      </c>
      <c r="C423" s="113" t="str">
        <f>+Medikamente!B441</f>
        <v>L01XE09</v>
      </c>
      <c r="D423" s="113" t="str">
        <f>+Medikamente!C441</f>
        <v>Temsirolimus</v>
      </c>
      <c r="E423" s="113" t="str">
        <f>+Medikamente!F441</f>
        <v>TORISEL 30 mg/1.2ml c Solv (2.2ml) Durchstf</v>
      </c>
      <c r="F423" s="113"/>
      <c r="G423" s="113" t="str">
        <f>+Medikamente!R441</f>
        <v>mg</v>
      </c>
      <c r="H423" s="113">
        <f>+Medikamente!H441</f>
        <v>0</v>
      </c>
      <c r="I423" s="113">
        <f>+Medikamente!I441</f>
        <v>0</v>
      </c>
    </row>
    <row r="424" spans="1:9">
      <c r="A424" s="113">
        <f>+Startseite!$C$16</f>
        <v>0</v>
      </c>
      <c r="B424" s="113" t="str">
        <f>+Medikamente!L442</f>
        <v>L01XE10_nr</v>
      </c>
      <c r="C424" s="113" t="str">
        <f>+Medikamente!B442</f>
        <v>L01XE10</v>
      </c>
      <c r="D424" s="113" t="str">
        <f>+Medikamente!C442</f>
        <v>Everolimus</v>
      </c>
      <c r="E424" s="113" t="str">
        <f>+Medikamente!F442</f>
        <v>AFINITOR Tabl 10 mg 30 Stk</v>
      </c>
      <c r="F424" s="113"/>
      <c r="G424" s="113" t="str">
        <f>+Medikamente!R442</f>
        <v>mg</v>
      </c>
      <c r="H424" s="113">
        <f>+Medikamente!H442</f>
        <v>0</v>
      </c>
      <c r="I424" s="113">
        <f>+Medikamente!I442</f>
        <v>0</v>
      </c>
    </row>
    <row r="425" spans="1:9">
      <c r="A425" s="113">
        <f>+Startseite!$C$16</f>
        <v>0</v>
      </c>
      <c r="B425" s="113" t="str">
        <f>+Medikamente!L443</f>
        <v>L01XE10_nr</v>
      </c>
      <c r="C425" s="113" t="str">
        <f>+Medikamente!B443</f>
        <v>L01XE10</v>
      </c>
      <c r="D425" s="113" t="str">
        <f>+Medikamente!C443</f>
        <v>Everolimus</v>
      </c>
      <c r="E425" s="113" t="str">
        <f>+Medikamente!F443</f>
        <v>AFINITOR Tabl 2.5 mg 30 Stk</v>
      </c>
      <c r="F425" s="113"/>
      <c r="G425" s="113" t="str">
        <f>+Medikamente!R443</f>
        <v>mg</v>
      </c>
      <c r="H425" s="113">
        <f>+Medikamente!H443</f>
        <v>0</v>
      </c>
      <c r="I425" s="113">
        <f>+Medikamente!I443</f>
        <v>0</v>
      </c>
    </row>
    <row r="426" spans="1:9">
      <c r="A426" s="113">
        <f>+Startseite!$C$16</f>
        <v>0</v>
      </c>
      <c r="B426" s="113" t="str">
        <f>+Medikamente!L444</f>
        <v>L01XE10_nr</v>
      </c>
      <c r="C426" s="113" t="str">
        <f>+Medikamente!B444</f>
        <v>L01XE10</v>
      </c>
      <c r="D426" s="113" t="str">
        <f>+Medikamente!C444</f>
        <v>Everolimus</v>
      </c>
      <c r="E426" s="113" t="str">
        <f>+Medikamente!F444</f>
        <v>AFINITOR Tabl 5 mg 30 Stk</v>
      </c>
      <c r="F426" s="113"/>
      <c r="G426" s="113" t="str">
        <f>+Medikamente!R444</f>
        <v>mg</v>
      </c>
      <c r="H426" s="113">
        <f>+Medikamente!H444</f>
        <v>0</v>
      </c>
      <c r="I426" s="113">
        <f>+Medikamente!I444</f>
        <v>0</v>
      </c>
    </row>
    <row r="427" spans="1:9">
      <c r="A427" s="113">
        <f>+Startseite!$C$16</f>
        <v>0</v>
      </c>
      <c r="B427" s="113" t="str">
        <f>+Medikamente!L445</f>
        <v>L01XE10_nr</v>
      </c>
      <c r="C427" s="113" t="str">
        <f>+Medikamente!B445</f>
        <v>L01XE10</v>
      </c>
      <c r="D427" s="113" t="str">
        <f>+Medikamente!C445</f>
        <v>Everolimus</v>
      </c>
      <c r="E427" s="113" t="str">
        <f>+Medikamente!F445</f>
        <v>VOTUBIA Disp Tabl 2 mg 30 Stk</v>
      </c>
      <c r="F427" s="113"/>
      <c r="G427" s="113" t="str">
        <f>+Medikamente!R445</f>
        <v>mg</v>
      </c>
      <c r="H427" s="113">
        <f>+Medikamente!H445</f>
        <v>0</v>
      </c>
      <c r="I427" s="113">
        <f>+Medikamente!I445</f>
        <v>0</v>
      </c>
    </row>
    <row r="428" spans="1:9">
      <c r="A428" s="113">
        <f>+Startseite!$C$16</f>
        <v>0</v>
      </c>
      <c r="B428" s="113" t="str">
        <f>+Medikamente!L446</f>
        <v>L01XE10_nr</v>
      </c>
      <c r="C428" s="113" t="str">
        <f>+Medikamente!B446</f>
        <v>L01XE10</v>
      </c>
      <c r="D428" s="113" t="str">
        <f>+Medikamente!C446</f>
        <v>Everolimus</v>
      </c>
      <c r="E428" s="113" t="str">
        <f>+Medikamente!F446</f>
        <v>VOTUBIA Disp Tabl 3 mg 30 Stk</v>
      </c>
      <c r="F428" s="113"/>
      <c r="G428" s="113" t="str">
        <f>+Medikamente!R446</f>
        <v>mg</v>
      </c>
      <c r="H428" s="113">
        <f>+Medikamente!H446</f>
        <v>0</v>
      </c>
      <c r="I428" s="113">
        <f>+Medikamente!I446</f>
        <v>0</v>
      </c>
    </row>
    <row r="429" spans="1:9">
      <c r="A429" s="113">
        <f>+Startseite!$C$16</f>
        <v>0</v>
      </c>
      <c r="B429" s="113" t="str">
        <f>+Medikamente!L447</f>
        <v>L01XE10_nr</v>
      </c>
      <c r="C429" s="113" t="str">
        <f>+Medikamente!B447</f>
        <v>L01XE10</v>
      </c>
      <c r="D429" s="113" t="str">
        <f>+Medikamente!C447</f>
        <v>Everolimus</v>
      </c>
      <c r="E429" s="113" t="str">
        <f>+Medikamente!F447</f>
        <v>VOTUBIA Tabl 2.5 mg 30 Stk</v>
      </c>
      <c r="F429" s="113"/>
      <c r="G429" s="113" t="str">
        <f>+Medikamente!R447</f>
        <v>mg</v>
      </c>
      <c r="H429" s="113">
        <f>+Medikamente!H447</f>
        <v>0</v>
      </c>
      <c r="I429" s="113">
        <f>+Medikamente!I447</f>
        <v>0</v>
      </c>
    </row>
    <row r="430" spans="1:9">
      <c r="A430" s="113">
        <f>+Startseite!$C$16</f>
        <v>0</v>
      </c>
      <c r="B430" s="113" t="str">
        <f>+Medikamente!L448</f>
        <v>L01XE10_nr</v>
      </c>
      <c r="C430" s="113" t="str">
        <f>+Medikamente!B448</f>
        <v>L01XE10</v>
      </c>
      <c r="D430" s="113" t="str">
        <f>+Medikamente!C448</f>
        <v>Everolimus</v>
      </c>
      <c r="E430" s="113" t="str">
        <f>+Medikamente!F448</f>
        <v>VOTUBIA Tabl 5 mg 30 Stk</v>
      </c>
      <c r="F430" s="113"/>
      <c r="G430" s="113" t="str">
        <f>+Medikamente!R448</f>
        <v>mg</v>
      </c>
      <c r="H430" s="113">
        <f>+Medikamente!H448</f>
        <v>0</v>
      </c>
      <c r="I430" s="113">
        <f>+Medikamente!I448</f>
        <v>0</v>
      </c>
    </row>
    <row r="431" spans="1:9">
      <c r="A431" s="113">
        <f>+Startseite!$C$16</f>
        <v>0</v>
      </c>
      <c r="B431" s="113" t="str">
        <f>+Medikamente!L449</f>
        <v>L01XE11_nr</v>
      </c>
      <c r="C431" s="113" t="str">
        <f>+Medikamente!B449</f>
        <v>L01XE11</v>
      </c>
      <c r="D431" s="113" t="str">
        <f>+Medikamente!C449</f>
        <v>Pazopanib</v>
      </c>
      <c r="E431" s="113" t="str">
        <f>+Medikamente!F449</f>
        <v>VOTRIENT Filmtabl 200 mg 30 Stk</v>
      </c>
      <c r="F431" s="113"/>
      <c r="G431" s="113" t="str">
        <f>+Medikamente!R449</f>
        <v>mg</v>
      </c>
      <c r="H431" s="113">
        <f>+Medikamente!H449</f>
        <v>0</v>
      </c>
      <c r="I431" s="113">
        <f>+Medikamente!I449</f>
        <v>0</v>
      </c>
    </row>
    <row r="432" spans="1:9">
      <c r="A432" s="113">
        <f>+Startseite!$C$16</f>
        <v>0</v>
      </c>
      <c r="B432" s="113" t="str">
        <f>+Medikamente!L450</f>
        <v>L01XE11_nr</v>
      </c>
      <c r="C432" s="113" t="str">
        <f>+Medikamente!B450</f>
        <v>L01XE11</v>
      </c>
      <c r="D432" s="113" t="str">
        <f>+Medikamente!C450</f>
        <v>Pazopanib</v>
      </c>
      <c r="E432" s="113" t="str">
        <f>+Medikamente!F450</f>
        <v>VOTRIENT Filmtabl 400 mg 60 Stk</v>
      </c>
      <c r="F432" s="113"/>
      <c r="G432" s="113" t="str">
        <f>+Medikamente!R450</f>
        <v>mg</v>
      </c>
      <c r="H432" s="113">
        <f>+Medikamente!H450</f>
        <v>0</v>
      </c>
      <c r="I432" s="113">
        <f>+Medikamente!I450</f>
        <v>0</v>
      </c>
    </row>
    <row r="433" spans="1:9">
      <c r="A433" s="113">
        <f>+Startseite!$C$16</f>
        <v>0</v>
      </c>
      <c r="B433" s="113" t="str">
        <f>+Medikamente!L451</f>
        <v>L01XE15_nr</v>
      </c>
      <c r="C433" s="113" t="str">
        <f>+Medikamente!B451</f>
        <v>L01XE15</v>
      </c>
      <c r="D433" s="113" t="str">
        <f>+Medikamente!C451</f>
        <v>Vemurafenib</v>
      </c>
      <c r="E433" s="113" t="str">
        <f>+Medikamente!F451</f>
        <v>ZELBORAF Filmtabl 240 mg 56 Stk</v>
      </c>
      <c r="F433" s="113"/>
      <c r="G433" s="113" t="str">
        <f>+Medikamente!R451</f>
        <v>mg</v>
      </c>
      <c r="H433" s="113">
        <f>+Medikamente!H451</f>
        <v>0</v>
      </c>
      <c r="I433" s="113">
        <f>+Medikamente!I451</f>
        <v>0</v>
      </c>
    </row>
    <row r="434" spans="1:9">
      <c r="A434" s="113">
        <f>+Startseite!$C$16</f>
        <v>0</v>
      </c>
      <c r="B434" s="113" t="str">
        <f>+Medikamente!L452</f>
        <v>L01XE16_nr</v>
      </c>
      <c r="C434" s="113" t="str">
        <f>+Medikamente!B452</f>
        <v>L01XE16</v>
      </c>
      <c r="D434" s="113" t="str">
        <f>+Medikamente!C452</f>
        <v>Crizotinibum</v>
      </c>
      <c r="E434" s="113" t="str">
        <f>+Medikamente!F452</f>
        <v>XALKORI Kaps 200 mg 60 Stk</v>
      </c>
      <c r="F434" s="113"/>
      <c r="G434" s="113" t="str">
        <f>+Medikamente!R452</f>
        <v>mg</v>
      </c>
      <c r="H434" s="113">
        <f>+Medikamente!H452</f>
        <v>0</v>
      </c>
      <c r="I434" s="113">
        <f>+Medikamente!I452</f>
        <v>0</v>
      </c>
    </row>
    <row r="435" spans="1:9">
      <c r="A435" s="113">
        <f>+Startseite!$C$16</f>
        <v>0</v>
      </c>
      <c r="B435" s="113" t="str">
        <f>+Medikamente!L453</f>
        <v>L01XE16_nr</v>
      </c>
      <c r="C435" s="113" t="str">
        <f>+Medikamente!B453</f>
        <v>L01XE16</v>
      </c>
      <c r="D435" s="113" t="str">
        <f>+Medikamente!C453</f>
        <v>Crizotinibum</v>
      </c>
      <c r="E435" s="113" t="str">
        <f>+Medikamente!F453</f>
        <v>XALKORI Kaps 250 mg 60 Stk</v>
      </c>
      <c r="F435" s="113"/>
      <c r="G435" s="113" t="str">
        <f>+Medikamente!R453</f>
        <v>mg</v>
      </c>
      <c r="H435" s="113">
        <f>+Medikamente!H453</f>
        <v>0</v>
      </c>
      <c r="I435" s="113">
        <f>+Medikamente!I453</f>
        <v>0</v>
      </c>
    </row>
    <row r="436" spans="1:9">
      <c r="A436" s="113">
        <f>+Startseite!$C$16</f>
        <v>0</v>
      </c>
      <c r="B436" s="113" t="str">
        <f>+Medikamente!L454</f>
        <v>L01XE17_nr</v>
      </c>
      <c r="C436" s="113" t="str">
        <f>+Medikamente!B454</f>
        <v>L01XE17</v>
      </c>
      <c r="D436" s="113" t="str">
        <f>+Medikamente!C454</f>
        <v>Axitinib</v>
      </c>
      <c r="E436" s="113" t="str">
        <f>+Medikamente!F454</f>
        <v>INLYTA Filmtabl 1 mg 28 Stk</v>
      </c>
      <c r="F436" s="113"/>
      <c r="G436" s="113" t="str">
        <f>+Medikamente!R454</f>
        <v>mg</v>
      </c>
      <c r="H436" s="113">
        <f>+Medikamente!H454</f>
        <v>0</v>
      </c>
      <c r="I436" s="113">
        <f>+Medikamente!I454</f>
        <v>0</v>
      </c>
    </row>
    <row r="437" spans="1:9">
      <c r="A437" s="113">
        <f>+Startseite!$C$16</f>
        <v>0</v>
      </c>
      <c r="B437" s="113" t="str">
        <f>+Medikamente!L455</f>
        <v>L01XE17_nr</v>
      </c>
      <c r="C437" s="113" t="str">
        <f>+Medikamente!B455</f>
        <v>L01XE17</v>
      </c>
      <c r="D437" s="113" t="str">
        <f>+Medikamente!C455</f>
        <v>Axitinib</v>
      </c>
      <c r="E437" s="113" t="str">
        <f>+Medikamente!F455</f>
        <v>INLYTA Filmtabl 1 mg 56 Stk</v>
      </c>
      <c r="F437" s="113"/>
      <c r="G437" s="113" t="str">
        <f>+Medikamente!R455</f>
        <v>mg</v>
      </c>
      <c r="H437" s="113">
        <f>+Medikamente!H455</f>
        <v>0</v>
      </c>
      <c r="I437" s="113">
        <f>+Medikamente!I455</f>
        <v>0</v>
      </c>
    </row>
    <row r="438" spans="1:9">
      <c r="A438" s="113">
        <f>+Startseite!$C$16</f>
        <v>0</v>
      </c>
      <c r="B438" s="113" t="str">
        <f>+Medikamente!L456</f>
        <v>L01XE17_nr</v>
      </c>
      <c r="C438" s="113" t="str">
        <f>+Medikamente!B456</f>
        <v>L01XE17</v>
      </c>
      <c r="D438" s="113" t="str">
        <f>+Medikamente!C456</f>
        <v>Axitinib</v>
      </c>
      <c r="E438" s="113" t="str">
        <f>+Medikamente!F456</f>
        <v>INLYTA Filmtabl 3 mg 28 Stk</v>
      </c>
      <c r="F438" s="113"/>
      <c r="G438" s="113" t="str">
        <f>+Medikamente!R456</f>
        <v>mg</v>
      </c>
      <c r="H438" s="113">
        <f>+Medikamente!H456</f>
        <v>0</v>
      </c>
      <c r="I438" s="113">
        <f>+Medikamente!I456</f>
        <v>0</v>
      </c>
    </row>
    <row r="439" spans="1:9">
      <c r="A439" s="113">
        <f>+Startseite!$C$16</f>
        <v>0</v>
      </c>
      <c r="B439" s="113" t="str">
        <f>+Medikamente!L457</f>
        <v>L01XE17_nr</v>
      </c>
      <c r="C439" s="113" t="str">
        <f>+Medikamente!B457</f>
        <v>L01XE17</v>
      </c>
      <c r="D439" s="113" t="str">
        <f>+Medikamente!C457</f>
        <v>Axitinib</v>
      </c>
      <c r="E439" s="113" t="str">
        <f>+Medikamente!F457</f>
        <v>INLYTA Filmtabl 3 mg 56 Stk</v>
      </c>
      <c r="F439" s="113"/>
      <c r="G439" s="113" t="str">
        <f>+Medikamente!R457</f>
        <v>mg</v>
      </c>
      <c r="H439" s="113">
        <f>+Medikamente!H457</f>
        <v>0</v>
      </c>
      <c r="I439" s="113">
        <f>+Medikamente!I457</f>
        <v>0</v>
      </c>
    </row>
    <row r="440" spans="1:9">
      <c r="A440" s="113">
        <f>+Startseite!$C$16</f>
        <v>0</v>
      </c>
      <c r="B440" s="113" t="str">
        <f>+Medikamente!L458</f>
        <v>L01XE17_nr</v>
      </c>
      <c r="C440" s="113" t="str">
        <f>+Medikamente!B458</f>
        <v>L01XE17</v>
      </c>
      <c r="D440" s="113" t="str">
        <f>+Medikamente!C458</f>
        <v>Axitinib</v>
      </c>
      <c r="E440" s="113" t="str">
        <f>+Medikamente!F458</f>
        <v>INLYTA Filmtabl 5 mg 28 Stk</v>
      </c>
      <c r="F440" s="113"/>
      <c r="G440" s="113" t="str">
        <f>+Medikamente!R458</f>
        <v>mg</v>
      </c>
      <c r="H440" s="113">
        <f>+Medikamente!H458</f>
        <v>0</v>
      </c>
      <c r="I440" s="113">
        <f>+Medikamente!I458</f>
        <v>0</v>
      </c>
    </row>
    <row r="441" spans="1:9">
      <c r="A441" s="113">
        <f>+Startseite!$C$16</f>
        <v>0</v>
      </c>
      <c r="B441" s="113" t="str">
        <f>+Medikamente!L459</f>
        <v>L01XE17_nr</v>
      </c>
      <c r="C441" s="113" t="str">
        <f>+Medikamente!B459</f>
        <v>L01XE17</v>
      </c>
      <c r="D441" s="113" t="str">
        <f>+Medikamente!C459</f>
        <v>Axitinib</v>
      </c>
      <c r="E441" s="113" t="str">
        <f>+Medikamente!F459</f>
        <v>INLYTA Filmtabl 5 mg 56 Stk</v>
      </c>
      <c r="F441" s="113"/>
      <c r="G441" s="113" t="str">
        <f>+Medikamente!R459</f>
        <v>mg</v>
      </c>
      <c r="H441" s="113">
        <f>+Medikamente!H459</f>
        <v>0</v>
      </c>
      <c r="I441" s="113">
        <f>+Medikamente!I459</f>
        <v>0</v>
      </c>
    </row>
    <row r="442" spans="1:9">
      <c r="A442" s="113">
        <f>+Startseite!$C$16</f>
        <v>0</v>
      </c>
      <c r="B442" s="113" t="str">
        <f>+Medikamente!L460</f>
        <v>L01XE17_nr</v>
      </c>
      <c r="C442" s="113" t="str">
        <f>+Medikamente!B460</f>
        <v>L01XE17</v>
      </c>
      <c r="D442" s="113" t="str">
        <f>+Medikamente!C460</f>
        <v>Axitinib</v>
      </c>
      <c r="E442" s="113" t="str">
        <f>+Medikamente!F460</f>
        <v>INLYTA Filmtabl 7 mg 28 Stk</v>
      </c>
      <c r="F442" s="113"/>
      <c r="G442" s="113" t="str">
        <f>+Medikamente!R460</f>
        <v>mg</v>
      </c>
      <c r="H442" s="113">
        <f>+Medikamente!H460</f>
        <v>0</v>
      </c>
      <c r="I442" s="113">
        <f>+Medikamente!I460</f>
        <v>0</v>
      </c>
    </row>
    <row r="443" spans="1:9">
      <c r="A443" s="113">
        <f>+Startseite!$C$16</f>
        <v>0</v>
      </c>
      <c r="B443" s="113" t="str">
        <f>+Medikamente!L461</f>
        <v>L01XE17_nr</v>
      </c>
      <c r="C443" s="113" t="str">
        <f>+Medikamente!B461</f>
        <v>L01XE17</v>
      </c>
      <c r="D443" s="113" t="str">
        <f>+Medikamente!C461</f>
        <v>Axitinib</v>
      </c>
      <c r="E443" s="113" t="str">
        <f>+Medikamente!F461</f>
        <v>INLYTA Filmtabl 7 mg 56 Stk</v>
      </c>
      <c r="F443" s="113"/>
      <c r="G443" s="113" t="str">
        <f>+Medikamente!R461</f>
        <v>mg</v>
      </c>
      <c r="H443" s="113">
        <f>+Medikamente!H461</f>
        <v>0</v>
      </c>
      <c r="I443" s="113">
        <f>+Medikamente!I461</f>
        <v>0</v>
      </c>
    </row>
    <row r="444" spans="1:9">
      <c r="A444" s="113">
        <f>+Startseite!$C$16</f>
        <v>0</v>
      </c>
      <c r="B444" s="113" t="str">
        <f>+Medikamente!L462</f>
        <v>L01XE23_nr</v>
      </c>
      <c r="C444" s="113" t="str">
        <f>+Medikamente!B462</f>
        <v>L01XE23</v>
      </c>
      <c r="D444" s="113" t="str">
        <f>+Medikamente!C462</f>
        <v>Dabrafenibum</v>
      </c>
      <c r="E444" s="113" t="str">
        <f>+Medikamente!F462</f>
        <v>TAFINLAR Kaps 50 mg 120 Stk</v>
      </c>
      <c r="F444" s="113"/>
      <c r="G444" s="113" t="str">
        <f>+Medikamente!R462</f>
        <v>mg</v>
      </c>
      <c r="H444" s="113">
        <f>+Medikamente!H462</f>
        <v>0</v>
      </c>
      <c r="I444" s="113">
        <f>+Medikamente!I462</f>
        <v>0</v>
      </c>
    </row>
    <row r="445" spans="1:9">
      <c r="A445" s="113">
        <f>+Startseite!$C$16</f>
        <v>0</v>
      </c>
      <c r="B445" s="113" t="str">
        <f>+Medikamente!L463</f>
        <v>L01XE23_nr</v>
      </c>
      <c r="C445" s="113" t="str">
        <f>+Medikamente!B463</f>
        <v>L01XE23</v>
      </c>
      <c r="D445" s="113" t="str">
        <f>+Medikamente!C463</f>
        <v>Dabrafenibum</v>
      </c>
      <c r="E445" s="113" t="str">
        <f>+Medikamente!F463</f>
        <v>TAFINLAR Kaps 50 mg 28 Stk</v>
      </c>
      <c r="F445" s="113"/>
      <c r="G445" s="113" t="str">
        <f>+Medikamente!R463</f>
        <v>mg</v>
      </c>
      <c r="H445" s="113">
        <f>+Medikamente!H463</f>
        <v>0</v>
      </c>
      <c r="I445" s="113">
        <f>+Medikamente!I463</f>
        <v>0</v>
      </c>
    </row>
    <row r="446" spans="1:9">
      <c r="A446" s="113">
        <f>+Startseite!$C$16</f>
        <v>0</v>
      </c>
      <c r="B446" s="113" t="str">
        <f>+Medikamente!L464</f>
        <v>L01XE23_nr</v>
      </c>
      <c r="C446" s="113" t="str">
        <f>+Medikamente!B464</f>
        <v>L01XE23</v>
      </c>
      <c r="D446" s="113" t="str">
        <f>+Medikamente!C464</f>
        <v>Dabrafenibum</v>
      </c>
      <c r="E446" s="113" t="str">
        <f>+Medikamente!F464</f>
        <v>TAFINLAR Kaps 75 mg 120 Stk</v>
      </c>
      <c r="F446" s="113"/>
      <c r="G446" s="113" t="str">
        <f>+Medikamente!R464</f>
        <v>mg</v>
      </c>
      <c r="H446" s="113">
        <f>+Medikamente!H464</f>
        <v>0</v>
      </c>
      <c r="I446" s="113">
        <f>+Medikamente!I464</f>
        <v>0</v>
      </c>
    </row>
    <row r="447" spans="1:9">
      <c r="A447" s="113">
        <f>+Startseite!$C$16</f>
        <v>0</v>
      </c>
      <c r="B447" s="113" t="str">
        <f>+Medikamente!L465</f>
        <v>L01XE23_nr</v>
      </c>
      <c r="C447" s="113" t="str">
        <f>+Medikamente!B465</f>
        <v>L01XE23</v>
      </c>
      <c r="D447" s="113" t="str">
        <f>+Medikamente!C465</f>
        <v>Dabrafenibum</v>
      </c>
      <c r="E447" s="113" t="str">
        <f>+Medikamente!F465</f>
        <v>TAFINLAR Kaps 75 mg 28 Stk</v>
      </c>
      <c r="F447" s="113"/>
      <c r="G447" s="113" t="str">
        <f>+Medikamente!R465</f>
        <v>mg</v>
      </c>
      <c r="H447" s="113">
        <f>+Medikamente!H465</f>
        <v>0</v>
      </c>
      <c r="I447" s="113">
        <f>+Medikamente!I465</f>
        <v>0</v>
      </c>
    </row>
    <row r="448" spans="1:9">
      <c r="A448" s="113">
        <f>+Startseite!$C$16</f>
        <v>0</v>
      </c>
      <c r="B448" s="113" t="str">
        <f>+Medikamente!L466</f>
        <v>L01XX01_nr</v>
      </c>
      <c r="C448" s="113" t="str">
        <f>+Medikamente!B466</f>
        <v>L01XX01</v>
      </c>
      <c r="D448" s="113" t="str">
        <f>+Medikamente!C466</f>
        <v>Amsacrin</v>
      </c>
      <c r="E448" s="113" t="str">
        <f>+Medikamente!F466</f>
        <v>AMSALYO (IMP NL) Trockensub 75 mg Durchstf 5 Stk</v>
      </c>
      <c r="F448" s="113"/>
      <c r="G448" s="113" t="str">
        <f>+Medikamente!R466</f>
        <v>mg</v>
      </c>
      <c r="H448" s="113">
        <f>+Medikamente!H466</f>
        <v>0</v>
      </c>
      <c r="I448" s="113">
        <f>+Medikamente!I466</f>
        <v>0</v>
      </c>
    </row>
    <row r="449" spans="1:9">
      <c r="A449" s="113">
        <f>+Startseite!$C$16</f>
        <v>0</v>
      </c>
      <c r="B449" s="113" t="str">
        <f>+Medikamente!L467</f>
        <v>L01XX01_nr</v>
      </c>
      <c r="C449" s="113" t="str">
        <f>+Medikamente!B467</f>
        <v>L01XX01</v>
      </c>
      <c r="D449" s="113" t="str">
        <f>+Medikamente!C467</f>
        <v>Amsacrin</v>
      </c>
      <c r="E449" s="113" t="str">
        <f>+Medikamente!F467</f>
        <v>AMSIDYL Inf Konz 85 mg/1.7ml c Solv Durchstf 6 Stk</v>
      </c>
      <c r="F449" s="113"/>
      <c r="G449" s="113" t="str">
        <f>+Medikamente!R467</f>
        <v>mg</v>
      </c>
      <c r="H449" s="113">
        <f>+Medikamente!H467</f>
        <v>0</v>
      </c>
      <c r="I449" s="113">
        <f>+Medikamente!I467</f>
        <v>0</v>
      </c>
    </row>
    <row r="450" spans="1:9">
      <c r="A450" s="113">
        <f>+Startseite!$C$16</f>
        <v>0</v>
      </c>
      <c r="B450" s="113" t="str">
        <f>+Medikamente!L468</f>
        <v>L01XX02_nr</v>
      </c>
      <c r="C450" s="113" t="str">
        <f>+Medikamente!B468</f>
        <v>L01XX02</v>
      </c>
      <c r="D450" s="113" t="str">
        <f>+Medikamente!C468</f>
        <v>Asparaginase</v>
      </c>
      <c r="E450" s="113" t="str">
        <f>+Medikamente!F468</f>
        <v>ASPARAGINASE medac (IMP D) 10000 E 5 Durchstf 1 ml</v>
      </c>
      <c r="F450" s="113"/>
      <c r="G450" s="113" t="str">
        <f>+Medikamente!R468</f>
        <v>IU</v>
      </c>
      <c r="H450" s="113">
        <f>+Medikamente!H468</f>
        <v>0</v>
      </c>
      <c r="I450" s="113">
        <f>+Medikamente!I468</f>
        <v>0</v>
      </c>
    </row>
    <row r="451" spans="1:9">
      <c r="A451" s="113">
        <f>+Startseite!$C$16</f>
        <v>0</v>
      </c>
      <c r="B451" s="113" t="str">
        <f>+Medikamente!L469</f>
        <v>L01XX02_nr</v>
      </c>
      <c r="C451" s="113" t="str">
        <f>+Medikamente!B469</f>
        <v>L01XX02</v>
      </c>
      <c r="D451" s="113" t="str">
        <f>+Medikamente!C469</f>
        <v>Asparaginase</v>
      </c>
      <c r="E451" s="113" t="str">
        <f>+Medikamente!F469</f>
        <v>ASPARAGINASE medac (IMP D) 5000 E Durchstf 5 Stk</v>
      </c>
      <c r="F451" s="113"/>
      <c r="G451" s="113" t="str">
        <f>+Medikamente!R469</f>
        <v>IU</v>
      </c>
      <c r="H451" s="113">
        <f>+Medikamente!H469</f>
        <v>0</v>
      </c>
      <c r="I451" s="113">
        <f>+Medikamente!I469</f>
        <v>0</v>
      </c>
    </row>
    <row r="452" spans="1:9">
      <c r="A452" s="113">
        <f>+Startseite!$C$16</f>
        <v>0</v>
      </c>
      <c r="B452" s="113" t="str">
        <f>+Medikamente!L470</f>
        <v>L01XX02_nr</v>
      </c>
      <c r="C452" s="113" t="str">
        <f>+Medikamente!B470</f>
        <v>L01XX02</v>
      </c>
      <c r="D452" s="113" t="str">
        <f>+Medikamente!C470</f>
        <v>Asparaginase</v>
      </c>
      <c r="E452" s="113" t="str">
        <f>+Medikamente!F470</f>
        <v>ERWINASE (IMP D) Trockensub 10000 E Durchstf 5 Stk</v>
      </c>
      <c r="F452" s="113"/>
      <c r="G452" s="113" t="str">
        <f>+Medikamente!R470</f>
        <v>IU</v>
      </c>
      <c r="H452" s="113">
        <f>+Medikamente!H470</f>
        <v>0</v>
      </c>
      <c r="I452" s="113">
        <f>+Medikamente!I470</f>
        <v>0</v>
      </c>
    </row>
    <row r="453" spans="1:9">
      <c r="A453" s="113">
        <f>+Startseite!$C$16</f>
        <v>0</v>
      </c>
      <c r="B453" s="113" t="str">
        <f>+Medikamente!L471</f>
        <v>L01XX02_nr</v>
      </c>
      <c r="C453" s="113" t="str">
        <f>+Medikamente!B471</f>
        <v>L01XX02</v>
      </c>
      <c r="D453" s="113" t="str">
        <f>+Medikamente!C471</f>
        <v>Asparaginase</v>
      </c>
      <c r="E453" s="113" t="str">
        <f>+Medikamente!F471</f>
        <v>ERWINASE (IMP GB) Trockensub 10000 E 5 Durchstf</v>
      </c>
      <c r="F453" s="113"/>
      <c r="G453" s="113" t="str">
        <f>+Medikamente!R471</f>
        <v>IU</v>
      </c>
      <c r="H453" s="113">
        <f>+Medikamente!H471</f>
        <v>0</v>
      </c>
      <c r="I453" s="113">
        <f>+Medikamente!I471</f>
        <v>0</v>
      </c>
    </row>
    <row r="454" spans="1:9">
      <c r="A454" s="113">
        <f>+Startseite!$C$16</f>
        <v>0</v>
      </c>
      <c r="B454" s="113" t="str">
        <f>+Medikamente!L472</f>
        <v>L01XX17_nr</v>
      </c>
      <c r="C454" s="113" t="str">
        <f>+Medikamente!B472</f>
        <v>L01XX17</v>
      </c>
      <c r="D454" s="113" t="str">
        <f>+Medikamente!C472</f>
        <v>Topotecan</v>
      </c>
      <c r="E454" s="113" t="str">
        <f>+Medikamente!F472</f>
        <v>HYCAMTIN Kaps 0.25 mg 10 Stk</v>
      </c>
      <c r="F454" s="113"/>
      <c r="G454" s="113" t="str">
        <f>+Medikamente!R472</f>
        <v>mg</v>
      </c>
      <c r="H454" s="113">
        <f>+Medikamente!H472</f>
        <v>0</v>
      </c>
      <c r="I454" s="113">
        <f>+Medikamente!I472</f>
        <v>0</v>
      </c>
    </row>
    <row r="455" spans="1:9">
      <c r="A455" s="113">
        <f>+Startseite!$C$16</f>
        <v>0</v>
      </c>
      <c r="B455" s="113" t="str">
        <f>+Medikamente!L473</f>
        <v>L01XX17_nr</v>
      </c>
      <c r="C455" s="113" t="str">
        <f>+Medikamente!B473</f>
        <v>L01XX17</v>
      </c>
      <c r="D455" s="113" t="str">
        <f>+Medikamente!C473</f>
        <v>Topotecan</v>
      </c>
      <c r="E455" s="113" t="str">
        <f>+Medikamente!F473</f>
        <v>HYCAMTIN Kaps 1 mg 10 Stk</v>
      </c>
      <c r="F455" s="113"/>
      <c r="G455" s="113" t="str">
        <f>+Medikamente!R473</f>
        <v>mg</v>
      </c>
      <c r="H455" s="113">
        <f>+Medikamente!H473</f>
        <v>0</v>
      </c>
      <c r="I455" s="113">
        <f>+Medikamente!I473</f>
        <v>0</v>
      </c>
    </row>
    <row r="456" spans="1:9">
      <c r="A456" s="113">
        <f>+Startseite!$C$16</f>
        <v>0</v>
      </c>
      <c r="B456" s="113" t="str">
        <f>+Medikamente!L474</f>
        <v>L01XX17_nr</v>
      </c>
      <c r="C456" s="113" t="str">
        <f>+Medikamente!B474</f>
        <v>L01XX17</v>
      </c>
      <c r="D456" s="113" t="str">
        <f>+Medikamente!C474</f>
        <v>Topotecan</v>
      </c>
      <c r="E456" s="113" t="str">
        <f>+Medikamente!F474</f>
        <v>HYCAMTIN Trockensub 1 mg Durchstf</v>
      </c>
      <c r="F456" s="113"/>
      <c r="G456" s="113" t="str">
        <f>+Medikamente!R474</f>
        <v>mg</v>
      </c>
      <c r="H456" s="113">
        <f>+Medikamente!H474</f>
        <v>0</v>
      </c>
      <c r="I456" s="113">
        <f>+Medikamente!I474</f>
        <v>0</v>
      </c>
    </row>
    <row r="457" spans="1:9">
      <c r="A457" s="113">
        <f>+Startseite!$C$16</f>
        <v>0</v>
      </c>
      <c r="B457" s="113" t="str">
        <f>+Medikamente!L475</f>
        <v>L01XX17_nr</v>
      </c>
      <c r="C457" s="113" t="str">
        <f>+Medikamente!B475</f>
        <v>L01XX17</v>
      </c>
      <c r="D457" s="113" t="str">
        <f>+Medikamente!C475</f>
        <v>Topotecan</v>
      </c>
      <c r="E457" s="113" t="str">
        <f>+Medikamente!F475</f>
        <v>HYCAMTIN Trockensub 4 mg Durchstf</v>
      </c>
      <c r="F457" s="113"/>
      <c r="G457" s="113" t="str">
        <f>+Medikamente!R475</f>
        <v>mg</v>
      </c>
      <c r="H457" s="113">
        <f>+Medikamente!H475</f>
        <v>0</v>
      </c>
      <c r="I457" s="113">
        <f>+Medikamente!I475</f>
        <v>0</v>
      </c>
    </row>
    <row r="458" spans="1:9">
      <c r="A458" s="113">
        <f>+Startseite!$C$16</f>
        <v>0</v>
      </c>
      <c r="B458" s="113" t="str">
        <f>+Medikamente!L476</f>
        <v>L01XX17_nr</v>
      </c>
      <c r="C458" s="113" t="str">
        <f>+Medikamente!B476</f>
        <v>L01XX17</v>
      </c>
      <c r="D458" s="113" t="str">
        <f>+Medikamente!C476</f>
        <v>Topotecan</v>
      </c>
      <c r="E458" s="113" t="str">
        <f>+Medikamente!F476</f>
        <v>HYCAMTIN Trockensub 4 mg Durchstf 5 Stk</v>
      </c>
      <c r="F458" s="113"/>
      <c r="G458" s="113" t="str">
        <f>+Medikamente!R476</f>
        <v>mg</v>
      </c>
      <c r="H458" s="113">
        <f>+Medikamente!H476</f>
        <v>0</v>
      </c>
      <c r="I458" s="113">
        <f>+Medikamente!I476</f>
        <v>0</v>
      </c>
    </row>
    <row r="459" spans="1:9">
      <c r="A459" s="113">
        <f>+Startseite!$C$16</f>
        <v>0</v>
      </c>
      <c r="B459" s="113" t="str">
        <f>+Medikamente!L477</f>
        <v>L01XX17_nr</v>
      </c>
      <c r="C459" s="113" t="str">
        <f>+Medikamente!B477</f>
        <v>L01XX17</v>
      </c>
      <c r="D459" s="113" t="str">
        <f>+Medikamente!C477</f>
        <v>Topotecan</v>
      </c>
      <c r="E459" s="113" t="str">
        <f>+Medikamente!F477</f>
        <v>TOPOTECAN Labatec Trockensub 1 mg Durchstf</v>
      </c>
      <c r="F459" s="113"/>
      <c r="G459" s="113" t="str">
        <f>+Medikamente!R477</f>
        <v>mg</v>
      </c>
      <c r="H459" s="113">
        <f>+Medikamente!H477</f>
        <v>0</v>
      </c>
      <c r="I459" s="113">
        <f>+Medikamente!I477</f>
        <v>0</v>
      </c>
    </row>
    <row r="460" spans="1:9">
      <c r="A460" s="113">
        <f>+Startseite!$C$16</f>
        <v>0</v>
      </c>
      <c r="B460" s="113" t="str">
        <f>+Medikamente!L478</f>
        <v>L01XX17_nr</v>
      </c>
      <c r="C460" s="113" t="str">
        <f>+Medikamente!B478</f>
        <v>L01XX17</v>
      </c>
      <c r="D460" s="113" t="str">
        <f>+Medikamente!C478</f>
        <v>Topotecan</v>
      </c>
      <c r="E460" s="113" t="str">
        <f>+Medikamente!F478</f>
        <v>TOPOTECAN Labatec Trockensub 1 mg Durchstf 5 Stk</v>
      </c>
      <c r="F460" s="113"/>
      <c r="G460" s="113" t="str">
        <f>+Medikamente!R478</f>
        <v>mg</v>
      </c>
      <c r="H460" s="113">
        <f>+Medikamente!H478</f>
        <v>0</v>
      </c>
      <c r="I460" s="113">
        <f>+Medikamente!I478</f>
        <v>0</v>
      </c>
    </row>
    <row r="461" spans="1:9">
      <c r="A461" s="113">
        <f>+Startseite!$C$16</f>
        <v>0</v>
      </c>
      <c r="B461" s="113" t="str">
        <f>+Medikamente!L479</f>
        <v>L01XX17_nr</v>
      </c>
      <c r="C461" s="113" t="str">
        <f>+Medikamente!B479</f>
        <v>L01XX17</v>
      </c>
      <c r="D461" s="113" t="str">
        <f>+Medikamente!C479</f>
        <v>Topotecan</v>
      </c>
      <c r="E461" s="113" t="str">
        <f>+Medikamente!F479</f>
        <v>TOPOTECAN Labatec Trockensub 4 mg Durchstf</v>
      </c>
      <c r="F461" s="113"/>
      <c r="G461" s="113" t="str">
        <f>+Medikamente!R479</f>
        <v>mg</v>
      </c>
      <c r="H461" s="113">
        <f>+Medikamente!H479</f>
        <v>0</v>
      </c>
      <c r="I461" s="113">
        <f>+Medikamente!I479</f>
        <v>0</v>
      </c>
    </row>
    <row r="462" spans="1:9">
      <c r="A462" s="113">
        <f>+Startseite!$C$16</f>
        <v>0</v>
      </c>
      <c r="B462" s="113" t="str">
        <f>+Medikamente!L480</f>
        <v>L01XX17_nr</v>
      </c>
      <c r="C462" s="113" t="str">
        <f>+Medikamente!B480</f>
        <v>L01XX17</v>
      </c>
      <c r="D462" s="113" t="str">
        <f>+Medikamente!C480</f>
        <v>Topotecan</v>
      </c>
      <c r="E462" s="113" t="str">
        <f>+Medikamente!F480</f>
        <v>TOPOTECAN Labatec Trockensub 4 mg Durchstf 5 Stk</v>
      </c>
      <c r="F462" s="113"/>
      <c r="G462" s="113" t="str">
        <f>+Medikamente!R480</f>
        <v>mg</v>
      </c>
      <c r="H462" s="113">
        <f>+Medikamente!H480</f>
        <v>0</v>
      </c>
      <c r="I462" s="113">
        <f>+Medikamente!I480</f>
        <v>0</v>
      </c>
    </row>
    <row r="463" spans="1:9">
      <c r="A463" s="113">
        <f>+Startseite!$C$16</f>
        <v>0</v>
      </c>
      <c r="B463" s="113" t="str">
        <f>+Medikamente!L481</f>
        <v>L01XX24_nr</v>
      </c>
      <c r="C463" s="113" t="str">
        <f>+Medikamente!B481</f>
        <v>L01XX24</v>
      </c>
      <c r="D463" s="113" t="str">
        <f>+Medikamente!C481</f>
        <v>Pegaspargase</v>
      </c>
      <c r="E463" s="113" t="str">
        <f>+Medikamente!F481</f>
        <v>ONCASPAR (IMP D) Inj Lös 3750 IE/5ml Durchstf 5 ml</v>
      </c>
      <c r="F463" s="113"/>
      <c r="G463" s="113" t="str">
        <f>+Medikamente!R481</f>
        <v>IU</v>
      </c>
      <c r="H463" s="113">
        <f>+Medikamente!H481</f>
        <v>0</v>
      </c>
      <c r="I463" s="113">
        <f>+Medikamente!I481</f>
        <v>0</v>
      </c>
    </row>
    <row r="464" spans="1:9">
      <c r="A464" s="113">
        <f>+Startseite!$C$16</f>
        <v>0</v>
      </c>
      <c r="B464" s="113" t="str">
        <f>+Medikamente!L482</f>
        <v>L01XX27_nr</v>
      </c>
      <c r="C464" s="113" t="str">
        <f>+Medikamente!B482</f>
        <v>L01XX27</v>
      </c>
      <c r="D464" s="113" t="str">
        <f>+Medikamente!C482</f>
        <v>Arsentrioxid</v>
      </c>
      <c r="E464" s="113" t="str">
        <f>+Medikamente!F482</f>
        <v>TRISENOX Inf Konz 10 mg/10ml 10 Amp 10 ml</v>
      </c>
      <c r="F464" s="113"/>
      <c r="G464" s="113" t="str">
        <f>+Medikamente!R482</f>
        <v>mg</v>
      </c>
      <c r="H464" s="113">
        <f>+Medikamente!H482</f>
        <v>0</v>
      </c>
      <c r="I464" s="113">
        <f>+Medikamente!I482</f>
        <v>0</v>
      </c>
    </row>
    <row r="465" spans="1:9">
      <c r="A465" s="113">
        <f>+Startseite!$C$16</f>
        <v>0</v>
      </c>
      <c r="B465" s="113" t="str">
        <f>+Medikamente!L483</f>
        <v>L01XX32_nr</v>
      </c>
      <c r="C465" s="113" t="str">
        <f>+Medikamente!B483</f>
        <v>L01XX32</v>
      </c>
      <c r="D465" s="113" t="str">
        <f>+Medikamente!C483</f>
        <v>Bortezomib</v>
      </c>
      <c r="E465" s="113" t="str">
        <f>+Medikamente!F483</f>
        <v>VELCADE Trockensub 1 mg Durchstf</v>
      </c>
      <c r="F465" s="113"/>
      <c r="G465" s="113" t="str">
        <f>+Medikamente!R483</f>
        <v>mg</v>
      </c>
      <c r="H465" s="113">
        <f>+Medikamente!H483</f>
        <v>0</v>
      </c>
      <c r="I465" s="113">
        <f>+Medikamente!I483</f>
        <v>0</v>
      </c>
    </row>
    <row r="466" spans="1:9">
      <c r="A466" s="113">
        <f>+Startseite!$C$16</f>
        <v>0</v>
      </c>
      <c r="B466" s="113" t="str">
        <f>+Medikamente!L484</f>
        <v>L01XX32_nr</v>
      </c>
      <c r="C466" s="113" t="str">
        <f>+Medikamente!B484</f>
        <v>L01XX32</v>
      </c>
      <c r="D466" s="113" t="str">
        <f>+Medikamente!C484</f>
        <v>Bortezomib</v>
      </c>
      <c r="E466" s="113" t="str">
        <f>+Medikamente!F484</f>
        <v>VELCADE Trockensub 3.5 mg Durchstf</v>
      </c>
      <c r="F466" s="113"/>
      <c r="G466" s="113" t="str">
        <f>+Medikamente!R484</f>
        <v>mg</v>
      </c>
      <c r="H466" s="113">
        <f>+Medikamente!H484</f>
        <v>0</v>
      </c>
      <c r="I466" s="113">
        <f>+Medikamente!I484</f>
        <v>0</v>
      </c>
    </row>
    <row r="467" spans="1:9">
      <c r="A467" s="113">
        <f>+Startseite!$C$16</f>
        <v>0</v>
      </c>
      <c r="B467" s="113" t="str">
        <f>+Medikamente!L485</f>
        <v>L01XX43_nr</v>
      </c>
      <c r="C467" s="113" t="str">
        <f>+Medikamente!B485</f>
        <v>L01XX43</v>
      </c>
      <c r="D467" s="113" t="str">
        <f>+Medikamente!C485</f>
        <v>Vismodegibum</v>
      </c>
      <c r="E467" s="113" t="str">
        <f>+Medikamente!F485</f>
        <v>ERIVEDGE Kaps 150 mg 28 Stk</v>
      </c>
      <c r="F467" s="113"/>
      <c r="G467" s="113" t="str">
        <f>+Medikamente!R485</f>
        <v>mg</v>
      </c>
      <c r="H467" s="113">
        <f>+Medikamente!H485</f>
        <v>0</v>
      </c>
      <c r="I467" s="113">
        <f>+Medikamente!I485</f>
        <v>0</v>
      </c>
    </row>
    <row r="468" spans="1:9">
      <c r="A468" s="113">
        <f>+Startseite!$C$16</f>
        <v>0</v>
      </c>
      <c r="B468" s="113" t="str">
        <f>+Medikamente!L486</f>
        <v>L02BX03_nr</v>
      </c>
      <c r="C468" s="113" t="str">
        <f>+Medikamente!B486</f>
        <v>L02BX03</v>
      </c>
      <c r="D468" s="113" t="str">
        <f>+Medikamente!C486</f>
        <v xml:space="preserve">Abirateron </v>
      </c>
      <c r="E468" s="113" t="str">
        <f>+Medikamente!F486</f>
        <v>ZYTIGA Tabl 250 mg 120 Stk</v>
      </c>
      <c r="F468" s="113"/>
      <c r="G468" s="113" t="str">
        <f>+Medikamente!R486</f>
        <v>g</v>
      </c>
      <c r="H468" s="113">
        <f>+Medikamente!H486</f>
        <v>0</v>
      </c>
      <c r="I468" s="113">
        <f>+Medikamente!I486</f>
        <v>0</v>
      </c>
    </row>
    <row r="469" spans="1:9">
      <c r="A469" s="113">
        <f>+Startseite!$C$16</f>
        <v>0</v>
      </c>
      <c r="B469" s="113" t="str">
        <f>+Medikamente!L487</f>
        <v>L03AA13_nr</v>
      </c>
      <c r="C469" s="113" t="str">
        <f>+Medikamente!B487</f>
        <v>L03AA13</v>
      </c>
      <c r="D469" s="113" t="str">
        <f>+Medikamente!C487</f>
        <v>Pegfilgrastim</v>
      </c>
      <c r="E469" s="113" t="str">
        <f>+Medikamente!F487</f>
        <v>NEULASTA 6 mg/0.6ml m Nadelschutz Fertspr</v>
      </c>
      <c r="F469" s="113"/>
      <c r="G469" s="113" t="str">
        <f>+Medikamente!R487</f>
        <v>mg</v>
      </c>
      <c r="H469" s="113">
        <f>+Medikamente!H487</f>
        <v>0</v>
      </c>
      <c r="I469" s="113">
        <f>+Medikamente!I487</f>
        <v>0</v>
      </c>
    </row>
    <row r="470" spans="1:9">
      <c r="A470" s="113">
        <f>+Startseite!$C$16</f>
        <v>0</v>
      </c>
      <c r="B470" s="113" t="str">
        <f>+Medikamente!L488</f>
        <v>L03AA13_nr</v>
      </c>
      <c r="C470" s="113" t="str">
        <f>+Medikamente!B488</f>
        <v>L03AA13</v>
      </c>
      <c r="D470" s="113" t="str">
        <f>+Medikamente!C488</f>
        <v>Pegfilgrastim</v>
      </c>
      <c r="E470" s="113" t="str">
        <f>+Medikamente!F488</f>
        <v>NEULASTA 6 mg/0.6ml m Nadelschutz Fertspr 24 Stk</v>
      </c>
      <c r="F470" s="113"/>
      <c r="G470" s="113" t="str">
        <f>+Medikamente!R488</f>
        <v>mg</v>
      </c>
      <c r="H470" s="113">
        <f>+Medikamente!H488</f>
        <v>0</v>
      </c>
      <c r="I470" s="113">
        <f>+Medikamente!I488</f>
        <v>0</v>
      </c>
    </row>
    <row r="471" spans="1:9">
      <c r="A471" s="113">
        <f>+Startseite!$C$16</f>
        <v>0</v>
      </c>
      <c r="B471" s="113" t="str">
        <f>+Medikamente!L489</f>
        <v>L03AA13_nr</v>
      </c>
      <c r="C471" s="113" t="str">
        <f>+Medikamente!B489</f>
        <v>L03AA13</v>
      </c>
      <c r="D471" s="113" t="str">
        <f>+Medikamente!C489</f>
        <v>Pegfilgrastim</v>
      </c>
      <c r="E471" s="113" t="str">
        <f>+Medikamente!F489</f>
        <v>NEULASTA Inj Lös 6 mg/0.6ml 25 Fertspr 0.6 ml</v>
      </c>
      <c r="F471" s="113"/>
      <c r="G471" s="113" t="str">
        <f>+Medikamente!R489</f>
        <v>mg</v>
      </c>
      <c r="H471" s="113">
        <f>+Medikamente!H489</f>
        <v>0</v>
      </c>
      <c r="I471" s="113">
        <f>+Medikamente!I489</f>
        <v>0</v>
      </c>
    </row>
    <row r="472" spans="1:9">
      <c r="A472" s="113">
        <f>+Startseite!$C$16</f>
        <v>0</v>
      </c>
      <c r="B472" s="113" t="str">
        <f>+Medikamente!L490</f>
        <v>L03AA13_nr</v>
      </c>
      <c r="C472" s="113" t="str">
        <f>+Medikamente!B490</f>
        <v>L03AA13</v>
      </c>
      <c r="D472" s="113" t="str">
        <f>+Medikamente!C490</f>
        <v>Pegfilgrastim</v>
      </c>
      <c r="E472" s="113" t="str">
        <f>+Medikamente!F490</f>
        <v>NEULASTA Inj Lös 6 mg/0.6ml Fertspr 0.6 ml</v>
      </c>
      <c r="F472" s="113"/>
      <c r="G472" s="113" t="str">
        <f>+Medikamente!R490</f>
        <v>mg</v>
      </c>
      <c r="H472" s="113">
        <f>+Medikamente!H490</f>
        <v>0</v>
      </c>
      <c r="I472" s="113">
        <f>+Medikamente!I490</f>
        <v>0</v>
      </c>
    </row>
    <row r="473" spans="1:9">
      <c r="A473" s="113">
        <f>+Startseite!$C$16</f>
        <v>0</v>
      </c>
      <c r="B473" s="113" t="str">
        <f>+Medikamente!L491</f>
        <v>L03AB03_nr</v>
      </c>
      <c r="C473" s="113" t="str">
        <f>+Medikamente!B491</f>
        <v>L03AB03</v>
      </c>
      <c r="D473" s="113" t="str">
        <f>+Medikamente!C491</f>
        <v>Interferon gamma</v>
      </c>
      <c r="E473" s="113" t="str">
        <f>+Medikamente!F491</f>
        <v>IMUKIN Inj Lös 100 mcg/0.5 ml 6 Durchstf 0.5 ml</v>
      </c>
      <c r="F473" s="113"/>
      <c r="G473" s="113" t="str">
        <f>+Medikamente!R491</f>
        <v>mcg</v>
      </c>
      <c r="H473" s="113">
        <f>+Medikamente!H491</f>
        <v>0</v>
      </c>
      <c r="I473" s="113">
        <f>+Medikamente!I491</f>
        <v>0</v>
      </c>
    </row>
    <row r="474" spans="1:9">
      <c r="A474" s="113">
        <f>+Startseite!$C$16</f>
        <v>0</v>
      </c>
      <c r="B474" s="113" t="str">
        <f>+Medikamente!L492</f>
        <v>L03AB04_nr</v>
      </c>
      <c r="C474" s="113" t="str">
        <f>+Medikamente!B492</f>
        <v>L03AB04</v>
      </c>
      <c r="D474" s="113" t="str">
        <f>+Medikamente!C492</f>
        <v>Interferon alpha 2a (non PEG)</v>
      </c>
      <c r="E474" s="113" t="str">
        <f>+Medikamente!F492</f>
        <v>ROFERON-A Inj Lös 3 Mio E/0.5ml 5 Fertspr 0.5 ml</v>
      </c>
      <c r="F474" s="113"/>
      <c r="G474" s="113" t="str">
        <f>+Medikamente!R492</f>
        <v>MIU</v>
      </c>
      <c r="H474" s="113">
        <f>+Medikamente!H492</f>
        <v>0</v>
      </c>
      <c r="I474" s="113">
        <f>+Medikamente!I492</f>
        <v>0</v>
      </c>
    </row>
    <row r="475" spans="1:9">
      <c r="A475" s="113">
        <f>+Startseite!$C$16</f>
        <v>0</v>
      </c>
      <c r="B475" s="113" t="str">
        <f>+Medikamente!L493</f>
        <v>L03AB04_nr</v>
      </c>
      <c r="C475" s="113" t="str">
        <f>+Medikamente!B493</f>
        <v>L03AB04</v>
      </c>
      <c r="D475" s="113" t="str">
        <f>+Medikamente!C493</f>
        <v>Interferon alpha 2a (non PEG)</v>
      </c>
      <c r="E475" s="113" t="str">
        <f>+Medikamente!F493</f>
        <v>ROFERON-A Inj Lös 9 Mio E/0.5ml 5 Fertspr 0.5 ml</v>
      </c>
      <c r="F475" s="113"/>
      <c r="G475" s="113" t="str">
        <f>+Medikamente!R493</f>
        <v>MIU</v>
      </c>
      <c r="H475" s="113">
        <f>+Medikamente!H493</f>
        <v>0</v>
      </c>
      <c r="I475" s="113">
        <f>+Medikamente!I493</f>
        <v>0</v>
      </c>
    </row>
    <row r="476" spans="1:9">
      <c r="A476" s="113">
        <f>+Startseite!$C$16</f>
        <v>0</v>
      </c>
      <c r="B476" s="113" t="str">
        <f>+Medikamente!L494</f>
        <v>L03AB05_nr</v>
      </c>
      <c r="C476" s="113" t="str">
        <f>+Medikamente!B494</f>
        <v>L03AB05</v>
      </c>
      <c r="D476" s="113" t="str">
        <f>+Medikamente!C494</f>
        <v>Interferon alpha 2b (non PEG)</v>
      </c>
      <c r="E476" s="113" t="str">
        <f>+Medikamente!F494</f>
        <v>INTRON A Inj Lös 10 Mio IE 5 Durchstf 1 ml</v>
      </c>
      <c r="F476" s="113"/>
      <c r="G476" s="113" t="str">
        <f>+Medikamente!R494</f>
        <v>MIU</v>
      </c>
      <c r="H476" s="113">
        <f>+Medikamente!H494</f>
        <v>0</v>
      </c>
      <c r="I476" s="113">
        <f>+Medikamente!I494</f>
        <v>0</v>
      </c>
    </row>
    <row r="477" spans="1:9">
      <c r="A477" s="113">
        <f>+Startseite!$C$16</f>
        <v>0</v>
      </c>
      <c r="B477" s="113" t="str">
        <f>+Medikamente!L495</f>
        <v>L03AB05_nr</v>
      </c>
      <c r="C477" s="113" t="str">
        <f>+Medikamente!B495</f>
        <v>L03AB05</v>
      </c>
      <c r="D477" s="113" t="str">
        <f>+Medikamente!C495</f>
        <v>Interferon alpha 2b (non PEG)</v>
      </c>
      <c r="E477" s="113" t="str">
        <f>+Medikamente!F495</f>
        <v>INTRON A Pen Inj Lös 18 Mio IE Fertspr</v>
      </c>
      <c r="F477" s="113"/>
      <c r="G477" s="113" t="str">
        <f>+Medikamente!R495</f>
        <v>MIU</v>
      </c>
      <c r="H477" s="113">
        <f>+Medikamente!H495</f>
        <v>0</v>
      </c>
      <c r="I477" s="113">
        <f>+Medikamente!I495</f>
        <v>0</v>
      </c>
    </row>
    <row r="478" spans="1:9">
      <c r="A478" s="113">
        <f>+Startseite!$C$16</f>
        <v>0</v>
      </c>
      <c r="B478" s="113" t="str">
        <f>+Medikamente!L496</f>
        <v>L03AB05_nr</v>
      </c>
      <c r="C478" s="113" t="str">
        <f>+Medikamente!B496</f>
        <v>L03AB05</v>
      </c>
      <c r="D478" s="113" t="str">
        <f>+Medikamente!C496</f>
        <v>Interferon alpha 2b (non PEG)</v>
      </c>
      <c r="E478" s="113" t="str">
        <f>+Medikamente!F496</f>
        <v>INTRON A Pen Inj Lös 30 Mio IE Fertspr</v>
      </c>
      <c r="F478" s="113"/>
      <c r="G478" s="113" t="str">
        <f>+Medikamente!R496</f>
        <v>MIU</v>
      </c>
      <c r="H478" s="113">
        <f>+Medikamente!H496</f>
        <v>0</v>
      </c>
      <c r="I478" s="113">
        <f>+Medikamente!I496</f>
        <v>0</v>
      </c>
    </row>
    <row r="479" spans="1:9">
      <c r="A479" s="113">
        <f>+Startseite!$C$16</f>
        <v>0</v>
      </c>
      <c r="B479" s="113" t="str">
        <f>+Medikamente!L497</f>
        <v>L03AB05_nr</v>
      </c>
      <c r="C479" s="113" t="str">
        <f>+Medikamente!B497</f>
        <v>L03AB05</v>
      </c>
      <c r="D479" s="113" t="str">
        <f>+Medikamente!C497</f>
        <v>Interferon alpha 2b (non PEG)</v>
      </c>
      <c r="E479" s="113" t="str">
        <f>+Medikamente!F497</f>
        <v>INTRON A Pen Inj Lös 60 Mio IE Fertspr</v>
      </c>
      <c r="F479" s="113"/>
      <c r="G479" s="113" t="str">
        <f>+Medikamente!R497</f>
        <v>MIU</v>
      </c>
      <c r="H479" s="113">
        <f>+Medikamente!H497</f>
        <v>0</v>
      </c>
      <c r="I479" s="113">
        <f>+Medikamente!I497</f>
        <v>0</v>
      </c>
    </row>
    <row r="480" spans="1:9">
      <c r="A480" s="113">
        <f>+Startseite!$C$16</f>
        <v>0</v>
      </c>
      <c r="B480" s="113" t="str">
        <f>+Medikamente!L498</f>
        <v>L03AB08_nr</v>
      </c>
      <c r="C480" s="113" t="str">
        <f>+Medikamente!B498</f>
        <v>L03AB08</v>
      </c>
      <c r="D480" s="113" t="str">
        <f>+Medikamente!C498</f>
        <v>Interferon beta-1b</v>
      </c>
      <c r="E480" s="113" t="str">
        <f>+Medikamente!F498</f>
        <v>BETAFERON Trockensub c Solv Fertspr 15 Stk</v>
      </c>
      <c r="F480" s="113"/>
      <c r="G480" s="113" t="str">
        <f>+Medikamente!R498</f>
        <v>MIU</v>
      </c>
      <c r="H480" s="113">
        <f>+Medikamente!H498</f>
        <v>0</v>
      </c>
      <c r="I480" s="113">
        <f>+Medikamente!I498</f>
        <v>0</v>
      </c>
    </row>
    <row r="481" spans="1:9">
      <c r="A481" s="113">
        <f>+Startseite!$C$16</f>
        <v>0</v>
      </c>
      <c r="B481" s="113" t="str">
        <f>+Medikamente!L499</f>
        <v>L03AB10_nr</v>
      </c>
      <c r="C481" s="113" t="str">
        <f>+Medikamente!B499</f>
        <v>L03AB10</v>
      </c>
      <c r="D481" s="113" t="str">
        <f>+Medikamente!C499</f>
        <v>Peginterferon alfa-2b</v>
      </c>
      <c r="E481" s="113" t="str">
        <f>+Medikamente!F499</f>
        <v>CYLATRON Trockensub 200 mcg cum Sol Durchstf</v>
      </c>
      <c r="F481" s="113"/>
      <c r="G481" s="113" t="str">
        <f>+Medikamente!R499</f>
        <v>mcg</v>
      </c>
      <c r="H481" s="113">
        <f>+Medikamente!H499</f>
        <v>0</v>
      </c>
      <c r="I481" s="113">
        <f>+Medikamente!I499</f>
        <v>0</v>
      </c>
    </row>
    <row r="482" spans="1:9">
      <c r="A482" s="113">
        <f>+Startseite!$C$16</f>
        <v>0</v>
      </c>
      <c r="B482" s="113" t="str">
        <f>+Medikamente!L500</f>
        <v>L03AB10_nr</v>
      </c>
      <c r="C482" s="113" t="str">
        <f>+Medikamente!B500</f>
        <v>L03AB10</v>
      </c>
      <c r="D482" s="113" t="str">
        <f>+Medikamente!C500</f>
        <v>Peginterferon alfa-2b</v>
      </c>
      <c r="E482" s="113" t="str">
        <f>+Medikamente!F500</f>
        <v>CYLATRON Trockensub 200 mcg cum Sol Durchstf 4 Stk</v>
      </c>
      <c r="F482" s="113"/>
      <c r="G482" s="113" t="str">
        <f>+Medikamente!R500</f>
        <v>mcg</v>
      </c>
      <c r="H482" s="113">
        <f>+Medikamente!H500</f>
        <v>0</v>
      </c>
      <c r="I482" s="113">
        <f>+Medikamente!I500</f>
        <v>0</v>
      </c>
    </row>
    <row r="483" spans="1:9">
      <c r="A483" s="113">
        <f>+Startseite!$C$16</f>
        <v>0</v>
      </c>
      <c r="B483" s="113" t="str">
        <f>+Medikamente!L501</f>
        <v>L03AB10_nr</v>
      </c>
      <c r="C483" s="113" t="str">
        <f>+Medikamente!B501</f>
        <v>L03AB10</v>
      </c>
      <c r="D483" s="113" t="str">
        <f>+Medikamente!C501</f>
        <v>Peginterferon alfa-2b</v>
      </c>
      <c r="E483" s="113" t="str">
        <f>+Medikamente!F501</f>
        <v>CYLATRON Trockensub 300 mcg cum Sol Durchstf</v>
      </c>
      <c r="F483" s="113"/>
      <c r="G483" s="113" t="str">
        <f>+Medikamente!R501</f>
        <v>mcg</v>
      </c>
      <c r="H483" s="113">
        <f>+Medikamente!H501</f>
        <v>0</v>
      </c>
      <c r="I483" s="113">
        <f>+Medikamente!I501</f>
        <v>0</v>
      </c>
    </row>
    <row r="484" spans="1:9">
      <c r="A484" s="113">
        <f>+Startseite!$C$16</f>
        <v>0</v>
      </c>
      <c r="B484" s="113" t="str">
        <f>+Medikamente!L502</f>
        <v>L03AB10_nr</v>
      </c>
      <c r="C484" s="113" t="str">
        <f>+Medikamente!B502</f>
        <v>L03AB10</v>
      </c>
      <c r="D484" s="113" t="str">
        <f>+Medikamente!C502</f>
        <v>Peginterferon alfa-2b</v>
      </c>
      <c r="E484" s="113" t="str">
        <f>+Medikamente!F502</f>
        <v>CYLATRON Trockensub 300 mcg cum Sol Durchstf 4 Stk</v>
      </c>
      <c r="F484" s="113"/>
      <c r="G484" s="113" t="str">
        <f>+Medikamente!R502</f>
        <v>mcg</v>
      </c>
      <c r="H484" s="113">
        <f>+Medikamente!H502</f>
        <v>0</v>
      </c>
      <c r="I484" s="113">
        <f>+Medikamente!I502</f>
        <v>0</v>
      </c>
    </row>
    <row r="485" spans="1:9">
      <c r="A485" s="113">
        <f>+Startseite!$C$16</f>
        <v>0</v>
      </c>
      <c r="B485" s="113" t="str">
        <f>+Medikamente!L503</f>
        <v>L03AB10_nr</v>
      </c>
      <c r="C485" s="113" t="str">
        <f>+Medikamente!B503</f>
        <v>L03AB10</v>
      </c>
      <c r="D485" s="113" t="str">
        <f>+Medikamente!C503</f>
        <v>Peginterferon alfa-2b</v>
      </c>
      <c r="E485" s="113" t="str">
        <f>+Medikamente!F503</f>
        <v>CYLATRON Trockensub 600 mcg cum Sol Durchstf</v>
      </c>
      <c r="F485" s="113"/>
      <c r="G485" s="113" t="str">
        <f>+Medikamente!R503</f>
        <v>mcg</v>
      </c>
      <c r="H485" s="113">
        <f>+Medikamente!H503</f>
        <v>0</v>
      </c>
      <c r="I485" s="113">
        <f>+Medikamente!I503</f>
        <v>0</v>
      </c>
    </row>
    <row r="486" spans="1:9">
      <c r="A486" s="113">
        <f>+Startseite!$C$16</f>
        <v>0</v>
      </c>
      <c r="B486" s="113" t="str">
        <f>+Medikamente!L504</f>
        <v>L03AB10_nr</v>
      </c>
      <c r="C486" s="113" t="str">
        <f>+Medikamente!B504</f>
        <v>L03AB10</v>
      </c>
      <c r="D486" s="113" t="str">
        <f>+Medikamente!C504</f>
        <v>Peginterferon alfa-2b</v>
      </c>
      <c r="E486" s="113" t="str">
        <f>+Medikamente!F504</f>
        <v>CYLATRON Trockensub 600 mcg cum Sol Durchstf 4 Stk</v>
      </c>
      <c r="F486" s="113"/>
      <c r="G486" s="113" t="str">
        <f>+Medikamente!R504</f>
        <v>mcg</v>
      </c>
      <c r="H486" s="113">
        <f>+Medikamente!H504</f>
        <v>0</v>
      </c>
      <c r="I486" s="113">
        <f>+Medikamente!I504</f>
        <v>0</v>
      </c>
    </row>
    <row r="487" spans="1:9">
      <c r="A487" s="113">
        <f>+Startseite!$C$16</f>
        <v>0</v>
      </c>
      <c r="B487" s="113" t="str">
        <f>+Medikamente!L505</f>
        <v>L03AB10_nr</v>
      </c>
      <c r="C487" s="113" t="str">
        <f>+Medikamente!B505</f>
        <v>L03AB10</v>
      </c>
      <c r="D487" s="113" t="str">
        <f>+Medikamente!C505</f>
        <v>Peginterferon alfa-2b</v>
      </c>
      <c r="E487" s="113" t="str">
        <f>+Medikamente!F505</f>
        <v>PEGINTRON Pen 100 mcg c Solv Durchstf 4 Stk</v>
      </c>
      <c r="F487" s="113"/>
      <c r="G487" s="113" t="str">
        <f>+Medikamente!R505</f>
        <v>mcg</v>
      </c>
      <c r="H487" s="113">
        <f>+Medikamente!H505</f>
        <v>0</v>
      </c>
      <c r="I487" s="113">
        <f>+Medikamente!I505</f>
        <v>0</v>
      </c>
    </row>
    <row r="488" spans="1:9">
      <c r="A488" s="113">
        <f>+Startseite!$C$16</f>
        <v>0</v>
      </c>
      <c r="B488" s="113" t="str">
        <f>+Medikamente!L506</f>
        <v>L03AB10_nr</v>
      </c>
      <c r="C488" s="113" t="str">
        <f>+Medikamente!B506</f>
        <v>L03AB10</v>
      </c>
      <c r="D488" s="113" t="str">
        <f>+Medikamente!C506</f>
        <v>Peginterferon alfa-2b</v>
      </c>
      <c r="E488" s="113" t="str">
        <f>+Medikamente!F506</f>
        <v>PEGINTRON Pen 120 mcg c Solv Durchstf 4 Stk</v>
      </c>
      <c r="F488" s="113"/>
      <c r="G488" s="113" t="str">
        <f>+Medikamente!R506</f>
        <v>mcg</v>
      </c>
      <c r="H488" s="113">
        <f>+Medikamente!H506</f>
        <v>0</v>
      </c>
      <c r="I488" s="113">
        <f>+Medikamente!I506</f>
        <v>0</v>
      </c>
    </row>
    <row r="489" spans="1:9">
      <c r="A489" s="113">
        <f>+Startseite!$C$16</f>
        <v>0</v>
      </c>
      <c r="B489" s="113" t="str">
        <f>+Medikamente!L507</f>
        <v>L03AB10_nr</v>
      </c>
      <c r="C489" s="113" t="str">
        <f>+Medikamente!B507</f>
        <v>L03AB10</v>
      </c>
      <c r="D489" s="113" t="str">
        <f>+Medikamente!C507</f>
        <v>Peginterferon alfa-2b</v>
      </c>
      <c r="E489" s="113" t="str">
        <f>+Medikamente!F507</f>
        <v>PEGINTRON Pen 150 mcg c Solv Durchstf 4 Stk</v>
      </c>
      <c r="F489" s="113"/>
      <c r="G489" s="113" t="str">
        <f>+Medikamente!R507</f>
        <v>mcg</v>
      </c>
      <c r="H489" s="113">
        <f>+Medikamente!H507</f>
        <v>0</v>
      </c>
      <c r="I489" s="113">
        <f>+Medikamente!I507</f>
        <v>0</v>
      </c>
    </row>
    <row r="490" spans="1:9">
      <c r="A490" s="113">
        <f>+Startseite!$C$16</f>
        <v>0</v>
      </c>
      <c r="B490" s="113" t="str">
        <f>+Medikamente!L508</f>
        <v>L03AB10_nr</v>
      </c>
      <c r="C490" s="113" t="str">
        <f>+Medikamente!B508</f>
        <v>L03AB10</v>
      </c>
      <c r="D490" s="113" t="str">
        <f>+Medikamente!C508</f>
        <v>Peginterferon alfa-2b</v>
      </c>
      <c r="E490" s="113" t="str">
        <f>+Medikamente!F508</f>
        <v>PEGINTRON Pen 50 mcg c Solv Durchstf 4 Stk</v>
      </c>
      <c r="F490" s="113"/>
      <c r="G490" s="113" t="str">
        <f>+Medikamente!R508</f>
        <v>mcg</v>
      </c>
      <c r="H490" s="113">
        <f>+Medikamente!H508</f>
        <v>0</v>
      </c>
      <c r="I490" s="113">
        <f>+Medikamente!I508</f>
        <v>0</v>
      </c>
    </row>
    <row r="491" spans="1:9">
      <c r="A491" s="113">
        <f>+Startseite!$C$16</f>
        <v>0</v>
      </c>
      <c r="B491" s="113" t="str">
        <f>+Medikamente!L509</f>
        <v>L03AB10_nr</v>
      </c>
      <c r="C491" s="113" t="str">
        <f>+Medikamente!B509</f>
        <v>L03AB10</v>
      </c>
      <c r="D491" s="113" t="str">
        <f>+Medikamente!C509</f>
        <v>Peginterferon alfa-2b</v>
      </c>
      <c r="E491" s="113" t="str">
        <f>+Medikamente!F509</f>
        <v>PEGINTRON Pen 80 mcg c Solv Durchstf 4 Stk</v>
      </c>
      <c r="F491" s="113"/>
      <c r="G491" s="113" t="str">
        <f>+Medikamente!R509</f>
        <v>mcg</v>
      </c>
      <c r="H491" s="113">
        <f>+Medikamente!H509</f>
        <v>0</v>
      </c>
      <c r="I491" s="113">
        <f>+Medikamente!I509</f>
        <v>0</v>
      </c>
    </row>
    <row r="492" spans="1:9">
      <c r="A492" s="113">
        <f>+Startseite!$C$16</f>
        <v>0</v>
      </c>
      <c r="B492" s="113" t="str">
        <f>+Medikamente!L510</f>
        <v>L03AB10_nr</v>
      </c>
      <c r="C492" s="113" t="str">
        <f>+Medikamente!B510</f>
        <v>L03AB10</v>
      </c>
      <c r="D492" s="113" t="str">
        <f>+Medikamente!C510</f>
        <v>Peginterferon alfa-2b</v>
      </c>
      <c r="E492" s="113" t="str">
        <f>+Medikamente!F510</f>
        <v>PEGINTRON Pen Clearclick 100 mcg c Solv 4 Stk</v>
      </c>
      <c r="F492" s="113"/>
      <c r="G492" s="113" t="str">
        <f>+Medikamente!R510</f>
        <v>mcg</v>
      </c>
      <c r="H492" s="113">
        <f>+Medikamente!H510</f>
        <v>0</v>
      </c>
      <c r="I492" s="113">
        <f>+Medikamente!I510</f>
        <v>0</v>
      </c>
    </row>
    <row r="493" spans="1:9">
      <c r="A493" s="113">
        <f>+Startseite!$C$16</f>
        <v>0</v>
      </c>
      <c r="B493" s="113" t="str">
        <f>+Medikamente!L511</f>
        <v>L03AB10_nr</v>
      </c>
      <c r="C493" s="113" t="str">
        <f>+Medikamente!B511</f>
        <v>L03AB10</v>
      </c>
      <c r="D493" s="113" t="str">
        <f>+Medikamente!C511</f>
        <v>Peginterferon alfa-2b</v>
      </c>
      <c r="E493" s="113" t="str">
        <f>+Medikamente!F511</f>
        <v>PEGINTRON Pen Clearclick 120 mcg c Solv 4 Stk</v>
      </c>
      <c r="F493" s="113"/>
      <c r="G493" s="113" t="str">
        <f>+Medikamente!R511</f>
        <v>mcg</v>
      </c>
      <c r="H493" s="113">
        <f>+Medikamente!H511</f>
        <v>0</v>
      </c>
      <c r="I493" s="113">
        <f>+Medikamente!I511</f>
        <v>0</v>
      </c>
    </row>
    <row r="494" spans="1:9">
      <c r="A494" s="113">
        <f>+Startseite!$C$16</f>
        <v>0</v>
      </c>
      <c r="B494" s="113" t="str">
        <f>+Medikamente!L512</f>
        <v>L03AB10_nr</v>
      </c>
      <c r="C494" s="113" t="str">
        <f>+Medikamente!B512</f>
        <v>L03AB10</v>
      </c>
      <c r="D494" s="113" t="str">
        <f>+Medikamente!C512</f>
        <v>Peginterferon alfa-2b</v>
      </c>
      <c r="E494" s="113" t="str">
        <f>+Medikamente!F512</f>
        <v>PEGINTRON Pen Clearclick 150 mcg c Solv 4 Stk</v>
      </c>
      <c r="F494" s="113"/>
      <c r="G494" s="113" t="str">
        <f>+Medikamente!R512</f>
        <v>mcg</v>
      </c>
      <c r="H494" s="113">
        <f>+Medikamente!H512</f>
        <v>0</v>
      </c>
      <c r="I494" s="113">
        <f>+Medikamente!I512</f>
        <v>0</v>
      </c>
    </row>
    <row r="495" spans="1:9">
      <c r="A495" s="113">
        <f>+Startseite!$C$16</f>
        <v>0</v>
      </c>
      <c r="B495" s="113" t="str">
        <f>+Medikamente!L513</f>
        <v>L03AB10_nr</v>
      </c>
      <c r="C495" s="113" t="str">
        <f>+Medikamente!B513</f>
        <v>L03AB10</v>
      </c>
      <c r="D495" s="113" t="str">
        <f>+Medikamente!C513</f>
        <v>Peginterferon alfa-2b</v>
      </c>
      <c r="E495" s="113" t="str">
        <f>+Medikamente!F513</f>
        <v>PEGINTRON Pen Clearclick 50 mcg c Solv 4 Stk</v>
      </c>
      <c r="F495" s="113"/>
      <c r="G495" s="113" t="str">
        <f>+Medikamente!R513</f>
        <v>mcg</v>
      </c>
      <c r="H495" s="113">
        <f>+Medikamente!H513</f>
        <v>0</v>
      </c>
      <c r="I495" s="113">
        <f>+Medikamente!I513</f>
        <v>0</v>
      </c>
    </row>
    <row r="496" spans="1:9">
      <c r="A496" s="113">
        <f>+Startseite!$C$16</f>
        <v>0</v>
      </c>
      <c r="B496" s="113" t="str">
        <f>+Medikamente!L514</f>
        <v>L03AB10_nr</v>
      </c>
      <c r="C496" s="113" t="str">
        <f>+Medikamente!B514</f>
        <v>L03AB10</v>
      </c>
      <c r="D496" s="113" t="str">
        <f>+Medikamente!C514</f>
        <v>Peginterferon alfa-2b</v>
      </c>
      <c r="E496" s="113" t="str">
        <f>+Medikamente!F514</f>
        <v>PEGINTRON Pen Clearclick 80 mcg c Solv 4 Stk</v>
      </c>
      <c r="F496" s="113"/>
      <c r="G496" s="113" t="str">
        <f>+Medikamente!R514</f>
        <v>mcg</v>
      </c>
      <c r="H496" s="113">
        <f>+Medikamente!H514</f>
        <v>0</v>
      </c>
      <c r="I496" s="113">
        <f>+Medikamente!I514</f>
        <v>0</v>
      </c>
    </row>
    <row r="497" spans="1:9">
      <c r="A497" s="113">
        <f>+Startseite!$C$16</f>
        <v>0</v>
      </c>
      <c r="B497" s="113" t="str">
        <f>+Medikamente!L515</f>
        <v>L03AB11_nr</v>
      </c>
      <c r="C497" s="113" t="str">
        <f>+Medikamente!B515</f>
        <v>L03AB11</v>
      </c>
      <c r="D497" s="113" t="str">
        <f>+Medikamente!C515</f>
        <v>Peginterferon alfa-2a</v>
      </c>
      <c r="E497" s="113" t="str">
        <f>+Medikamente!F515</f>
        <v>PEGASYS Inj Lös 135 mcg/0.5 ml Fertpen 0.5 ml</v>
      </c>
      <c r="F497" s="113"/>
      <c r="G497" s="113" t="str">
        <f>+Medikamente!R515</f>
        <v>mcg</v>
      </c>
      <c r="H497" s="113">
        <f>+Medikamente!H515</f>
        <v>0</v>
      </c>
      <c r="I497" s="113">
        <f>+Medikamente!I515</f>
        <v>0</v>
      </c>
    </row>
    <row r="498" spans="1:9">
      <c r="A498" s="113">
        <f>+Startseite!$C$16</f>
        <v>0</v>
      </c>
      <c r="B498" s="113" t="str">
        <f>+Medikamente!L516</f>
        <v>L03AB11_nr</v>
      </c>
      <c r="C498" s="113" t="str">
        <f>+Medikamente!B516</f>
        <v>L03AB11</v>
      </c>
      <c r="D498" s="113" t="str">
        <f>+Medikamente!C516</f>
        <v>Peginterferon alfa-2a</v>
      </c>
      <c r="E498" s="113" t="str">
        <f>+Medikamente!F516</f>
        <v>PEGASYS Inj Lös 135 mcg/0.5 ml Fertspr 4 x 0.5 ml</v>
      </c>
      <c r="F498" s="113"/>
      <c r="G498" s="113" t="str">
        <f>+Medikamente!R516</f>
        <v>mcg</v>
      </c>
      <c r="H498" s="113">
        <f>+Medikamente!H516</f>
        <v>0</v>
      </c>
      <c r="I498" s="113">
        <f>+Medikamente!I516</f>
        <v>0</v>
      </c>
    </row>
    <row r="499" spans="1:9">
      <c r="A499" s="113">
        <f>+Startseite!$C$16</f>
        <v>0</v>
      </c>
      <c r="B499" s="113" t="str">
        <f>+Medikamente!L517</f>
        <v>L03AB11_nr</v>
      </c>
      <c r="C499" s="113" t="str">
        <f>+Medikamente!B517</f>
        <v>L03AB11</v>
      </c>
      <c r="D499" s="113" t="str">
        <f>+Medikamente!C517</f>
        <v>Peginterferon alfa-2a</v>
      </c>
      <c r="E499" s="113" t="str">
        <f>+Medikamente!F517</f>
        <v>PEGASYS Inj Lös 180 mcg/0.5 ml Fertpen 0.5 ml</v>
      </c>
      <c r="F499" s="113"/>
      <c r="G499" s="113" t="str">
        <f>+Medikamente!R517</f>
        <v>mcg</v>
      </c>
      <c r="H499" s="113">
        <f>+Medikamente!H517</f>
        <v>0</v>
      </c>
      <c r="I499" s="113">
        <f>+Medikamente!I517</f>
        <v>0</v>
      </c>
    </row>
    <row r="500" spans="1:9">
      <c r="A500" s="113">
        <f>+Startseite!$C$16</f>
        <v>0</v>
      </c>
      <c r="B500" s="113" t="str">
        <f>+Medikamente!L518</f>
        <v>L03AB11_nr</v>
      </c>
      <c r="C500" s="113" t="str">
        <f>+Medikamente!B518</f>
        <v>L03AB11</v>
      </c>
      <c r="D500" s="113" t="str">
        <f>+Medikamente!C518</f>
        <v>Peginterferon alfa-2a</v>
      </c>
      <c r="E500" s="113" t="str">
        <f>+Medikamente!F518</f>
        <v>PEGASYS Inj Lös 180 mcg/0.5 ml Fertpen 4 x 0.5 ml</v>
      </c>
      <c r="F500" s="113"/>
      <c r="G500" s="113" t="str">
        <f>+Medikamente!R518</f>
        <v>mcg</v>
      </c>
      <c r="H500" s="113">
        <f>+Medikamente!H518</f>
        <v>0</v>
      </c>
      <c r="I500" s="113">
        <f>+Medikamente!I518</f>
        <v>0</v>
      </c>
    </row>
    <row r="501" spans="1:9">
      <c r="A501" s="113">
        <f>+Startseite!$C$16</f>
        <v>0</v>
      </c>
      <c r="B501" s="113" t="str">
        <f>+Medikamente!L519</f>
        <v>L03AB11_nr</v>
      </c>
      <c r="C501" s="113" t="str">
        <f>+Medikamente!B519</f>
        <v>L03AB11</v>
      </c>
      <c r="D501" s="113" t="str">
        <f>+Medikamente!C519</f>
        <v>Peginterferon alfa-2a</v>
      </c>
      <c r="E501" s="113" t="str">
        <f>+Medikamente!F519</f>
        <v>PEGASYS Inj Lös 180 mcg/0.5 ml Fertspr 4 x 0.5 ml</v>
      </c>
      <c r="F501" s="113"/>
      <c r="G501" s="113" t="str">
        <f>+Medikamente!R519</f>
        <v>mcg</v>
      </c>
      <c r="H501" s="113">
        <f>+Medikamente!H519</f>
        <v>0</v>
      </c>
      <c r="I501" s="113">
        <f>+Medikamente!I519</f>
        <v>0</v>
      </c>
    </row>
    <row r="502" spans="1:9">
      <c r="A502" s="113">
        <f>+Startseite!$C$16</f>
        <v>0</v>
      </c>
      <c r="B502" s="113" t="str">
        <f>+Medikamente!L520</f>
        <v>L03AC01_nr</v>
      </c>
      <c r="C502" s="113" t="str">
        <f>+Medikamente!B520</f>
        <v>L03AC01</v>
      </c>
      <c r="D502" s="113" t="str">
        <f>+Medikamente!C520</f>
        <v>Aldesleukin</v>
      </c>
      <c r="E502" s="113" t="str">
        <f>+Medikamente!F520</f>
        <v>PROLEUKIN Trockensub 18 Mio IE Durchstf</v>
      </c>
      <c r="F502" s="113"/>
      <c r="G502" s="113" t="str">
        <f>+Medikamente!R520</f>
        <v>MIU</v>
      </c>
      <c r="H502" s="113">
        <f>+Medikamente!H520</f>
        <v>0</v>
      </c>
      <c r="I502" s="113">
        <f>+Medikamente!I520</f>
        <v>0</v>
      </c>
    </row>
    <row r="503" spans="1:9">
      <c r="A503" s="113">
        <f>+Startseite!$C$16</f>
        <v>0</v>
      </c>
      <c r="B503" s="113" t="str">
        <f>+Medikamente!L521</f>
        <v>L03AX16_nr</v>
      </c>
      <c r="C503" s="113" t="str">
        <f>+Medikamente!B521</f>
        <v>L03AX16</v>
      </c>
      <c r="D503" s="113" t="str">
        <f>+Medikamente!C521</f>
        <v>Plerixafor</v>
      </c>
      <c r="E503" s="113" t="str">
        <f>+Medikamente!F521</f>
        <v>MOZOBIL Inj Lös 24 mg/1.2ml Durchstf 1.2 ml</v>
      </c>
      <c r="F503" s="113"/>
      <c r="G503" s="113" t="str">
        <f>+Medikamente!R521</f>
        <v>mg</v>
      </c>
      <c r="H503" s="113">
        <f>+Medikamente!H521</f>
        <v>0</v>
      </c>
      <c r="I503" s="113">
        <f>+Medikamente!I521</f>
        <v>0</v>
      </c>
    </row>
    <row r="504" spans="1:9">
      <c r="A504" s="113">
        <f>+Startseite!$C$16</f>
        <v>0</v>
      </c>
      <c r="B504" s="113" t="str">
        <f>+Medikamente!L522</f>
        <v>L04AA04_nr</v>
      </c>
      <c r="C504" s="113" t="str">
        <f>+Medikamente!B522</f>
        <v>L04AA04</v>
      </c>
      <c r="D504" s="113" t="str">
        <f>+Medikamente!C522</f>
        <v>Antithymocytäres Immunglobulin (Kaninchen)</v>
      </c>
      <c r="E504" s="113" t="str">
        <f>+Medikamente!F522</f>
        <v>ATG FRESENIUS Inf Lös 100 mg/5ml 10 Durchstf 5 ml</v>
      </c>
      <c r="F504" s="113"/>
      <c r="G504" s="113" t="str">
        <f>+Medikamente!R522</f>
        <v>mg</v>
      </c>
      <c r="H504" s="113">
        <f>+Medikamente!H522</f>
        <v>0</v>
      </c>
      <c r="I504" s="113">
        <f>+Medikamente!I522</f>
        <v>0</v>
      </c>
    </row>
    <row r="505" spans="1:9">
      <c r="A505" s="113">
        <f>+Startseite!$C$16</f>
        <v>0</v>
      </c>
      <c r="B505" s="113" t="str">
        <f>+Medikamente!L523</f>
        <v>L04AA04_nr</v>
      </c>
      <c r="C505" s="113" t="str">
        <f>+Medikamente!B523</f>
        <v>L04AA04</v>
      </c>
      <c r="D505" s="113" t="str">
        <f>+Medikamente!C523</f>
        <v>Antithymocytäres Immunglobulin (Kaninchen)</v>
      </c>
      <c r="E505" s="113" t="str">
        <f>+Medikamente!F523</f>
        <v>ATG FRESENIUS Inf Lös 100 mg/5ml Durchstf 5 ml</v>
      </c>
      <c r="F505" s="113"/>
      <c r="G505" s="113" t="str">
        <f>+Medikamente!R523</f>
        <v>mg</v>
      </c>
      <c r="H505" s="113">
        <f>+Medikamente!H523</f>
        <v>0</v>
      </c>
      <c r="I505" s="113">
        <f>+Medikamente!I523</f>
        <v>0</v>
      </c>
    </row>
    <row r="506" spans="1:9">
      <c r="A506" s="113">
        <f>+Startseite!$C$16</f>
        <v>0</v>
      </c>
      <c r="B506" s="113" t="str">
        <f>+Medikamente!L524</f>
        <v>L04AA04_nr</v>
      </c>
      <c r="C506" s="113" t="str">
        <f>+Medikamente!B524</f>
        <v>L04AA04</v>
      </c>
      <c r="D506" s="113" t="str">
        <f>+Medikamente!C524</f>
        <v>Antithymocytäres Immunglobulin (Kaninchen)</v>
      </c>
      <c r="E506" s="113" t="str">
        <f>+Medikamente!F524</f>
        <v>THYMOGLOBULINE Trockensub 25 mg Durchstf</v>
      </c>
      <c r="F506" s="113"/>
      <c r="G506" s="113" t="str">
        <f>+Medikamente!R524</f>
        <v>mg</v>
      </c>
      <c r="H506" s="113">
        <f>+Medikamente!H524</f>
        <v>0</v>
      </c>
      <c r="I506" s="113">
        <f>+Medikamente!I524</f>
        <v>0</v>
      </c>
    </row>
    <row r="507" spans="1:9">
      <c r="A507" s="113">
        <f>+Startseite!$C$16</f>
        <v>0</v>
      </c>
      <c r="B507" s="113" t="str">
        <f>+Medikamente!L525</f>
        <v>L04AA23_nr</v>
      </c>
      <c r="C507" s="113" t="str">
        <f>+Medikamente!B525</f>
        <v>L04AA23</v>
      </c>
      <c r="D507" s="113" t="str">
        <f>+Medikamente!C525</f>
        <v>Natalizumab</v>
      </c>
      <c r="E507" s="113" t="str">
        <f>+Medikamente!F525</f>
        <v>TYSABRI Inf Konz 300 mg/15ml Fl 15 ml</v>
      </c>
      <c r="F507" s="113"/>
      <c r="G507" s="113" t="str">
        <f>+Medikamente!R525</f>
        <v>mg</v>
      </c>
      <c r="H507" s="113">
        <f>+Medikamente!H525</f>
        <v>0</v>
      </c>
      <c r="I507" s="113">
        <f>+Medikamente!I525</f>
        <v>0</v>
      </c>
    </row>
    <row r="508" spans="1:9">
      <c r="A508" s="113">
        <f>+Startseite!$C$16</f>
        <v>0</v>
      </c>
      <c r="B508" s="113" t="str">
        <f>+Medikamente!L526</f>
        <v>L04AA24_SC</v>
      </c>
      <c r="C508" s="113" t="str">
        <f>+Medikamente!B526</f>
        <v>L04AA24</v>
      </c>
      <c r="D508" s="113" t="str">
        <f>+Medikamente!C526</f>
        <v>Abatacept</v>
      </c>
      <c r="E508" s="113" t="str">
        <f>+Medikamente!F526</f>
        <v>ORENCIA Inj Lös 125 mg/ml 4 Fertspr 1 ml</v>
      </c>
      <c r="F508" s="113"/>
      <c r="G508" s="113" t="str">
        <f>+Medikamente!R526</f>
        <v>mg</v>
      </c>
      <c r="H508" s="113">
        <f>+Medikamente!H526</f>
        <v>0</v>
      </c>
      <c r="I508" s="113">
        <f>+Medikamente!I526</f>
        <v>0</v>
      </c>
    </row>
    <row r="509" spans="1:9">
      <c r="A509" s="113">
        <f>+Startseite!$C$16</f>
        <v>0</v>
      </c>
      <c r="B509" s="113" t="str">
        <f>+Medikamente!L527</f>
        <v>L04AA24_IV</v>
      </c>
      <c r="C509" s="113" t="str">
        <f>+Medikamente!B527</f>
        <v>L04AA24</v>
      </c>
      <c r="D509" s="113" t="str">
        <f>+Medikamente!C527</f>
        <v>Abatacept</v>
      </c>
      <c r="E509" s="113" t="str">
        <f>+Medikamente!F527</f>
        <v>ORENCIA Trockensub 250 mg mit Spritze Durchstf</v>
      </c>
      <c r="F509" s="113"/>
      <c r="G509" s="113" t="str">
        <f>+Medikamente!R527</f>
        <v>mg</v>
      </c>
      <c r="H509" s="113">
        <f>+Medikamente!H527</f>
        <v>0</v>
      </c>
      <c r="I509" s="113">
        <f>+Medikamente!I527</f>
        <v>0</v>
      </c>
    </row>
    <row r="510" spans="1:9">
      <c r="A510" s="113">
        <f>+Startseite!$C$16</f>
        <v>0</v>
      </c>
      <c r="B510" s="113" t="str">
        <f>+Medikamente!L528</f>
        <v>L04AA25_nr</v>
      </c>
      <c r="C510" s="113" t="str">
        <f>+Medikamente!B528</f>
        <v>L04AA25</v>
      </c>
      <c r="D510" s="113" t="str">
        <f>+Medikamente!C528</f>
        <v>Eculizumab</v>
      </c>
      <c r="E510" s="113" t="str">
        <f>+Medikamente!F528</f>
        <v>SOLIRIS Inf Konz 300 mg/30ml Durchstf 30 ml</v>
      </c>
      <c r="F510" s="113"/>
      <c r="G510" s="113" t="str">
        <f>+Medikamente!R528</f>
        <v>mg</v>
      </c>
      <c r="H510" s="113">
        <f>+Medikamente!H528</f>
        <v>0</v>
      </c>
      <c r="I510" s="113">
        <f>+Medikamente!I528</f>
        <v>0</v>
      </c>
    </row>
    <row r="511" spans="1:9">
      <c r="A511" s="113">
        <f>+Startseite!$C$16</f>
        <v>0</v>
      </c>
      <c r="B511" s="113" t="str">
        <f>+Medikamente!L529</f>
        <v>L04AA26_nr</v>
      </c>
      <c r="C511" s="113" t="str">
        <f>+Medikamente!B529</f>
        <v>L04AA26</v>
      </c>
      <c r="D511" s="113" t="str">
        <f>+Medikamente!C529</f>
        <v>Belimumab (Anti-Blys-BAFF)</v>
      </c>
      <c r="E511" s="113" t="str">
        <f>+Medikamente!F529</f>
        <v>BENLYSTA Trockensub 120 mg</v>
      </c>
      <c r="F511" s="113"/>
      <c r="G511" s="113" t="str">
        <f>+Medikamente!R529</f>
        <v>mg</v>
      </c>
      <c r="H511" s="113">
        <f>+Medikamente!H529</f>
        <v>0</v>
      </c>
      <c r="I511" s="113">
        <f>+Medikamente!I529</f>
        <v>0</v>
      </c>
    </row>
    <row r="512" spans="1:9">
      <c r="A512" s="113">
        <f>+Startseite!$C$16</f>
        <v>0</v>
      </c>
      <c r="B512" s="113" t="str">
        <f>+Medikamente!L530</f>
        <v>L04AA26_nr</v>
      </c>
      <c r="C512" s="113" t="str">
        <f>+Medikamente!B530</f>
        <v>L04AA26</v>
      </c>
      <c r="D512" s="113" t="str">
        <f>+Medikamente!C530</f>
        <v>Belimumab (Anti-Blys-BAFF)</v>
      </c>
      <c r="E512" s="113" t="str">
        <f>+Medikamente!F530</f>
        <v>BENLYSTA Trockensub 400 mg</v>
      </c>
      <c r="F512" s="113"/>
      <c r="G512" s="113" t="str">
        <f>+Medikamente!R530</f>
        <v>mg</v>
      </c>
      <c r="H512" s="113">
        <f>+Medikamente!H530</f>
        <v>0</v>
      </c>
      <c r="I512" s="113">
        <f>+Medikamente!I530</f>
        <v>0</v>
      </c>
    </row>
    <row r="513" spans="1:9">
      <c r="A513" s="113">
        <f>+Startseite!$C$16</f>
        <v>0</v>
      </c>
      <c r="B513" s="113" t="str">
        <f>+Medikamente!L531</f>
        <v>L04AA34_nr</v>
      </c>
      <c r="C513" s="113" t="str">
        <f>+Medikamente!B531</f>
        <v>L04AA34</v>
      </c>
      <c r="D513" s="113" t="str">
        <f>+Medikamente!C531</f>
        <v>Alemtuzumab</v>
      </c>
      <c r="E513" s="113" t="str">
        <f>+Medikamente!F531</f>
        <v>LEMTRADA Inf Konz 12 mg Durchstf 2 ml</v>
      </c>
      <c r="F513" s="113"/>
      <c r="G513" s="113" t="str">
        <f>+Medikamente!R531</f>
        <v>mg</v>
      </c>
      <c r="H513" s="113">
        <f>+Medikamente!H531</f>
        <v>0</v>
      </c>
      <c r="I513" s="113">
        <f>+Medikamente!I531</f>
        <v>0</v>
      </c>
    </row>
    <row r="514" spans="1:9">
      <c r="A514" s="113">
        <f>+Startseite!$C$16</f>
        <v>0</v>
      </c>
      <c r="B514" s="113" t="str">
        <f>+Medikamente!L532</f>
        <v>L04AB01_nr</v>
      </c>
      <c r="C514" s="113" t="str">
        <f>+Medikamente!B532</f>
        <v>L04AB01</v>
      </c>
      <c r="D514" s="113" t="str">
        <f>+Medikamente!C532</f>
        <v>Etanercept</v>
      </c>
      <c r="E514" s="113" t="str">
        <f>+Medikamente!F532</f>
        <v>ENBREL Inj Lös 25 mg/0.5ml 4 Fertspr 0.5 ml</v>
      </c>
      <c r="F514" s="113"/>
      <c r="G514" s="113" t="str">
        <f>+Medikamente!R532</f>
        <v>mg</v>
      </c>
      <c r="H514" s="113">
        <f>+Medikamente!H532</f>
        <v>0</v>
      </c>
      <c r="I514" s="113">
        <f>+Medikamente!I532</f>
        <v>0</v>
      </c>
    </row>
    <row r="515" spans="1:9">
      <c r="A515" s="113">
        <f>+Startseite!$C$16</f>
        <v>0</v>
      </c>
      <c r="B515" s="113" t="str">
        <f>+Medikamente!L533</f>
        <v>L04AB01_nr</v>
      </c>
      <c r="C515" s="113" t="str">
        <f>+Medikamente!B533</f>
        <v>L04AB01</v>
      </c>
      <c r="D515" s="113" t="str">
        <f>+Medikamente!C533</f>
        <v>Etanercept</v>
      </c>
      <c r="E515" s="113" t="str">
        <f>+Medikamente!F533</f>
        <v>ENBREL Inj Lös 50 mg/ml 2 Fertspr 1 ml</v>
      </c>
      <c r="F515" s="113"/>
      <c r="G515" s="113" t="str">
        <f>+Medikamente!R533</f>
        <v>mg</v>
      </c>
      <c r="H515" s="113">
        <f>+Medikamente!H533</f>
        <v>0</v>
      </c>
      <c r="I515" s="113">
        <f>+Medikamente!I533</f>
        <v>0</v>
      </c>
    </row>
    <row r="516" spans="1:9">
      <c r="A516" s="113">
        <f>+Startseite!$C$16</f>
        <v>0</v>
      </c>
      <c r="B516" s="113" t="str">
        <f>+Medikamente!L534</f>
        <v>L04AB01_nr</v>
      </c>
      <c r="C516" s="113" t="str">
        <f>+Medikamente!B534</f>
        <v>L04AB01</v>
      </c>
      <c r="D516" s="113" t="str">
        <f>+Medikamente!C534</f>
        <v>Etanercept</v>
      </c>
      <c r="E516" s="113" t="str">
        <f>+Medikamente!F534</f>
        <v>ENBREL MyClic Inj Lös 50 mg/ml 2 Fertpen 1 ml</v>
      </c>
      <c r="F516" s="113"/>
      <c r="G516" s="113" t="str">
        <f>+Medikamente!R534</f>
        <v>mg</v>
      </c>
      <c r="H516" s="113">
        <f>+Medikamente!H534</f>
        <v>0</v>
      </c>
      <c r="I516" s="113">
        <f>+Medikamente!I534</f>
        <v>0</v>
      </c>
    </row>
    <row r="517" spans="1:9">
      <c r="A517" s="113">
        <f>+Startseite!$C$16</f>
        <v>0</v>
      </c>
      <c r="B517" s="113" t="str">
        <f>+Medikamente!L535</f>
        <v>L04AB01_nr</v>
      </c>
      <c r="C517" s="113" t="str">
        <f>+Medikamente!B535</f>
        <v>L04AB01</v>
      </c>
      <c r="D517" s="113" t="str">
        <f>+Medikamente!C535</f>
        <v>Etanercept</v>
      </c>
      <c r="E517" s="113" t="str">
        <f>+Medikamente!F535</f>
        <v>ENBREL Trockensub 25 mg c Solv Durchstf 4 Stk</v>
      </c>
      <c r="F517" s="113"/>
      <c r="G517" s="113" t="str">
        <f>+Medikamente!R535</f>
        <v>mg</v>
      </c>
      <c r="H517" s="113">
        <f>+Medikamente!H535</f>
        <v>0</v>
      </c>
      <c r="I517" s="113">
        <f>+Medikamente!I535</f>
        <v>0</v>
      </c>
    </row>
    <row r="518" spans="1:9">
      <c r="A518" s="113">
        <f>+Startseite!$C$16</f>
        <v>0</v>
      </c>
      <c r="B518" s="113" t="str">
        <f>+Medikamente!L536</f>
        <v>L04AB02_nr</v>
      </c>
      <c r="C518" s="113" t="str">
        <f>+Medikamente!B536</f>
        <v>L04AB02</v>
      </c>
      <c r="D518" s="113" t="str">
        <f>+Medikamente!C536</f>
        <v>Infliximab</v>
      </c>
      <c r="E518" s="113" t="str">
        <f>+Medikamente!F536</f>
        <v>REMICADE Trockensub 100 mg Durchstf</v>
      </c>
      <c r="F518" s="113"/>
      <c r="G518" s="113" t="str">
        <f>+Medikamente!R536</f>
        <v>mg</v>
      </c>
      <c r="H518" s="113">
        <f>+Medikamente!H536</f>
        <v>0</v>
      </c>
      <c r="I518" s="113">
        <f>+Medikamente!I536</f>
        <v>0</v>
      </c>
    </row>
    <row r="519" spans="1:9">
      <c r="A519" s="113">
        <f>+Startseite!$C$16</f>
        <v>0</v>
      </c>
      <c r="B519" s="113" t="str">
        <f>+Medikamente!L537</f>
        <v>L04AB04_nr</v>
      </c>
      <c r="C519" s="113" t="str">
        <f>+Medikamente!B537</f>
        <v>L04AB04</v>
      </c>
      <c r="D519" s="113" t="str">
        <f>+Medikamente!C537</f>
        <v>Adalimumab</v>
      </c>
      <c r="E519" s="113" t="str">
        <f>+Medikamente!F537</f>
        <v>HUMIRA Inj Lös 40 mg/0.8ml Durchstechflasche 2 Stk</v>
      </c>
      <c r="F519" s="113"/>
      <c r="G519" s="113" t="str">
        <f>+Medikamente!R537</f>
        <v>mg</v>
      </c>
      <c r="H519" s="113">
        <f>+Medikamente!H537</f>
        <v>0</v>
      </c>
      <c r="I519" s="113">
        <f>+Medikamente!I537</f>
        <v>0</v>
      </c>
    </row>
    <row r="520" spans="1:9">
      <c r="A520" s="113">
        <f>+Startseite!$C$16</f>
        <v>0</v>
      </c>
      <c r="B520" s="113" t="str">
        <f>+Medikamente!L538</f>
        <v>L04AB04_nr</v>
      </c>
      <c r="C520" s="113" t="str">
        <f>+Medikamente!B538</f>
        <v>L04AB04</v>
      </c>
      <c r="D520" s="113" t="str">
        <f>+Medikamente!C538</f>
        <v>Adalimumab</v>
      </c>
      <c r="E520" s="113" t="str">
        <f>+Medikamente!F538</f>
        <v>HUMIRA Inj Lös 40 mg/0.8ml Fertspr 0.8 ml</v>
      </c>
      <c r="F520" s="113"/>
      <c r="G520" s="113" t="str">
        <f>+Medikamente!R538</f>
        <v>mg</v>
      </c>
      <c r="H520" s="113">
        <f>+Medikamente!H538</f>
        <v>0</v>
      </c>
      <c r="I520" s="113">
        <f>+Medikamente!I538</f>
        <v>0</v>
      </c>
    </row>
    <row r="521" spans="1:9">
      <c r="A521" s="113">
        <f>+Startseite!$C$16</f>
        <v>0</v>
      </c>
      <c r="B521" s="113" t="str">
        <f>+Medikamente!L539</f>
        <v>L04AB04_nr</v>
      </c>
      <c r="C521" s="113" t="str">
        <f>+Medikamente!B539</f>
        <v>L04AB04</v>
      </c>
      <c r="D521" s="113" t="str">
        <f>+Medikamente!C539</f>
        <v>Adalimumab</v>
      </c>
      <c r="E521" s="113" t="str">
        <f>+Medikamente!F539</f>
        <v>HUMIRA Inj Lös 40 mg/0.8ml vorgef Injektor 0.8 ml</v>
      </c>
      <c r="F521" s="113"/>
      <c r="G521" s="113" t="str">
        <f>+Medikamente!R539</f>
        <v>mg</v>
      </c>
      <c r="H521" s="113">
        <f>+Medikamente!H539</f>
        <v>0</v>
      </c>
      <c r="I521" s="113">
        <f>+Medikamente!I539</f>
        <v>0</v>
      </c>
    </row>
    <row r="522" spans="1:9">
      <c r="A522" s="113">
        <f>+Startseite!$C$16</f>
        <v>0</v>
      </c>
      <c r="B522" s="113" t="str">
        <f>+Medikamente!L540</f>
        <v>L04AB05_nr</v>
      </c>
      <c r="C522" s="113" t="str">
        <f>+Medikamente!B540</f>
        <v>L04AB05</v>
      </c>
      <c r="D522" s="113" t="str">
        <f>+Medikamente!C540</f>
        <v>Certolizumab</v>
      </c>
      <c r="E522" s="113" t="str">
        <f>+Medikamente!F540</f>
        <v>CIMZIA Inj Lös 200 mg/ml 2 Fertspr 1 ml</v>
      </c>
      <c r="F522" s="113"/>
      <c r="G522" s="113" t="str">
        <f>+Medikamente!R540</f>
        <v>mg</v>
      </c>
      <c r="H522" s="113">
        <f>+Medikamente!H540</f>
        <v>0</v>
      </c>
      <c r="I522" s="113">
        <f>+Medikamente!I540</f>
        <v>0</v>
      </c>
    </row>
    <row r="523" spans="1:9">
      <c r="A523" s="113">
        <f>+Startseite!$C$16</f>
        <v>0</v>
      </c>
      <c r="B523" s="113" t="str">
        <f>+Medikamente!L541</f>
        <v>L04AB06_nr</v>
      </c>
      <c r="C523" s="113" t="str">
        <f>+Medikamente!B541</f>
        <v>L04AB06</v>
      </c>
      <c r="D523" s="113" t="str">
        <f>+Medikamente!C541</f>
        <v>Golimumab</v>
      </c>
      <c r="E523" s="113" t="str">
        <f>+Medikamente!F541</f>
        <v>SIMPONI Fertigspritze 100 mg/1ml 1 ml</v>
      </c>
      <c r="F523" s="113"/>
      <c r="G523" s="113" t="str">
        <f>+Medikamente!R541</f>
        <v>mg</v>
      </c>
      <c r="H523" s="113">
        <f>+Medikamente!H541</f>
        <v>0</v>
      </c>
      <c r="I523" s="113">
        <f>+Medikamente!I541</f>
        <v>0</v>
      </c>
    </row>
    <row r="524" spans="1:9">
      <c r="A524" s="113">
        <f>+Startseite!$C$16</f>
        <v>0</v>
      </c>
      <c r="B524" s="113" t="str">
        <f>+Medikamente!L542</f>
        <v>L04AB06_nr</v>
      </c>
      <c r="C524" s="113" t="str">
        <f>+Medikamente!B542</f>
        <v>L04AB06</v>
      </c>
      <c r="D524" s="113" t="str">
        <f>+Medikamente!C542</f>
        <v>Golimumab</v>
      </c>
      <c r="E524" s="113" t="str">
        <f>+Medikamente!F542</f>
        <v>SIMPONI Fertigspritze 50 mg/0.5ml 0.5 ml</v>
      </c>
      <c r="F524" s="113"/>
      <c r="G524" s="113" t="str">
        <f>+Medikamente!R542</f>
        <v>mg</v>
      </c>
      <c r="H524" s="113">
        <f>+Medikamente!H542</f>
        <v>0</v>
      </c>
      <c r="I524" s="113">
        <f>+Medikamente!I542</f>
        <v>0</v>
      </c>
    </row>
    <row r="525" spans="1:9">
      <c r="A525" s="113">
        <f>+Startseite!$C$16</f>
        <v>0</v>
      </c>
      <c r="B525" s="113" t="str">
        <f>+Medikamente!L543</f>
        <v>L04AB06_nr</v>
      </c>
      <c r="C525" s="113" t="str">
        <f>+Medikamente!B543</f>
        <v>L04AB06</v>
      </c>
      <c r="D525" s="113" t="str">
        <f>+Medikamente!C543</f>
        <v>Golimumab</v>
      </c>
      <c r="E525" s="113" t="str">
        <f>+Medikamente!F543</f>
        <v>SIMPONI Pen Inj Lös 100 mg/1ml Injektor 1 ml</v>
      </c>
      <c r="F525" s="113"/>
      <c r="G525" s="113" t="str">
        <f>+Medikamente!R543</f>
        <v>mg</v>
      </c>
      <c r="H525" s="113">
        <f>+Medikamente!H543</f>
        <v>0</v>
      </c>
      <c r="I525" s="113">
        <f>+Medikamente!I543</f>
        <v>0</v>
      </c>
    </row>
    <row r="526" spans="1:9">
      <c r="A526" s="113">
        <f>+Startseite!$C$16</f>
        <v>0</v>
      </c>
      <c r="B526" s="113" t="str">
        <f>+Medikamente!L544</f>
        <v>L04AB06_nr</v>
      </c>
      <c r="C526" s="113" t="str">
        <f>+Medikamente!B544</f>
        <v>L04AB06</v>
      </c>
      <c r="D526" s="113" t="str">
        <f>+Medikamente!C544</f>
        <v>Golimumab</v>
      </c>
      <c r="E526" s="113" t="str">
        <f>+Medikamente!F544</f>
        <v>SIMPONI Pen Inj Lös 50 mg/0.5ml Injektor 0.5 ml</v>
      </c>
      <c r="F526" s="113"/>
      <c r="G526" s="113" t="str">
        <f>+Medikamente!R544</f>
        <v>mg</v>
      </c>
      <c r="H526" s="113">
        <f>+Medikamente!H544</f>
        <v>0</v>
      </c>
      <c r="I526" s="113">
        <f>+Medikamente!I544</f>
        <v>0</v>
      </c>
    </row>
    <row r="527" spans="1:9">
      <c r="A527" s="113">
        <f>+Startseite!$C$16</f>
        <v>0</v>
      </c>
      <c r="B527" s="113" t="str">
        <f>+Medikamente!L545</f>
        <v>L04AC02_nr</v>
      </c>
      <c r="C527" s="113" t="str">
        <f>+Medikamente!B545</f>
        <v>L04AC02</v>
      </c>
      <c r="D527" s="113" t="str">
        <f>+Medikamente!C545</f>
        <v>Basiliximab</v>
      </c>
      <c r="E527" s="113" t="str">
        <f>+Medikamente!F545</f>
        <v>SIMULECT Trockensub 20 mg c Solv Amp</v>
      </c>
      <c r="F527" s="113"/>
      <c r="G527" s="113" t="str">
        <f>+Medikamente!R545</f>
        <v>mg</v>
      </c>
      <c r="H527" s="113">
        <f>+Medikamente!H545</f>
        <v>0</v>
      </c>
      <c r="I527" s="113">
        <f>+Medikamente!I545</f>
        <v>0</v>
      </c>
    </row>
    <row r="528" spans="1:9">
      <c r="A528" s="113">
        <f>+Startseite!$C$16</f>
        <v>0</v>
      </c>
      <c r="B528" s="113" t="str">
        <f>+Medikamente!L546</f>
        <v>L04AC03_nr</v>
      </c>
      <c r="C528" s="113" t="str">
        <f>+Medikamente!B546</f>
        <v>L04AC03</v>
      </c>
      <c r="D528" s="113" t="str">
        <f>+Medikamente!C546</f>
        <v>Anakinra</v>
      </c>
      <c r="E528" s="113" t="str">
        <f>+Medikamente!F546</f>
        <v>KINERET (IMP D) Inj Lös 100 mg 28 Fertspr 0.67 ml</v>
      </c>
      <c r="F528" s="113"/>
      <c r="G528" s="113" t="str">
        <f>+Medikamente!R546</f>
        <v>mg</v>
      </c>
      <c r="H528" s="113">
        <f>+Medikamente!H546</f>
        <v>0</v>
      </c>
      <c r="I528" s="113">
        <f>+Medikamente!I546</f>
        <v>0</v>
      </c>
    </row>
    <row r="529" spans="1:9">
      <c r="A529" s="113">
        <f>+Startseite!$C$16</f>
        <v>0</v>
      </c>
      <c r="B529" s="113" t="str">
        <f>+Medikamente!L547</f>
        <v>L04AC03_nr</v>
      </c>
      <c r="C529" s="113" t="str">
        <f>+Medikamente!B547</f>
        <v>L04AC03</v>
      </c>
      <c r="D529" s="113" t="str">
        <f>+Medikamente!C547</f>
        <v>Anakinra</v>
      </c>
      <c r="E529" s="113" t="str">
        <f>+Medikamente!F547</f>
        <v>KINERET (IMP D) Inj Lös 100 mg 7 Fertspr 0.67 ml</v>
      </c>
      <c r="F529" s="113"/>
      <c r="G529" s="113" t="str">
        <f>+Medikamente!R547</f>
        <v>mg</v>
      </c>
      <c r="H529" s="113">
        <f>+Medikamente!H547</f>
        <v>0</v>
      </c>
      <c r="I529" s="113">
        <f>+Medikamente!I547</f>
        <v>0</v>
      </c>
    </row>
    <row r="530" spans="1:9">
      <c r="A530" s="113">
        <f>+Startseite!$C$16</f>
        <v>0</v>
      </c>
      <c r="B530" s="113" t="str">
        <f>+Medikamente!L548</f>
        <v>L04AC05_nr</v>
      </c>
      <c r="C530" s="113" t="str">
        <f>+Medikamente!B548</f>
        <v>L04AC05</v>
      </c>
      <c r="D530" s="113" t="str">
        <f>+Medikamente!C548</f>
        <v>Ustekinumab</v>
      </c>
      <c r="E530" s="113" t="str">
        <f>+Medikamente!F548</f>
        <v>STELARA Inj Lös 45 mg/0.5ml Fertspr 0.5 ml</v>
      </c>
      <c r="F530" s="113"/>
      <c r="G530" s="113" t="str">
        <f>+Medikamente!R548</f>
        <v>mg</v>
      </c>
      <c r="H530" s="113">
        <f>+Medikamente!H548</f>
        <v>0</v>
      </c>
      <c r="I530" s="113">
        <f>+Medikamente!I548</f>
        <v>0</v>
      </c>
    </row>
    <row r="531" spans="1:9">
      <c r="A531" s="113">
        <f>+Startseite!$C$16</f>
        <v>0</v>
      </c>
      <c r="B531" s="113" t="str">
        <f>+Medikamente!L549</f>
        <v>L04AC05_nr</v>
      </c>
      <c r="C531" s="113" t="str">
        <f>+Medikamente!B549</f>
        <v>L04AC05</v>
      </c>
      <c r="D531" s="113" t="str">
        <f>+Medikamente!C549</f>
        <v>Ustekinumab</v>
      </c>
      <c r="E531" s="113" t="str">
        <f>+Medikamente!F549</f>
        <v>STELARA Inj Lös 90 mg/ml Fertspr 1 ml</v>
      </c>
      <c r="F531" s="113"/>
      <c r="G531" s="113" t="str">
        <f>+Medikamente!R549</f>
        <v>mg</v>
      </c>
      <c r="H531" s="113">
        <f>+Medikamente!H549</f>
        <v>0</v>
      </c>
      <c r="I531" s="113">
        <f>+Medikamente!I549</f>
        <v>0</v>
      </c>
    </row>
    <row r="532" spans="1:9">
      <c r="A532" s="113">
        <f>+Startseite!$C$16</f>
        <v>0</v>
      </c>
      <c r="B532" s="113" t="str">
        <f>+Medikamente!L550</f>
        <v>L04AC07_nr</v>
      </c>
      <c r="C532" s="113" t="str">
        <f>+Medikamente!B550</f>
        <v>L04AC07</v>
      </c>
      <c r="D532" s="113" t="str">
        <f>+Medikamente!C550</f>
        <v>Tocilizumab</v>
      </c>
      <c r="E532" s="113" t="str">
        <f>+Medikamente!F550</f>
        <v>ACTEMRA Inf Konz 200 mg/10ml Durchstf 10 ml</v>
      </c>
      <c r="F532" s="113"/>
      <c r="G532" s="113" t="str">
        <f>+Medikamente!R550</f>
        <v>mg</v>
      </c>
      <c r="H532" s="113">
        <f>+Medikamente!H550</f>
        <v>0</v>
      </c>
      <c r="I532" s="113">
        <f>+Medikamente!I550</f>
        <v>0</v>
      </c>
    </row>
    <row r="533" spans="1:9">
      <c r="A533" s="113">
        <f>+Startseite!$C$16</f>
        <v>0</v>
      </c>
      <c r="B533" s="113" t="str">
        <f>+Medikamente!L551</f>
        <v>L04AC07_nr</v>
      </c>
      <c r="C533" s="113" t="str">
        <f>+Medikamente!B551</f>
        <v>L04AC07</v>
      </c>
      <c r="D533" s="113" t="str">
        <f>+Medikamente!C551</f>
        <v>Tocilizumab</v>
      </c>
      <c r="E533" s="113" t="str">
        <f>+Medikamente!F551</f>
        <v>ACTEMRA Inf Konz 400 mg/20ml Durchstf 20 ml</v>
      </c>
      <c r="F533" s="113"/>
      <c r="G533" s="113" t="str">
        <f>+Medikamente!R551</f>
        <v>mg</v>
      </c>
      <c r="H533" s="113">
        <f>+Medikamente!H551</f>
        <v>0</v>
      </c>
      <c r="I533" s="113">
        <f>+Medikamente!I551</f>
        <v>0</v>
      </c>
    </row>
    <row r="534" spans="1:9">
      <c r="A534" s="113">
        <f>+Startseite!$C$16</f>
        <v>0</v>
      </c>
      <c r="B534" s="113" t="str">
        <f>+Medikamente!L552</f>
        <v>L04AC07_nr</v>
      </c>
      <c r="C534" s="113" t="str">
        <f>+Medikamente!B552</f>
        <v>L04AC07</v>
      </c>
      <c r="D534" s="113" t="str">
        <f>+Medikamente!C552</f>
        <v>Tocilizumab</v>
      </c>
      <c r="E534" s="113" t="str">
        <f>+Medikamente!F552</f>
        <v>ACTEMRA Inf Konz 80 mg/4ml Durchstf 4 ml</v>
      </c>
      <c r="F534" s="113"/>
      <c r="G534" s="113" t="str">
        <f>+Medikamente!R552</f>
        <v>mg</v>
      </c>
      <c r="H534" s="113">
        <f>+Medikamente!H552</f>
        <v>0</v>
      </c>
      <c r="I534" s="113">
        <f>+Medikamente!I552</f>
        <v>0</v>
      </c>
    </row>
    <row r="535" spans="1:9">
      <c r="A535" s="113">
        <f>+Startseite!$C$16</f>
        <v>0</v>
      </c>
      <c r="B535" s="113" t="str">
        <f>+Medikamente!L553</f>
        <v>L04AC07_nr</v>
      </c>
      <c r="C535" s="113" t="str">
        <f>+Medikamente!B553</f>
        <v>L04AC07</v>
      </c>
      <c r="D535" s="113" t="str">
        <f>+Medikamente!C553</f>
        <v>Tocilizumab</v>
      </c>
      <c r="E535" s="113" t="str">
        <f>+Medikamente!F553</f>
        <v>ACTEMRA Inj Lös 162 mg/0.9ml Fertspr 4 Stk</v>
      </c>
      <c r="F535" s="113"/>
      <c r="G535" s="113" t="str">
        <f>+Medikamente!R553</f>
        <v>mg</v>
      </c>
      <c r="H535" s="113">
        <f>+Medikamente!H553</f>
        <v>0</v>
      </c>
      <c r="I535" s="113">
        <f>+Medikamente!I553</f>
        <v>0</v>
      </c>
    </row>
    <row r="536" spans="1:9">
      <c r="A536" s="113">
        <f>+Startseite!$C$16</f>
        <v>0</v>
      </c>
      <c r="B536" s="113" t="str">
        <f>+Medikamente!L554</f>
        <v>L04AC08_nr</v>
      </c>
      <c r="C536" s="113" t="str">
        <f>+Medikamente!B554</f>
        <v>L04AC08</v>
      </c>
      <c r="D536" s="113" t="str">
        <f>+Medikamente!C554</f>
        <v>Canakinumab</v>
      </c>
      <c r="E536" s="113" t="str">
        <f>+Medikamente!F554</f>
        <v>ILARIS Trockensub 150 mg Durchstf</v>
      </c>
      <c r="F536" s="113"/>
      <c r="G536" s="113" t="str">
        <f>+Medikamente!R554</f>
        <v>mg</v>
      </c>
      <c r="H536" s="113">
        <f>+Medikamente!H554</f>
        <v>0</v>
      </c>
      <c r="I536" s="113">
        <f>+Medikamente!I554</f>
        <v>0</v>
      </c>
    </row>
    <row r="537" spans="1:9">
      <c r="A537" s="113">
        <f>+Startseite!$C$16</f>
        <v>0</v>
      </c>
      <c r="B537" s="113" t="str">
        <f>+Medikamente!L555</f>
        <v>L04AC08_nr</v>
      </c>
      <c r="C537" s="113" t="str">
        <f>+Medikamente!B555</f>
        <v>L04AC08</v>
      </c>
      <c r="D537" s="113" t="str">
        <f>+Medikamente!C555</f>
        <v>Canakinumab</v>
      </c>
      <c r="E537" s="113" t="str">
        <f>+Medikamente!F555</f>
        <v>ILARIS Trockensub 150 mg Injektionskit</v>
      </c>
      <c r="F537" s="113"/>
      <c r="G537" s="113" t="str">
        <f>+Medikamente!R555</f>
        <v>mg</v>
      </c>
      <c r="H537" s="113">
        <f>+Medikamente!H555</f>
        <v>0</v>
      </c>
      <c r="I537" s="113">
        <f>+Medikamente!I555</f>
        <v>0</v>
      </c>
    </row>
    <row r="538" spans="1:9">
      <c r="A538" s="113">
        <f>+Startseite!$C$16</f>
        <v>0</v>
      </c>
      <c r="B538" s="113" t="str">
        <f>+Medikamente!L556</f>
        <v>L04AX04_nr</v>
      </c>
      <c r="C538" s="113" t="str">
        <f>+Medikamente!B556</f>
        <v>L04AX04</v>
      </c>
      <c r="D538" s="113" t="str">
        <f>+Medikamente!C556</f>
        <v>Lenalidomid</v>
      </c>
      <c r="E538" s="113" t="str">
        <f>+Medikamente!F556</f>
        <v>REVLIMID Kaps 10 mg 21 Stk</v>
      </c>
      <c r="F538" s="113"/>
      <c r="G538" s="113" t="str">
        <f>+Medikamente!R556</f>
        <v>mg</v>
      </c>
      <c r="H538" s="113">
        <f>+Medikamente!H556</f>
        <v>0</v>
      </c>
      <c r="I538" s="113">
        <f>+Medikamente!I556</f>
        <v>0</v>
      </c>
    </row>
    <row r="539" spans="1:9">
      <c r="A539" s="113">
        <f>+Startseite!$C$16</f>
        <v>0</v>
      </c>
      <c r="B539" s="113" t="str">
        <f>+Medikamente!L557</f>
        <v>L04AX04_nr</v>
      </c>
      <c r="C539" s="113" t="str">
        <f>+Medikamente!B557</f>
        <v>L04AX04</v>
      </c>
      <c r="D539" s="113" t="str">
        <f>+Medikamente!C557</f>
        <v>Lenalidomid</v>
      </c>
      <c r="E539" s="113" t="str">
        <f>+Medikamente!F557</f>
        <v>REVLIMID Kaps 15 mg 21 Stk</v>
      </c>
      <c r="F539" s="113"/>
      <c r="G539" s="113" t="str">
        <f>+Medikamente!R557</f>
        <v>mg</v>
      </c>
      <c r="H539" s="113">
        <f>+Medikamente!H557</f>
        <v>0</v>
      </c>
      <c r="I539" s="113">
        <f>+Medikamente!I557</f>
        <v>0</v>
      </c>
    </row>
    <row r="540" spans="1:9">
      <c r="A540" s="113">
        <f>+Startseite!$C$16</f>
        <v>0</v>
      </c>
      <c r="B540" s="113" t="str">
        <f>+Medikamente!L558</f>
        <v>L04AX04_nr</v>
      </c>
      <c r="C540" s="113" t="str">
        <f>+Medikamente!B558</f>
        <v>L04AX04</v>
      </c>
      <c r="D540" s="113" t="str">
        <f>+Medikamente!C558</f>
        <v>Lenalidomid</v>
      </c>
      <c r="E540" s="113" t="str">
        <f>+Medikamente!F558</f>
        <v>REVLIMID Kaps 25 mg 21 Stk</v>
      </c>
      <c r="F540" s="113"/>
      <c r="G540" s="113" t="str">
        <f>+Medikamente!R558</f>
        <v>mg</v>
      </c>
      <c r="H540" s="113">
        <f>+Medikamente!H558</f>
        <v>0</v>
      </c>
      <c r="I540" s="113">
        <f>+Medikamente!I558</f>
        <v>0</v>
      </c>
    </row>
    <row r="541" spans="1:9">
      <c r="A541" s="113">
        <f>+Startseite!$C$16</f>
        <v>0</v>
      </c>
      <c r="B541" s="113" t="str">
        <f>+Medikamente!L559</f>
        <v>L04AX04_nr</v>
      </c>
      <c r="C541" s="113" t="str">
        <f>+Medikamente!B559</f>
        <v>L04AX04</v>
      </c>
      <c r="D541" s="113" t="str">
        <f>+Medikamente!C559</f>
        <v>Lenalidomid</v>
      </c>
      <c r="E541" s="113" t="str">
        <f>+Medikamente!F559</f>
        <v>REVLIMID Kaps 5 mg 21 Stk</v>
      </c>
      <c r="F541" s="113"/>
      <c r="G541" s="113" t="str">
        <f>+Medikamente!R559</f>
        <v>mg</v>
      </c>
      <c r="H541" s="113">
        <f>+Medikamente!H559</f>
        <v>0</v>
      </c>
      <c r="I541" s="113">
        <f>+Medikamente!I559</f>
        <v>0</v>
      </c>
    </row>
    <row r="542" spans="1:9">
      <c r="A542" s="113">
        <f>+Startseite!$C$16</f>
        <v>0</v>
      </c>
      <c r="B542" s="113" t="str">
        <f>+Medikamente!L560</f>
        <v>M05BC01_nr</v>
      </c>
      <c r="C542" s="113" t="str">
        <f>+Medikamente!B560</f>
        <v>M05BC01</v>
      </c>
      <c r="D542" s="113" t="str">
        <f>+Medikamente!C560</f>
        <v>Dibotermin alfa</v>
      </c>
      <c r="E542" s="113" t="str">
        <f>+Medikamente!F560</f>
        <v>INDUCTOS Trockensub 12 mg c Solv Durchstf</v>
      </c>
      <c r="F542" s="113"/>
      <c r="G542" s="113" t="str">
        <f>+Medikamente!R560</f>
        <v>mg</v>
      </c>
      <c r="H542" s="113">
        <f>+Medikamente!H560</f>
        <v>0</v>
      </c>
      <c r="I542" s="113">
        <f>+Medikamente!I560</f>
        <v>0</v>
      </c>
    </row>
    <row r="543" spans="1:9">
      <c r="A543" s="113">
        <f>+Startseite!$C$16</f>
        <v>0</v>
      </c>
      <c r="B543" s="113" t="str">
        <f>+Medikamente!L561</f>
        <v>M05BX04_nr</v>
      </c>
      <c r="C543" s="113" t="str">
        <f>+Medikamente!B561</f>
        <v>M05BX04</v>
      </c>
      <c r="D543" s="113" t="str">
        <f>+Medikamente!C561</f>
        <v>Denosumab</v>
      </c>
      <c r="E543" s="113" t="str">
        <f>+Medikamente!F561</f>
        <v>PROLIA 60 mg/ml m Nadelschutz Fertspr</v>
      </c>
      <c r="F543" s="113"/>
      <c r="G543" s="113" t="str">
        <f>+Medikamente!R561</f>
        <v>mg</v>
      </c>
      <c r="H543" s="113">
        <f>+Medikamente!H561</f>
        <v>0</v>
      </c>
      <c r="I543" s="113">
        <f>+Medikamente!I561</f>
        <v>0</v>
      </c>
    </row>
    <row r="544" spans="1:9">
      <c r="A544" s="113">
        <f>+Startseite!$C$16</f>
        <v>0</v>
      </c>
      <c r="B544" s="113" t="str">
        <f>+Medikamente!L562</f>
        <v>M05BX04_nr</v>
      </c>
      <c r="C544" s="113" t="str">
        <f>+Medikamente!B562</f>
        <v>M05BX04</v>
      </c>
      <c r="D544" s="113" t="str">
        <f>+Medikamente!C562</f>
        <v>Denosumab</v>
      </c>
      <c r="E544" s="113" t="str">
        <f>+Medikamente!F562</f>
        <v>PROLIA 60 mg/ml o Nadelschutz unverblist Fertspr</v>
      </c>
      <c r="F544" s="113"/>
      <c r="G544" s="113" t="str">
        <f>+Medikamente!R562</f>
        <v>mg</v>
      </c>
      <c r="H544" s="113">
        <f>+Medikamente!H562</f>
        <v>0</v>
      </c>
      <c r="I544" s="113">
        <f>+Medikamente!I562</f>
        <v>0</v>
      </c>
    </row>
    <row r="545" spans="1:9">
      <c r="A545" s="113">
        <f>+Startseite!$C$16</f>
        <v>0</v>
      </c>
      <c r="B545" s="113" t="str">
        <f>+Medikamente!L563</f>
        <v>M05BX04_nr</v>
      </c>
      <c r="C545" s="113" t="str">
        <f>+Medikamente!B563</f>
        <v>M05BX04</v>
      </c>
      <c r="D545" s="113" t="str">
        <f>+Medikamente!C563</f>
        <v>Denosumab</v>
      </c>
      <c r="E545" s="113" t="str">
        <f>+Medikamente!F563</f>
        <v>PROLIA 60 mg/ml o Nadelschutz verblist Fertspr</v>
      </c>
      <c r="F545" s="113"/>
      <c r="G545" s="113" t="str">
        <f>+Medikamente!R563</f>
        <v>mg</v>
      </c>
      <c r="H545" s="113">
        <f>+Medikamente!H563</f>
        <v>0</v>
      </c>
      <c r="I545" s="113">
        <f>+Medikamente!I563</f>
        <v>0</v>
      </c>
    </row>
    <row r="546" spans="1:9">
      <c r="A546" s="113">
        <f>+Startseite!$C$16</f>
        <v>0</v>
      </c>
      <c r="B546" s="113" t="str">
        <f>+Medikamente!L564</f>
        <v>M05BX04_nr</v>
      </c>
      <c r="C546" s="113" t="str">
        <f>+Medikamente!B564</f>
        <v>M05BX04</v>
      </c>
      <c r="D546" s="113" t="str">
        <f>+Medikamente!C564</f>
        <v>Denosumab</v>
      </c>
      <c r="E546" s="113" t="str">
        <f>+Medikamente!F564</f>
        <v>XGEVA Inj Lös 120 mg/1.7ml Durchstf 1.7 ml</v>
      </c>
      <c r="F546" s="113"/>
      <c r="G546" s="113" t="str">
        <f>+Medikamente!R564</f>
        <v>mg</v>
      </c>
      <c r="H546" s="113">
        <f>+Medikamente!H564</f>
        <v>0</v>
      </c>
      <c r="I546" s="113">
        <f>+Medikamente!I564</f>
        <v>0</v>
      </c>
    </row>
    <row r="547" spans="1:9">
      <c r="A547" s="113">
        <f>+Startseite!$C$16</f>
        <v>0</v>
      </c>
      <c r="B547" s="113" t="str">
        <f>+Medikamente!L565</f>
        <v>R03DX05_nr</v>
      </c>
      <c r="C547" s="113" t="str">
        <f>+Medikamente!B565</f>
        <v>R03DX05</v>
      </c>
      <c r="D547" s="113" t="str">
        <f>+Medikamente!C565</f>
        <v>Omalizumab</v>
      </c>
      <c r="E547" s="113" t="str">
        <f>+Medikamente!F565</f>
        <v>XOLAIR Trockensub 150 mg c Solv Durchstf</v>
      </c>
      <c r="F547" s="113"/>
      <c r="G547" s="113" t="str">
        <f>+Medikamente!R565</f>
        <v>mg</v>
      </c>
      <c r="H547" s="113">
        <f>+Medikamente!H565</f>
        <v>0</v>
      </c>
      <c r="I547" s="113">
        <f>+Medikamente!I565</f>
        <v>0</v>
      </c>
    </row>
    <row r="548" spans="1:9">
      <c r="A548" s="113">
        <f>+Startseite!$C$16</f>
        <v>0</v>
      </c>
      <c r="B548" s="113" t="str">
        <f>+Medikamente!L566</f>
        <v>R07AA02_nr</v>
      </c>
      <c r="C548" s="113" t="str">
        <f>+Medikamente!B566</f>
        <v>R07AA02</v>
      </c>
      <c r="D548" s="113" t="str">
        <f>+Medikamente!C566</f>
        <v>Surfactant</v>
      </c>
      <c r="E548" s="113" t="str">
        <f>+Medikamente!F566</f>
        <v>CUROSURF Instill Susp 120 mg/1.5ml Amp 1.5 ml</v>
      </c>
      <c r="F548" s="113"/>
      <c r="G548" s="113" t="str">
        <f>+Medikamente!R566</f>
        <v>mg</v>
      </c>
      <c r="H548" s="113">
        <f>+Medikamente!H566</f>
        <v>0</v>
      </c>
      <c r="I548" s="113">
        <f>+Medikamente!I566</f>
        <v>0</v>
      </c>
    </row>
    <row r="549" spans="1:9">
      <c r="A549" s="113">
        <f>+Startseite!$C$16</f>
        <v>0</v>
      </c>
      <c r="B549" s="113" t="str">
        <f>+Medikamente!L567</f>
        <v>S01LA04_nr</v>
      </c>
      <c r="C549" s="113" t="str">
        <f>+Medikamente!B567</f>
        <v>S01LA04</v>
      </c>
      <c r="D549" s="113" t="str">
        <f>+Medikamente!C567</f>
        <v>Ranibizumab</v>
      </c>
      <c r="E549" s="113" t="str">
        <f>+Medikamente!F567</f>
        <v>LUCENTIS 2.3 mg/0.23ml Durchstf 0.23 ml</v>
      </c>
      <c r="F549" s="113"/>
      <c r="G549" s="113" t="str">
        <f>+Medikamente!R567</f>
        <v>mg</v>
      </c>
      <c r="H549" s="113">
        <f>+Medikamente!H567</f>
        <v>0</v>
      </c>
      <c r="I549" s="113">
        <f>+Medikamente!I567</f>
        <v>0</v>
      </c>
    </row>
    <row r="550" spans="1:9">
      <c r="A550" s="113">
        <f>+Startseite!$C$16</f>
        <v>0</v>
      </c>
      <c r="B550" s="113" t="str">
        <f>+Medikamente!L568</f>
        <v>S01LA04_nr</v>
      </c>
      <c r="C550" s="113" t="str">
        <f>+Medikamente!B568</f>
        <v>S01LA04</v>
      </c>
      <c r="D550" s="113" t="str">
        <f>+Medikamente!C568</f>
        <v>Ranibizumab</v>
      </c>
      <c r="E550" s="113" t="str">
        <f>+Medikamente!F568</f>
        <v>LUCENTIS Inj Lös 1.65 mg/0.165 ml Fertspr 0.165 ml</v>
      </c>
      <c r="F550" s="113"/>
      <c r="G550" s="113" t="str">
        <f>+Medikamente!R568</f>
        <v>mg</v>
      </c>
      <c r="H550" s="113">
        <f>+Medikamente!H568</f>
        <v>0</v>
      </c>
      <c r="I550" s="113">
        <f>+Medikamente!I568</f>
        <v>0</v>
      </c>
    </row>
    <row r="551" spans="1:9">
      <c r="A551" s="113">
        <f>+Startseite!$C$16</f>
        <v>0</v>
      </c>
      <c r="B551" s="113" t="str">
        <f>+Medikamente!L569</f>
        <v>V03AF07_nr</v>
      </c>
      <c r="C551" s="113" t="str">
        <f>+Medikamente!B569</f>
        <v>V03AF07</v>
      </c>
      <c r="D551" s="113" t="str">
        <f>+Medikamente!C569</f>
        <v>Rasburicase</v>
      </c>
      <c r="E551" s="113" t="str">
        <f>+Medikamente!F569</f>
        <v>FASTURTEC Trockensub 1.5 mg c Solv Durchstf 3 Stk</v>
      </c>
      <c r="F551" s="113"/>
      <c r="G551" s="113" t="str">
        <f>+Medikamente!R569</f>
        <v>mg</v>
      </c>
      <c r="H551" s="113">
        <f>+Medikamente!H569</f>
        <v>0</v>
      </c>
      <c r="I551" s="113">
        <f>+Medikamente!I569</f>
        <v>0</v>
      </c>
    </row>
    <row r="552" spans="1:9">
      <c r="A552" s="113">
        <f>+Startseite!$C$16</f>
        <v>0</v>
      </c>
      <c r="B552" s="113" t="str">
        <f>+Medikamente!L570</f>
        <v>V03AF07_nr</v>
      </c>
      <c r="C552" s="113" t="str">
        <f>+Medikamente!B570</f>
        <v>V03AF07</v>
      </c>
      <c r="D552" s="113" t="str">
        <f>+Medikamente!C570</f>
        <v>Rasburicase</v>
      </c>
      <c r="E552" s="113" t="str">
        <f>+Medikamente!F570</f>
        <v>FASTURTEC Trockensub 7.5 mg c Solv Durchstf</v>
      </c>
      <c r="F552" s="113"/>
      <c r="G552" s="113" t="str">
        <f>+Medikamente!R570</f>
        <v>mg</v>
      </c>
      <c r="H552" s="113">
        <f>+Medikamente!H570</f>
        <v>0</v>
      </c>
      <c r="I552" s="113">
        <f>+Medikamente!I570</f>
        <v>0</v>
      </c>
    </row>
    <row r="553" spans="1:9">
      <c r="A553" s="113">
        <f>+Startseite!$C$16</f>
        <v>0</v>
      </c>
      <c r="B553" s="113" t="str">
        <f>+Medikamente!L571</f>
        <v>V04CJ01_nr</v>
      </c>
      <c r="C553" s="113" t="str">
        <f>+Medikamente!B571</f>
        <v>V04CJ01</v>
      </c>
      <c r="D553" s="113" t="str">
        <f>+Medikamente!C571</f>
        <v>Thyrotropin alpha</v>
      </c>
      <c r="E553" s="113" t="str">
        <f>+Medikamente!F571</f>
        <v>THYROGEN Trockensub 0.9 mg Durchstf 2 Stk</v>
      </c>
      <c r="F553" s="113"/>
      <c r="G553" s="113" t="str">
        <f>+Medikamente!R571</f>
        <v>mg</v>
      </c>
      <c r="H553" s="113">
        <f>+Medikamente!H571</f>
        <v>0</v>
      </c>
      <c r="I553" s="113">
        <f>+Medikamente!I571</f>
        <v>0</v>
      </c>
    </row>
    <row r="554" spans="1:9">
      <c r="A554" s="113">
        <f>+Startseite!$C$16</f>
        <v>0</v>
      </c>
      <c r="B554" s="113" t="str">
        <f>+Medikamente!L572</f>
        <v>V04CX_nr</v>
      </c>
      <c r="C554" s="113" t="str">
        <f>+Medikamente!B572</f>
        <v>V04CX</v>
      </c>
      <c r="D554" s="113" t="str">
        <f>+Medikamente!C572</f>
        <v>Mannitol</v>
      </c>
      <c r="E554" s="113" t="str">
        <f>+Medikamente!F572</f>
        <v>ARIDOL Inh Kaps 19 Stk</v>
      </c>
      <c r="F554" s="113"/>
      <c r="G554" s="113" t="str">
        <f>+Medikamente!R572</f>
        <v>mg</v>
      </c>
      <c r="H554" s="113">
        <f>+Medikamente!H572</f>
        <v>0</v>
      </c>
      <c r="I554" s="113">
        <f>+Medikamente!I572</f>
        <v>0</v>
      </c>
    </row>
  </sheetData>
  <autoFilter ref="A1:I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zoomScaleNormal="100" workbookViewId="0">
      <selection activeCell="F58" sqref="F58"/>
    </sheetView>
  </sheetViews>
  <sheetFormatPr baseColWidth="10" defaultColWidth="0" defaultRowHeight="14.4" zeroHeight="1"/>
  <cols>
    <col min="1" max="1" width="4.6640625" style="31" customWidth="1"/>
    <col min="2" max="2" width="10.6640625" style="31" customWidth="1"/>
    <col min="3" max="3" width="12.44140625" style="31" bestFit="1" customWidth="1"/>
    <col min="4" max="4" width="65.109375" style="31" customWidth="1"/>
    <col min="5" max="5" width="29.5546875" style="31" customWidth="1"/>
    <col min="6" max="7" width="20.109375" style="31" customWidth="1"/>
    <col min="8" max="8" width="4.77734375" style="31" customWidth="1"/>
    <col min="9" max="16384" width="11.5546875" style="31" hidden="1"/>
  </cols>
  <sheetData>
    <row r="1" spans="2:7"/>
    <row r="2" spans="2:7" ht="21">
      <c r="B2" s="45" t="s">
        <v>220</v>
      </c>
    </row>
    <row r="3" spans="2:7" ht="21">
      <c r="B3" s="46" t="s">
        <v>428</v>
      </c>
    </row>
    <row r="4" spans="2:7" ht="15.6">
      <c r="B4" s="9"/>
    </row>
    <row r="5" spans="2:7" ht="15.6">
      <c r="B5" s="73" t="s">
        <v>821</v>
      </c>
    </row>
    <row r="6" spans="2:7"/>
    <row r="7" spans="2:7">
      <c r="B7" s="23" t="s">
        <v>822</v>
      </c>
      <c r="C7" s="35"/>
      <c r="D7" s="35"/>
      <c r="E7" s="35"/>
      <c r="F7" s="35"/>
      <c r="G7" s="38"/>
    </row>
    <row r="8" spans="2:7">
      <c r="B8" s="11" t="s">
        <v>984</v>
      </c>
      <c r="C8" s="39"/>
      <c r="D8" s="39"/>
      <c r="E8" s="39"/>
      <c r="F8" s="39"/>
      <c r="G8" s="40"/>
    </row>
    <row r="9" spans="2:7">
      <c r="B9" s="117" t="s">
        <v>1619</v>
      </c>
      <c r="C9" s="39"/>
      <c r="D9" s="39"/>
      <c r="E9" s="39"/>
      <c r="F9" s="39"/>
      <c r="G9" s="40"/>
    </row>
    <row r="10" spans="2:7">
      <c r="B10" s="117" t="s">
        <v>1075</v>
      </c>
      <c r="C10" s="39"/>
      <c r="D10" s="39"/>
      <c r="E10" s="39"/>
      <c r="F10" s="39"/>
      <c r="G10" s="40"/>
    </row>
    <row r="11" spans="2:7">
      <c r="B11" s="13" t="s">
        <v>985</v>
      </c>
      <c r="C11" s="39"/>
      <c r="D11" s="39"/>
      <c r="E11" s="39"/>
      <c r="F11" s="39"/>
      <c r="G11" s="40"/>
    </row>
    <row r="12" spans="2:7" s="113" customFormat="1">
      <c r="B12" s="118" t="s">
        <v>1616</v>
      </c>
      <c r="C12" s="116"/>
      <c r="D12" s="116"/>
      <c r="E12" s="116"/>
      <c r="F12" s="116"/>
      <c r="G12" s="115"/>
    </row>
    <row r="13" spans="2:7">
      <c r="B13" s="117" t="s">
        <v>1617</v>
      </c>
      <c r="C13" s="39"/>
      <c r="D13" s="39"/>
      <c r="E13" s="39"/>
      <c r="F13" s="39"/>
      <c r="G13" s="40"/>
    </row>
    <row r="14" spans="2:7">
      <c r="B14" s="25" t="s">
        <v>819</v>
      </c>
      <c r="C14" s="39"/>
      <c r="D14" s="39"/>
      <c r="E14" s="39"/>
      <c r="F14" s="39"/>
      <c r="G14" s="40"/>
    </row>
    <row r="15" spans="2:7">
      <c r="B15" s="12" t="s">
        <v>1541</v>
      </c>
      <c r="C15" s="41"/>
      <c r="D15" s="41"/>
      <c r="E15" s="41"/>
      <c r="F15" s="41"/>
      <c r="G15" s="42"/>
    </row>
    <row r="16" spans="2:7">
      <c r="B16" s="37"/>
    </row>
    <row r="17" spans="2:8"/>
    <row r="18" spans="2:8" ht="43.2">
      <c r="B18" s="59" t="s">
        <v>457</v>
      </c>
      <c r="C18" s="60" t="s">
        <v>458</v>
      </c>
      <c r="D18" s="61" t="s">
        <v>429</v>
      </c>
      <c r="E18" s="62" t="s">
        <v>983</v>
      </c>
      <c r="F18" s="62" t="s">
        <v>818</v>
      </c>
      <c r="G18" s="63" t="s">
        <v>218</v>
      </c>
    </row>
    <row r="19" spans="2:8" ht="72">
      <c r="B19" s="4" t="s">
        <v>995</v>
      </c>
      <c r="C19" s="6" t="s">
        <v>536</v>
      </c>
      <c r="D19" s="2" t="s">
        <v>2030</v>
      </c>
      <c r="E19" s="80"/>
      <c r="F19" s="80"/>
      <c r="G19" s="79"/>
    </row>
    <row r="20" spans="2:8" ht="43.2">
      <c r="B20" s="4" t="s">
        <v>996</v>
      </c>
      <c r="C20" s="6" t="s">
        <v>536</v>
      </c>
      <c r="D20" s="2" t="s">
        <v>546</v>
      </c>
      <c r="E20" s="82"/>
      <c r="F20" s="82"/>
      <c r="G20" s="81"/>
      <c r="H20" s="113"/>
    </row>
    <row r="21" spans="2:8" ht="28.8">
      <c r="B21" s="5" t="s">
        <v>997</v>
      </c>
      <c r="C21" s="32" t="s">
        <v>537</v>
      </c>
      <c r="D21" s="3" t="s">
        <v>494</v>
      </c>
      <c r="E21" s="82"/>
      <c r="F21" s="82"/>
      <c r="G21" s="81"/>
      <c r="H21" s="113"/>
    </row>
    <row r="22" spans="2:8" ht="28.95" customHeight="1">
      <c r="B22" s="5" t="s">
        <v>998</v>
      </c>
      <c r="C22" s="32" t="s">
        <v>806</v>
      </c>
      <c r="D22" s="3" t="s">
        <v>807</v>
      </c>
      <c r="E22" s="82"/>
      <c r="F22" s="82"/>
      <c r="G22" s="81"/>
      <c r="H22" s="113"/>
    </row>
    <row r="23" spans="2:8" ht="28.95" customHeight="1">
      <c r="B23" s="5" t="s">
        <v>999</v>
      </c>
      <c r="C23" s="32">
        <v>34.85</v>
      </c>
      <c r="D23" s="6" t="s">
        <v>439</v>
      </c>
      <c r="E23" s="82"/>
      <c r="F23" s="82"/>
      <c r="G23" s="81"/>
      <c r="H23" s="113"/>
    </row>
    <row r="24" spans="2:8" ht="28.8">
      <c r="B24" s="5" t="s">
        <v>1000</v>
      </c>
      <c r="C24" s="32" t="s">
        <v>484</v>
      </c>
      <c r="D24" s="6" t="s">
        <v>493</v>
      </c>
      <c r="E24" s="82"/>
      <c r="F24" s="82"/>
      <c r="G24" s="81"/>
      <c r="H24" s="113"/>
    </row>
    <row r="25" spans="2:8" ht="28.8">
      <c r="B25" s="245" t="s">
        <v>1001</v>
      </c>
      <c r="C25" s="246" t="s">
        <v>485</v>
      </c>
      <c r="D25" s="247" t="s">
        <v>1109</v>
      </c>
      <c r="E25" s="82"/>
      <c r="F25" s="82"/>
      <c r="G25" s="81" t="s">
        <v>440</v>
      </c>
      <c r="H25" s="113"/>
    </row>
    <row r="26" spans="2:8" ht="28.8">
      <c r="B26" s="114" t="s">
        <v>1002</v>
      </c>
      <c r="C26" s="32" t="s">
        <v>538</v>
      </c>
      <c r="D26" s="6" t="s">
        <v>809</v>
      </c>
      <c r="E26" s="82"/>
      <c r="F26" s="82"/>
      <c r="G26" s="81"/>
      <c r="H26" s="113"/>
    </row>
    <row r="27" spans="2:8" ht="28.8">
      <c r="B27" s="245" t="s">
        <v>1003</v>
      </c>
      <c r="C27" s="32" t="s">
        <v>539</v>
      </c>
      <c r="D27" s="6" t="s">
        <v>810</v>
      </c>
      <c r="E27" s="82"/>
      <c r="F27" s="82"/>
      <c r="G27" s="81"/>
      <c r="H27" s="113"/>
    </row>
    <row r="28" spans="2:8" ht="15.6">
      <c r="B28" s="114" t="s">
        <v>1004</v>
      </c>
      <c r="C28" s="32" t="s">
        <v>540</v>
      </c>
      <c r="D28" s="6" t="s">
        <v>486</v>
      </c>
      <c r="E28" s="82"/>
      <c r="F28" s="82"/>
      <c r="G28" s="81"/>
      <c r="H28" s="113"/>
    </row>
    <row r="29" spans="2:8" ht="15.6">
      <c r="B29" s="245" t="s">
        <v>1005</v>
      </c>
      <c r="C29" s="32" t="s">
        <v>541</v>
      </c>
      <c r="D29" s="6" t="s">
        <v>441</v>
      </c>
      <c r="E29" s="82"/>
      <c r="F29" s="82"/>
      <c r="G29" s="81"/>
      <c r="H29" s="113"/>
    </row>
    <row r="30" spans="2:8" ht="15.6">
      <c r="B30" s="114" t="s">
        <v>1006</v>
      </c>
      <c r="C30" s="32" t="s">
        <v>542</v>
      </c>
      <c r="D30" s="6" t="s">
        <v>487</v>
      </c>
      <c r="E30" s="82"/>
      <c r="F30" s="82"/>
      <c r="G30" s="81"/>
      <c r="H30" s="113"/>
    </row>
    <row r="31" spans="2:8" ht="30" customHeight="1">
      <c r="B31" s="245" t="s">
        <v>1028</v>
      </c>
      <c r="C31" s="32" t="s">
        <v>543</v>
      </c>
      <c r="D31" s="6" t="s">
        <v>442</v>
      </c>
      <c r="E31" s="82"/>
      <c r="F31" s="82"/>
      <c r="G31" s="81"/>
      <c r="H31" s="48"/>
    </row>
    <row r="32" spans="2:8" s="113" customFormat="1" ht="30" customHeight="1">
      <c r="B32" s="114" t="s">
        <v>1007</v>
      </c>
      <c r="C32" s="32" t="s">
        <v>1110</v>
      </c>
      <c r="D32" s="6" t="s">
        <v>1111</v>
      </c>
      <c r="E32" s="82"/>
      <c r="F32" s="82"/>
      <c r="G32" s="81"/>
      <c r="H32" s="48"/>
    </row>
    <row r="33" spans="2:8" ht="15.6">
      <c r="B33" s="245" t="s">
        <v>1008</v>
      </c>
      <c r="C33" s="32" t="s">
        <v>443</v>
      </c>
      <c r="D33" s="6" t="s">
        <v>488</v>
      </c>
      <c r="E33" s="82"/>
      <c r="F33" s="82"/>
      <c r="G33" s="81"/>
      <c r="H33" s="113"/>
    </row>
    <row r="34" spans="2:8" ht="15.6">
      <c r="B34" s="114" t="s">
        <v>1009</v>
      </c>
      <c r="C34" s="32" t="s">
        <v>444</v>
      </c>
      <c r="D34" s="6" t="s">
        <v>445</v>
      </c>
      <c r="E34" s="82"/>
      <c r="F34" s="82"/>
      <c r="G34" s="81"/>
      <c r="H34" s="113"/>
    </row>
    <row r="35" spans="2:8" ht="57.6">
      <c r="B35" s="245" t="s">
        <v>1010</v>
      </c>
      <c r="C35" s="32" t="s">
        <v>479</v>
      </c>
      <c r="D35" s="6" t="s">
        <v>2059</v>
      </c>
      <c r="E35" s="82"/>
      <c r="F35" s="82"/>
      <c r="G35" s="81"/>
      <c r="H35" s="113"/>
    </row>
    <row r="36" spans="2:8" ht="57.6">
      <c r="B36" s="114" t="s">
        <v>1011</v>
      </c>
      <c r="C36" s="32" t="s">
        <v>480</v>
      </c>
      <c r="D36" s="6" t="s">
        <v>808</v>
      </c>
      <c r="E36" s="82"/>
      <c r="F36" s="82"/>
      <c r="G36" s="81"/>
      <c r="H36" s="113"/>
    </row>
    <row r="37" spans="2:8" ht="28.8">
      <c r="B37" s="245" t="s">
        <v>1012</v>
      </c>
      <c r="C37" s="32" t="s">
        <v>446</v>
      </c>
      <c r="D37" s="6" t="s">
        <v>495</v>
      </c>
      <c r="E37" s="82"/>
      <c r="F37" s="82"/>
      <c r="G37" s="81"/>
      <c r="H37" s="113"/>
    </row>
    <row r="38" spans="2:8" ht="28.8">
      <c r="B38" s="114" t="s">
        <v>1013</v>
      </c>
      <c r="C38" s="32" t="s">
        <v>447</v>
      </c>
      <c r="D38" s="6" t="s">
        <v>496</v>
      </c>
      <c r="E38" s="82"/>
      <c r="F38" s="82"/>
      <c r="G38" s="81"/>
      <c r="H38" s="113"/>
    </row>
    <row r="39" spans="2:8" ht="28.8">
      <c r="B39" s="245" t="s">
        <v>1014</v>
      </c>
      <c r="C39" s="32" t="s">
        <v>481</v>
      </c>
      <c r="D39" s="6" t="s">
        <v>489</v>
      </c>
      <c r="E39" s="82"/>
      <c r="F39" s="82"/>
      <c r="G39" s="81"/>
      <c r="H39" s="113"/>
    </row>
    <row r="40" spans="2:8" ht="28.8">
      <c r="B40" s="114" t="s">
        <v>1015</v>
      </c>
      <c r="C40" s="32" t="s">
        <v>482</v>
      </c>
      <c r="D40" s="6" t="s">
        <v>448</v>
      </c>
      <c r="E40" s="82"/>
      <c r="F40" s="82"/>
      <c r="G40" s="81"/>
      <c r="H40" s="113"/>
    </row>
    <row r="41" spans="2:8" ht="28.8">
      <c r="B41" s="245" t="s">
        <v>1016</v>
      </c>
      <c r="C41" s="32" t="s">
        <v>483</v>
      </c>
      <c r="D41" s="6" t="s">
        <v>497</v>
      </c>
      <c r="E41" s="82"/>
      <c r="F41" s="82"/>
      <c r="G41" s="81"/>
      <c r="H41" s="113"/>
    </row>
    <row r="42" spans="2:8" ht="28.8">
      <c r="B42" s="114" t="s">
        <v>1017</v>
      </c>
      <c r="C42" s="32" t="s">
        <v>492</v>
      </c>
      <c r="D42" s="6" t="s">
        <v>498</v>
      </c>
      <c r="E42" s="82"/>
      <c r="F42" s="82"/>
      <c r="G42" s="81"/>
      <c r="H42" s="113"/>
    </row>
    <row r="43" spans="2:8" ht="28.95" customHeight="1">
      <c r="B43" s="245" t="s">
        <v>1018</v>
      </c>
      <c r="C43" s="32">
        <v>64.95</v>
      </c>
      <c r="D43" s="6" t="s">
        <v>449</v>
      </c>
      <c r="E43" s="82"/>
      <c r="F43" s="82"/>
      <c r="G43" s="81"/>
      <c r="H43" s="113"/>
    </row>
    <row r="44" spans="2:8" ht="30" customHeight="1">
      <c r="B44" s="114" t="s">
        <v>1019</v>
      </c>
      <c r="C44" s="32">
        <v>64.97</v>
      </c>
      <c r="D44" s="6" t="s">
        <v>450</v>
      </c>
      <c r="E44" s="82"/>
      <c r="F44" s="82"/>
      <c r="G44" s="81"/>
      <c r="H44" s="113"/>
    </row>
    <row r="45" spans="2:8" ht="28.8">
      <c r="B45" s="245" t="s">
        <v>1020</v>
      </c>
      <c r="C45" s="32" t="s">
        <v>490</v>
      </c>
      <c r="D45" s="6" t="s">
        <v>499</v>
      </c>
      <c r="E45" s="82"/>
      <c r="F45" s="82"/>
      <c r="G45" s="81"/>
      <c r="H45" s="113"/>
    </row>
    <row r="46" spans="2:8" ht="28.8">
      <c r="B46" s="114" t="s">
        <v>1021</v>
      </c>
      <c r="C46" s="32" t="s">
        <v>451</v>
      </c>
      <c r="D46" s="6" t="s">
        <v>500</v>
      </c>
      <c r="E46" s="82"/>
      <c r="F46" s="82"/>
      <c r="G46" s="81"/>
      <c r="H46" s="113"/>
    </row>
    <row r="47" spans="2:8" ht="28.8">
      <c r="B47" s="245" t="s">
        <v>1022</v>
      </c>
      <c r="C47" s="32" t="s">
        <v>452</v>
      </c>
      <c r="D47" s="6" t="s">
        <v>501</v>
      </c>
      <c r="E47" s="82"/>
      <c r="F47" s="82"/>
      <c r="G47" s="81"/>
      <c r="H47" s="113"/>
    </row>
    <row r="48" spans="2:8" ht="30" customHeight="1">
      <c r="B48" s="114" t="s">
        <v>1023</v>
      </c>
      <c r="C48" s="32" t="s">
        <v>544</v>
      </c>
      <c r="D48" s="6" t="s">
        <v>453</v>
      </c>
      <c r="E48" s="82"/>
      <c r="F48" s="82"/>
      <c r="G48" s="81"/>
      <c r="H48" s="113"/>
    </row>
    <row r="49" spans="2:8" ht="28.8">
      <c r="B49" s="245" t="s">
        <v>1024</v>
      </c>
      <c r="C49" s="32" t="s">
        <v>491</v>
      </c>
      <c r="D49" s="6" t="s">
        <v>1083</v>
      </c>
      <c r="E49" s="82"/>
      <c r="F49" s="82"/>
      <c r="G49" s="81"/>
      <c r="H49" s="113"/>
    </row>
    <row r="50" spans="2:8" ht="28.8">
      <c r="B50" s="114" t="s">
        <v>1025</v>
      </c>
      <c r="C50" s="32" t="s">
        <v>456</v>
      </c>
      <c r="D50" s="6" t="s">
        <v>502</v>
      </c>
      <c r="E50" s="82"/>
      <c r="F50" s="82"/>
      <c r="G50" s="81"/>
      <c r="H50" s="113"/>
    </row>
    <row r="51" spans="2:8" ht="28.8">
      <c r="B51" s="245" t="s">
        <v>1026</v>
      </c>
      <c r="C51" s="32" t="s">
        <v>545</v>
      </c>
      <c r="D51" s="6" t="s">
        <v>503</v>
      </c>
      <c r="E51" s="82"/>
      <c r="F51" s="82"/>
      <c r="G51" s="81"/>
      <c r="H51" s="113"/>
    </row>
    <row r="52" spans="2:8" ht="28.8">
      <c r="B52" s="114" t="s">
        <v>1027</v>
      </c>
      <c r="C52" s="32" t="s">
        <v>454</v>
      </c>
      <c r="D52" s="6" t="s">
        <v>455</v>
      </c>
      <c r="E52" s="82"/>
      <c r="F52" s="82"/>
      <c r="G52" s="81"/>
      <c r="H52" s="113"/>
    </row>
    <row r="53" spans="2:8" ht="18" customHeight="1"/>
    <row r="54" spans="2:8" hidden="1"/>
    <row r="55" spans="2:8" hidden="1"/>
    <row r="56" spans="2:8" hidden="1"/>
    <row r="57" spans="2:8" hidden="1"/>
    <row r="58" spans="2:8" hidden="1"/>
    <row r="59" spans="2:8" hidden="1"/>
    <row r="60" spans="2:8" hidden="1"/>
    <row r="61" spans="2:8" hidden="1"/>
    <row r="62" spans="2:8" hidden="1"/>
    <row r="63" spans="2:8" hidden="1"/>
    <row r="64" spans="2:8" hidden="1"/>
  </sheetData>
  <sheetProtection password="BF59" sheet="1" objects="1" scenarios="1" formatCells="0" formatColumns="0" formatRows="0" sort="0" autoFilter="0"/>
  <autoFilter ref="B18:D18"/>
  <dataValidations count="1">
    <dataValidation type="decimal" allowBlank="1" showInputMessage="1" showErrorMessage="1" errorTitle="EP pro Einheit" error="Bitte geben Sie einen gültigen Einstandspreis zwischen 0 und 1'000'000 CHF ein." sqref="E19:E52">
      <formula1>0</formula1>
      <formula2>1000000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L182"/>
  <sheetViews>
    <sheetView showGridLines="0" topLeftCell="A7" workbookViewId="0">
      <selection activeCell="F58" sqref="F58"/>
    </sheetView>
  </sheetViews>
  <sheetFormatPr baseColWidth="10" defaultColWidth="0" defaultRowHeight="14.4"/>
  <cols>
    <col min="1" max="1" width="4.77734375" customWidth="1"/>
    <col min="2" max="2" width="11.44140625" customWidth="1"/>
    <col min="3" max="3" width="59" customWidth="1"/>
    <col min="4" max="4" width="17.6640625" customWidth="1"/>
    <col min="5" max="5" width="20.109375" customWidth="1"/>
    <col min="6" max="6" width="20.5546875" customWidth="1"/>
    <col min="7" max="8" width="11.44140625" customWidth="1"/>
    <col min="9" max="9" width="4.77734375" customWidth="1"/>
    <col min="10" max="12" width="11.44140625" hidden="1" customWidth="1"/>
    <col min="13" max="16384" width="11.44140625" hidden="1"/>
  </cols>
  <sheetData>
    <row r="1" spans="2:11">
      <c r="F1" s="216"/>
    </row>
    <row r="2" spans="2:11" ht="21">
      <c r="B2" s="120" t="s">
        <v>220</v>
      </c>
      <c r="F2" s="216"/>
    </row>
    <row r="3" spans="2:11" ht="21">
      <c r="B3" s="119" t="s">
        <v>1538</v>
      </c>
      <c r="F3" s="216"/>
    </row>
    <row r="4" spans="2:11" s="36" customFormat="1" ht="15.6">
      <c r="F4" s="216"/>
    </row>
    <row r="5" spans="2:11" s="113" customFormat="1" ht="15.6">
      <c r="B5" s="73" t="s">
        <v>2070</v>
      </c>
      <c r="F5" s="216"/>
    </row>
    <row r="6" spans="2:11" s="113" customFormat="1" ht="15.6">
      <c r="B6" s="36"/>
      <c r="F6" s="216"/>
    </row>
    <row r="7" spans="2:11" s="113" customFormat="1">
      <c r="B7" s="23" t="s">
        <v>1560</v>
      </c>
      <c r="C7" s="35"/>
      <c r="D7" s="35"/>
      <c r="E7" s="35"/>
      <c r="F7" s="217"/>
      <c r="G7" s="35"/>
      <c r="H7" s="35"/>
      <c r="I7" s="235"/>
      <c r="J7" s="116"/>
      <c r="K7" s="116"/>
    </row>
    <row r="8" spans="2:11" s="113" customFormat="1">
      <c r="B8" s="118" t="s">
        <v>1542</v>
      </c>
      <c r="C8" s="116"/>
      <c r="D8" s="116"/>
      <c r="E8" s="116"/>
      <c r="F8" s="218"/>
      <c r="G8" s="116"/>
      <c r="H8" s="116"/>
      <c r="I8" s="235"/>
      <c r="J8" s="116"/>
      <c r="K8" s="116"/>
    </row>
    <row r="9" spans="2:11" s="113" customFormat="1">
      <c r="B9" s="117" t="s">
        <v>1543</v>
      </c>
      <c r="C9" s="116"/>
      <c r="D9" s="116"/>
      <c r="E9" s="116"/>
      <c r="F9" s="218"/>
      <c r="G9" s="116"/>
      <c r="H9" s="116"/>
      <c r="I9" s="235"/>
      <c r="J9" s="116"/>
      <c r="K9" s="116"/>
    </row>
    <row r="10" spans="2:11" s="113" customFormat="1">
      <c r="B10" s="117" t="s">
        <v>2080</v>
      </c>
      <c r="C10" s="116"/>
      <c r="D10" s="116"/>
      <c r="E10" s="116"/>
      <c r="F10" s="218"/>
      <c r="G10" s="116"/>
      <c r="H10" s="116"/>
      <c r="I10" s="235"/>
      <c r="J10" s="116"/>
      <c r="K10" s="116"/>
    </row>
    <row r="11" spans="2:11" s="113" customFormat="1">
      <c r="B11" s="12" t="s">
        <v>1544</v>
      </c>
      <c r="C11" s="41"/>
      <c r="D11" s="41"/>
      <c r="E11" s="41"/>
      <c r="F11" s="219"/>
      <c r="G11" s="41"/>
      <c r="H11" s="41"/>
      <c r="I11" s="235"/>
      <c r="J11" s="116"/>
      <c r="K11" s="116"/>
    </row>
    <row r="12" spans="2:11" s="113" customFormat="1">
      <c r="B12" s="37"/>
      <c r="C12" s="116"/>
      <c r="D12" s="116"/>
      <c r="E12" s="116"/>
      <c r="F12" s="218"/>
      <c r="G12" s="116"/>
      <c r="H12" s="116"/>
      <c r="I12" s="116"/>
      <c r="J12" s="116"/>
      <c r="K12" s="116"/>
    </row>
    <row r="13" spans="2:11">
      <c r="B13" s="8" t="s">
        <v>995</v>
      </c>
      <c r="C13" s="8" t="str">
        <f>+VLOOKUP(B13,Implantate!B:D,3,FALSE)</f>
        <v>Einsetzen von
intrakraniellem/n (CHOP 39.72.11), 
extrakraniellem/n (CHOP 39.72.21), 
spinalen (CHOP 39.79.28) 
Coil(s)</v>
      </c>
      <c r="F13" s="216"/>
    </row>
    <row r="14" spans="2:11">
      <c r="B14" s="113" t="s">
        <v>1508</v>
      </c>
      <c r="C14" s="113" t="s">
        <v>1536</v>
      </c>
      <c r="D14" s="113" t="s">
        <v>219</v>
      </c>
      <c r="E14" s="113" t="s">
        <v>1537</v>
      </c>
      <c r="F14" s="216" t="s">
        <v>1540</v>
      </c>
    </row>
    <row r="15" spans="2:11" s="68" customFormat="1">
      <c r="B15" s="241" t="str">
        <f>+$B$13</f>
        <v>I1a</v>
      </c>
      <c r="D15" s="220"/>
      <c r="F15" s="221">
        <f>+I1a[Preis pro Einheit]*I1a[Eingesetzte Menge]</f>
        <v>0</v>
      </c>
    </row>
    <row r="16" spans="2:11" s="68" customFormat="1">
      <c r="B16" s="240" t="s">
        <v>1539</v>
      </c>
      <c r="C16" s="214"/>
      <c r="D16" s="214"/>
      <c r="E16" s="215">
        <f>SUBTOTAL(109,I1a[Eingesetzte Menge])</f>
        <v>0</v>
      </c>
      <c r="F16" s="231">
        <f>IFERROR(SUBTOTAL(109,I1a[Durchschnittspreis])/I1a[[#Totals],[Eingesetzte Menge]],0)</f>
        <v>0</v>
      </c>
    </row>
    <row r="17" spans="1:12">
      <c r="F17" s="216"/>
    </row>
    <row r="18" spans="1:12">
      <c r="B18" s="8" t="s">
        <v>996</v>
      </c>
      <c r="C18" s="8" t="str">
        <f>+VLOOKUP(B18,Implantate!B:D,3,FALSE)</f>
        <v>Einsetzen von 
peripherem/n (CHOP 39.79.21-27, CHOP 39.79.29) 
Coil(s)</v>
      </c>
      <c r="D18" s="113"/>
      <c r="E18" s="113"/>
      <c r="F18" s="216"/>
    </row>
    <row r="19" spans="1:12" s="68" customFormat="1">
      <c r="A19"/>
      <c r="B19" s="113" t="s">
        <v>1508</v>
      </c>
      <c r="C19" s="113" t="s">
        <v>1536</v>
      </c>
      <c r="D19" s="113" t="s">
        <v>219</v>
      </c>
      <c r="E19" s="113" t="s">
        <v>1537</v>
      </c>
      <c r="F19" s="216" t="s">
        <v>1540</v>
      </c>
      <c r="G19" s="124"/>
      <c r="H19" s="124"/>
      <c r="I19" s="124"/>
      <c r="J19" s="124"/>
      <c r="K19" s="124"/>
      <c r="L19" s="124"/>
    </row>
    <row r="20" spans="1:12" s="68" customFormat="1">
      <c r="B20" s="241" t="str">
        <f t="shared" ref="B20" si="0">+$B$18</f>
        <v>I1b</v>
      </c>
      <c r="D20" s="220"/>
      <c r="F20" s="221">
        <f>I1b[Preis pro Einheit]*I1b[Eingesetzte Menge]</f>
        <v>0</v>
      </c>
    </row>
    <row r="21" spans="1:12" s="68" customFormat="1">
      <c r="B21" s="240" t="s">
        <v>1539</v>
      </c>
      <c r="C21" s="214"/>
      <c r="D21" s="214"/>
      <c r="E21" s="215">
        <f>SUBTOTAL(109,I1b[Eingesetzte Menge])</f>
        <v>0</v>
      </c>
      <c r="F21" s="231">
        <f>IFERROR(SUBTOTAL(109,I1b[Durchschnittspreis])/I1b[[#Totals],[Eingesetzte Menge]],0)</f>
        <v>0</v>
      </c>
    </row>
    <row r="23" spans="1:12">
      <c r="A23" s="113"/>
      <c r="B23" s="8" t="s">
        <v>997</v>
      </c>
      <c r="C23" s="8" t="str">
        <f>+VLOOKUP(B23,Implantate!B:D,3,FALSE)</f>
        <v>Einsetzen von Bronchialventil(en)</v>
      </c>
      <c r="D23" s="113"/>
      <c r="E23" s="113"/>
      <c r="F23" s="216"/>
    </row>
    <row r="24" spans="1:12">
      <c r="A24" s="113"/>
      <c r="B24" s="113" t="s">
        <v>1508</v>
      </c>
      <c r="C24" s="113" t="s">
        <v>1536</v>
      </c>
      <c r="D24" s="113" t="s">
        <v>219</v>
      </c>
      <c r="E24" s="113" t="s">
        <v>1537</v>
      </c>
      <c r="F24" s="216" t="s">
        <v>1540</v>
      </c>
      <c r="G24" s="124"/>
      <c r="H24" s="124"/>
      <c r="I24" s="124"/>
      <c r="J24" s="124"/>
      <c r="K24" s="124"/>
      <c r="L24" s="124"/>
    </row>
    <row r="25" spans="1:12">
      <c r="A25" s="68"/>
      <c r="B25" s="241" t="str">
        <f>+$B$23</f>
        <v>I2</v>
      </c>
      <c r="C25" s="68"/>
      <c r="D25" s="220"/>
      <c r="E25" s="68"/>
      <c r="F25" s="221">
        <f>+I2_S[Preis pro Einheit]*I2_S[Eingesetzte Menge]</f>
        <v>0</v>
      </c>
      <c r="G25" s="68"/>
      <c r="H25" s="68"/>
      <c r="I25" s="68"/>
      <c r="J25" s="68"/>
      <c r="K25" s="68"/>
      <c r="L25" s="68"/>
    </row>
    <row r="26" spans="1:12">
      <c r="A26" s="68"/>
      <c r="B26" s="240" t="s">
        <v>1539</v>
      </c>
      <c r="C26" s="214"/>
      <c r="D26" s="214"/>
      <c r="E26" s="215">
        <f>SUBTOTAL(109,I2_S[Eingesetzte Menge])</f>
        <v>0</v>
      </c>
      <c r="F26" s="231">
        <f>IFERROR(SUBTOTAL(109,I2_S[Durchschnittspreis])/I2_S[[#Totals],[Eingesetzte Menge]],0)</f>
        <v>0</v>
      </c>
      <c r="G26" s="68"/>
      <c r="H26" s="68"/>
      <c r="I26" s="68"/>
      <c r="J26" s="68"/>
      <c r="K26" s="68"/>
      <c r="L26" s="68"/>
    </row>
    <row r="27" spans="1:12">
      <c r="A27" s="113"/>
      <c r="G27" s="113"/>
      <c r="H27" s="113"/>
      <c r="I27" s="113"/>
      <c r="J27" s="113"/>
      <c r="K27" s="113"/>
      <c r="L27" s="113"/>
    </row>
    <row r="28" spans="1:12">
      <c r="A28" s="113"/>
      <c r="B28" s="8" t="s">
        <v>998</v>
      </c>
      <c r="C28" s="8" t="str">
        <f>+VLOOKUP(B28,Implantate!B:D,3,FALSE)</f>
        <v>Einsetzen von Coils zur Volumenreduktion</v>
      </c>
      <c r="D28" s="113"/>
      <c r="E28" s="113"/>
      <c r="F28" s="216"/>
      <c r="G28" s="113"/>
      <c r="H28" s="113"/>
      <c r="I28" s="113"/>
      <c r="J28" s="113"/>
      <c r="K28" s="113"/>
      <c r="L28" s="113"/>
    </row>
    <row r="29" spans="1:12">
      <c r="A29" s="113"/>
      <c r="B29" s="113" t="s">
        <v>1508</v>
      </c>
      <c r="C29" s="113" t="s">
        <v>1536</v>
      </c>
      <c r="D29" s="113" t="s">
        <v>219</v>
      </c>
      <c r="E29" s="113" t="s">
        <v>1537</v>
      </c>
      <c r="F29" s="216" t="s">
        <v>1540</v>
      </c>
      <c r="G29" s="124"/>
      <c r="H29" s="124"/>
      <c r="I29" s="124"/>
      <c r="J29" s="124"/>
      <c r="K29" s="124"/>
      <c r="L29" s="124"/>
    </row>
    <row r="30" spans="1:12">
      <c r="A30" s="68"/>
      <c r="B30" s="241" t="str">
        <f t="shared" ref="B30" si="1">+$B$28</f>
        <v>I3</v>
      </c>
      <c r="C30" s="68"/>
      <c r="D30" s="220"/>
      <c r="E30" s="68"/>
      <c r="F30" s="221">
        <f>+I3_S[Preis pro Einheit]*I3_S[Eingesetzte Menge]</f>
        <v>0</v>
      </c>
      <c r="G30" s="68"/>
      <c r="H30" s="68"/>
      <c r="I30" s="68"/>
      <c r="J30" s="68"/>
      <c r="K30" s="68"/>
      <c r="L30" s="68"/>
    </row>
    <row r="31" spans="1:12">
      <c r="A31" s="68"/>
      <c r="B31" s="240" t="s">
        <v>1539</v>
      </c>
      <c r="C31" s="214"/>
      <c r="D31" s="214"/>
      <c r="E31" s="215">
        <f>SUBTOTAL(109,I3_S[Eingesetzte Menge])</f>
        <v>0</v>
      </c>
      <c r="F31" s="231">
        <f>IFERROR(SUBTOTAL(109,I3_S[Durchschnittspreis])/I3_S[[#Totals],[Eingesetzte Menge]],0)</f>
        <v>0</v>
      </c>
      <c r="G31" s="68"/>
      <c r="H31" s="68"/>
      <c r="I31" s="68"/>
      <c r="J31" s="68"/>
      <c r="K31" s="68"/>
      <c r="L31" s="68"/>
    </row>
    <row r="32" spans="1:12">
      <c r="A32" s="113"/>
      <c r="B32" s="113"/>
      <c r="G32" s="113"/>
      <c r="H32" s="113"/>
      <c r="I32" s="113"/>
      <c r="J32" s="113"/>
      <c r="K32" s="113"/>
      <c r="L32" s="113"/>
    </row>
    <row r="33" spans="1:12">
      <c r="A33" s="113"/>
      <c r="B33" s="8" t="s">
        <v>999</v>
      </c>
      <c r="C33" s="8" t="str">
        <f>+VLOOKUP(B33,Implantate!B:D,3,FALSE)</f>
        <v>Implantation eines Zwerchfellschrittmachers</v>
      </c>
      <c r="D33" s="113"/>
      <c r="E33" s="113"/>
      <c r="F33" s="216"/>
      <c r="G33" s="113"/>
      <c r="H33" s="113"/>
      <c r="I33" s="113"/>
      <c r="J33" s="113"/>
      <c r="K33" s="113"/>
      <c r="L33" s="113"/>
    </row>
    <row r="34" spans="1:12">
      <c r="A34" s="113"/>
      <c r="B34" s="113" t="s">
        <v>1508</v>
      </c>
      <c r="C34" s="113" t="s">
        <v>1536</v>
      </c>
      <c r="D34" s="113" t="s">
        <v>219</v>
      </c>
      <c r="E34" s="113" t="s">
        <v>1537</v>
      </c>
      <c r="F34" s="216" t="s">
        <v>1540</v>
      </c>
      <c r="G34" s="124"/>
      <c r="H34" s="124"/>
      <c r="I34" s="124"/>
      <c r="J34" s="124"/>
      <c r="K34" s="124"/>
      <c r="L34" s="124"/>
    </row>
    <row r="35" spans="1:12">
      <c r="A35" s="68"/>
      <c r="B35" s="241" t="str">
        <f>+$B$33</f>
        <v>I4</v>
      </c>
      <c r="C35" s="68"/>
      <c r="D35" s="220"/>
      <c r="E35" s="68"/>
      <c r="F35" s="221">
        <f>+I1a_7[Preis pro Einheit]*I1a_7[Eingesetzte Menge]</f>
        <v>0</v>
      </c>
      <c r="G35" s="68"/>
      <c r="H35" s="68"/>
      <c r="I35" s="68"/>
      <c r="J35" s="68"/>
      <c r="K35" s="68"/>
      <c r="L35" s="68"/>
    </row>
    <row r="36" spans="1:12">
      <c r="A36" s="68"/>
      <c r="B36" s="240" t="s">
        <v>1539</v>
      </c>
      <c r="C36" s="214"/>
      <c r="D36" s="214"/>
      <c r="E36" s="215">
        <f>SUBTOTAL(109,I1a_7[Eingesetzte Menge])</f>
        <v>0</v>
      </c>
      <c r="F36" s="231">
        <f>IFERROR(SUBTOTAL(109,I1a_7[Durchschnittspreis])/I1a_7[[#Totals],[Eingesetzte Menge]],0)</f>
        <v>0</v>
      </c>
      <c r="G36" s="68"/>
      <c r="H36" s="68"/>
      <c r="I36" s="68"/>
      <c r="J36" s="68"/>
      <c r="K36" s="68"/>
      <c r="L36" s="68"/>
    </row>
    <row r="37" spans="1:12">
      <c r="A37" s="113"/>
      <c r="G37" s="113"/>
      <c r="H37" s="113"/>
      <c r="I37" s="113"/>
      <c r="J37" s="113"/>
      <c r="K37" s="113"/>
      <c r="L37" s="113"/>
    </row>
    <row r="38" spans="1:12">
      <c r="A38" s="113"/>
      <c r="B38" s="8" t="s">
        <v>1000</v>
      </c>
      <c r="C38" s="8" t="str">
        <f>+VLOOKUP(B38,Implantate!B:D,3,FALSE)</f>
        <v>Implantation einer intraaortalen Ballonpumpe (IABP)</v>
      </c>
      <c r="D38" s="113"/>
      <c r="E38" s="113"/>
      <c r="F38" s="216"/>
      <c r="G38" s="113"/>
      <c r="H38" s="113"/>
      <c r="I38" s="113"/>
      <c r="J38" s="113"/>
      <c r="K38" s="113"/>
      <c r="L38" s="113"/>
    </row>
    <row r="39" spans="1:12">
      <c r="A39" s="113"/>
      <c r="B39" s="113" t="s">
        <v>1508</v>
      </c>
      <c r="C39" s="113" t="s">
        <v>1536</v>
      </c>
      <c r="D39" s="113" t="s">
        <v>219</v>
      </c>
      <c r="E39" s="113" t="s">
        <v>1537</v>
      </c>
      <c r="F39" s="216" t="s">
        <v>1540</v>
      </c>
      <c r="G39" s="124"/>
      <c r="H39" s="124"/>
      <c r="I39" s="124"/>
      <c r="J39" s="124"/>
      <c r="K39" s="124"/>
      <c r="L39" s="124"/>
    </row>
    <row r="40" spans="1:12">
      <c r="A40" s="68"/>
      <c r="B40" s="241" t="str">
        <f>+$B$38</f>
        <v>I5</v>
      </c>
      <c r="C40" s="68"/>
      <c r="D40" s="220"/>
      <c r="E40" s="68"/>
      <c r="F40" s="221">
        <f>+I1a_8[Preis pro Einheit]*I1a_8[Eingesetzte Menge]</f>
        <v>0</v>
      </c>
      <c r="G40" s="68"/>
      <c r="H40" s="68"/>
      <c r="I40" s="68"/>
      <c r="J40" s="68"/>
      <c r="K40" s="68"/>
      <c r="L40" s="68"/>
    </row>
    <row r="41" spans="1:12">
      <c r="A41" s="68"/>
      <c r="B41" s="240" t="s">
        <v>1539</v>
      </c>
      <c r="C41" s="214"/>
      <c r="D41" s="214"/>
      <c r="E41" s="215">
        <f>SUBTOTAL(109,I1a_8[Eingesetzte Menge])</f>
        <v>0</v>
      </c>
      <c r="F41" s="231">
        <f>IFERROR(SUBTOTAL(109,I1a_8[Durchschnittspreis])/I1a_8[[#Totals],[Eingesetzte Menge]],0)</f>
        <v>0</v>
      </c>
      <c r="G41" s="68"/>
      <c r="H41" s="68"/>
      <c r="I41" s="68"/>
      <c r="J41" s="68"/>
      <c r="K41" s="68"/>
      <c r="L41" s="68"/>
    </row>
    <row r="42" spans="1:12">
      <c r="A42" s="113"/>
      <c r="B42" s="241"/>
      <c r="G42" s="113"/>
      <c r="H42" s="113"/>
      <c r="I42" s="113"/>
      <c r="J42" s="113"/>
      <c r="K42" s="113"/>
      <c r="L42" s="113"/>
    </row>
    <row r="43" spans="1:12">
      <c r="A43" s="113"/>
      <c r="B43" s="8" t="s">
        <v>1001</v>
      </c>
      <c r="C43" s="8" t="str">
        <f>+VLOOKUP(B43,Implantate!B:D,3,FALSE)</f>
        <v>Implantation eines herzkreislaufunterstützenden Systems, mit Pumpe, ohne Gasaustauschfunktion, intravasal (inkl. Intrakardial), perkutan (Impella)</v>
      </c>
      <c r="D43" s="113"/>
      <c r="E43" s="113"/>
      <c r="F43" s="216"/>
      <c r="G43" s="113"/>
      <c r="H43" s="113"/>
      <c r="I43" s="113"/>
      <c r="J43" s="113"/>
      <c r="K43" s="113"/>
      <c r="L43" s="113"/>
    </row>
    <row r="44" spans="1:12">
      <c r="A44" s="113"/>
      <c r="B44" s="113" t="s">
        <v>1508</v>
      </c>
      <c r="C44" s="113" t="s">
        <v>1536</v>
      </c>
      <c r="D44" s="113" t="s">
        <v>219</v>
      </c>
      <c r="E44" s="113" t="s">
        <v>1537</v>
      </c>
      <c r="F44" s="216" t="s">
        <v>1540</v>
      </c>
      <c r="G44" s="124"/>
      <c r="H44" s="124"/>
      <c r="I44" s="124"/>
      <c r="J44" s="124"/>
      <c r="K44" s="124"/>
      <c r="L44" s="124"/>
    </row>
    <row r="45" spans="1:12">
      <c r="A45" s="68"/>
      <c r="B45" s="241" t="str">
        <f>+$B$43</f>
        <v>I6</v>
      </c>
      <c r="C45" s="68"/>
      <c r="D45" s="220"/>
      <c r="E45" s="68"/>
      <c r="F45" s="221">
        <f>+I1a_89[Preis pro Einheit]*I1a_89[Eingesetzte Menge]</f>
        <v>0</v>
      </c>
      <c r="G45" s="68"/>
      <c r="H45" s="68"/>
      <c r="I45" s="68"/>
      <c r="J45" s="68"/>
      <c r="K45" s="68"/>
      <c r="L45" s="68"/>
    </row>
    <row r="46" spans="1:12">
      <c r="A46" s="68"/>
      <c r="B46" s="240" t="s">
        <v>1539</v>
      </c>
      <c r="C46" s="214"/>
      <c r="D46" s="214"/>
      <c r="E46" s="215">
        <f>SUBTOTAL(109,I1a_89[Eingesetzte Menge])</f>
        <v>0</v>
      </c>
      <c r="F46" s="231">
        <f>IFERROR(SUBTOTAL(109,I1a_89[Durchschnittspreis])/I1a_89[[#Totals],[Eingesetzte Menge]],0)</f>
        <v>0</v>
      </c>
      <c r="G46" s="68"/>
      <c r="H46" s="68"/>
      <c r="I46" s="68"/>
      <c r="J46" s="68"/>
      <c r="K46" s="68"/>
      <c r="L46" s="68"/>
    </row>
    <row r="47" spans="1:12">
      <c r="A47" s="113"/>
      <c r="B47" s="113"/>
      <c r="G47" s="113"/>
      <c r="H47" s="113"/>
      <c r="I47" s="113"/>
      <c r="J47" s="113"/>
      <c r="K47" s="113"/>
      <c r="L47" s="113"/>
    </row>
    <row r="48" spans="1:12">
      <c r="A48" s="113"/>
      <c r="B48" s="8" t="s">
        <v>1002</v>
      </c>
      <c r="C48" s="8" t="str">
        <f>+VLOOKUP(B48,Implantate!B:D,3,FALSE)</f>
        <v>Einsetzen und Wechsel einer oder mehrerer nicht selbstexpandierenden Prothese(n) (permanenter Tubus) in den Ösophagus</v>
      </c>
      <c r="D48" s="113"/>
      <c r="E48" s="113"/>
      <c r="F48" s="216"/>
      <c r="G48" s="113"/>
      <c r="H48" s="113"/>
      <c r="I48" s="113"/>
      <c r="J48" s="113"/>
      <c r="K48" s="113"/>
      <c r="L48" s="113"/>
    </row>
    <row r="49" spans="1:12">
      <c r="A49" s="113"/>
      <c r="B49" s="113" t="s">
        <v>1508</v>
      </c>
      <c r="C49" s="113" t="s">
        <v>1536</v>
      </c>
      <c r="D49" s="113" t="s">
        <v>219</v>
      </c>
      <c r="E49" s="113" t="s">
        <v>1537</v>
      </c>
      <c r="F49" s="216" t="s">
        <v>1540</v>
      </c>
      <c r="G49" s="124"/>
      <c r="H49" s="124"/>
      <c r="I49" s="124"/>
      <c r="J49" s="124"/>
      <c r="K49" s="124"/>
      <c r="L49" s="124"/>
    </row>
    <row r="50" spans="1:12">
      <c r="A50" s="68"/>
      <c r="B50" s="241" t="str">
        <f>+$B$48</f>
        <v>I7</v>
      </c>
      <c r="C50" s="68"/>
      <c r="D50" s="220"/>
      <c r="E50" s="68"/>
      <c r="F50" s="221">
        <f>+I1a_810[Preis pro Einheit]*I1a_810[Eingesetzte Menge]</f>
        <v>0</v>
      </c>
      <c r="G50" s="68"/>
      <c r="H50" s="68"/>
      <c r="I50" s="68"/>
      <c r="J50" s="68"/>
      <c r="K50" s="68"/>
      <c r="L50" s="68"/>
    </row>
    <row r="51" spans="1:12">
      <c r="A51" s="68"/>
      <c r="B51" s="240" t="s">
        <v>1539</v>
      </c>
      <c r="C51" s="214"/>
      <c r="D51" s="214"/>
      <c r="E51" s="215">
        <f>SUBTOTAL(109,I1a_810[Eingesetzte Menge])</f>
        <v>0</v>
      </c>
      <c r="F51" s="231">
        <f>IFERROR(SUBTOTAL(109,I1a_810[Durchschnittspreis])/I1a_810[[#Totals],[Eingesetzte Menge]],0)</f>
        <v>0</v>
      </c>
      <c r="G51" s="68"/>
      <c r="H51" s="68"/>
      <c r="I51" s="68"/>
      <c r="J51" s="68"/>
      <c r="K51" s="68"/>
      <c r="L51" s="68"/>
    </row>
    <row r="52" spans="1:12">
      <c r="A52" s="113"/>
      <c r="B52" s="113"/>
      <c r="G52" s="113"/>
      <c r="H52" s="113"/>
      <c r="I52" s="113"/>
      <c r="J52" s="113"/>
      <c r="K52" s="113"/>
      <c r="L52" s="113"/>
    </row>
    <row r="53" spans="1:12">
      <c r="A53" s="113"/>
      <c r="B53" s="8" t="s">
        <v>1003</v>
      </c>
      <c r="C53" s="8" t="str">
        <f>+VLOOKUP(B53,Implantate!B:D,3,FALSE)</f>
        <v>Einsetzen und Wechsel einer oder mehrerer selbstexpandierenden Prothese(n) (permanenter Tubus) in den Ösophagus</v>
      </c>
      <c r="D53" s="113"/>
      <c r="E53" s="113"/>
      <c r="F53" s="216"/>
      <c r="G53" s="113"/>
      <c r="H53" s="113"/>
      <c r="I53" s="113"/>
      <c r="J53" s="113"/>
      <c r="K53" s="113"/>
      <c r="L53" s="113"/>
    </row>
    <row r="54" spans="1:12">
      <c r="A54" s="113"/>
      <c r="B54" s="113" t="s">
        <v>1508</v>
      </c>
      <c r="C54" s="113" t="s">
        <v>1536</v>
      </c>
      <c r="D54" s="113" t="s">
        <v>219</v>
      </c>
      <c r="E54" s="113" t="s">
        <v>1537</v>
      </c>
      <c r="F54" s="216" t="s">
        <v>1540</v>
      </c>
      <c r="G54" s="124"/>
      <c r="H54" s="124"/>
      <c r="I54" s="124"/>
      <c r="J54" s="124"/>
      <c r="K54" s="124"/>
      <c r="L54" s="124"/>
    </row>
    <row r="55" spans="1:12">
      <c r="A55" s="68"/>
      <c r="B55" s="241" t="str">
        <f>+$B$53</f>
        <v>I8</v>
      </c>
      <c r="C55" s="68"/>
      <c r="D55" s="220"/>
      <c r="E55" s="68"/>
      <c r="F55" s="221">
        <f>+I1a_612[Preis pro Einheit]*I1a_612[Eingesetzte Menge]</f>
        <v>0</v>
      </c>
      <c r="G55" s="68"/>
      <c r="H55" s="68"/>
      <c r="I55" s="68"/>
      <c r="J55" s="68"/>
      <c r="K55" s="68"/>
      <c r="L55" s="68"/>
    </row>
    <row r="56" spans="1:12">
      <c r="A56" s="68"/>
      <c r="B56" s="240" t="s">
        <v>1539</v>
      </c>
      <c r="C56" s="214"/>
      <c r="D56" s="214"/>
      <c r="E56" s="215">
        <f>SUBTOTAL(109,I1a_612[Eingesetzte Menge])</f>
        <v>0</v>
      </c>
      <c r="F56" s="231">
        <f>IFERROR(SUBTOTAL(109,I1a_612[Durchschnittspreis])/I1a_612[[#Totals],[Eingesetzte Menge]],0)</f>
        <v>0</v>
      </c>
      <c r="G56" s="68"/>
      <c r="H56" s="68"/>
      <c r="I56" s="68"/>
      <c r="J56" s="68"/>
      <c r="K56" s="68"/>
      <c r="L56" s="68"/>
    </row>
    <row r="57" spans="1:12">
      <c r="A57" s="113"/>
      <c r="B57" s="113"/>
      <c r="C57" s="113"/>
      <c r="D57" s="113"/>
      <c r="E57" s="113"/>
      <c r="F57" s="113"/>
      <c r="G57" s="113"/>
      <c r="H57" s="113"/>
      <c r="I57" s="113"/>
      <c r="J57" s="113"/>
      <c r="K57" s="113"/>
      <c r="L57" s="113"/>
    </row>
    <row r="58" spans="1:12">
      <c r="A58" s="113"/>
      <c r="B58" s="8" t="s">
        <v>1004</v>
      </c>
      <c r="C58" s="8" t="str">
        <f>+VLOOKUP(B58,Implantate!B:D,3,FALSE)</f>
        <v>Einlegen oder Wechsel einer nicht selbstexpandierenden Prothese am Magen</v>
      </c>
      <c r="D58" s="113"/>
      <c r="E58" s="113"/>
      <c r="F58" s="216"/>
      <c r="G58" s="113"/>
      <c r="H58" s="113"/>
      <c r="I58" s="113"/>
      <c r="J58" s="113"/>
      <c r="K58" s="113"/>
      <c r="L58" s="113"/>
    </row>
    <row r="59" spans="1:12">
      <c r="A59" s="113"/>
      <c r="B59" s="113" t="s">
        <v>1508</v>
      </c>
      <c r="C59" s="113" t="s">
        <v>1536</v>
      </c>
      <c r="D59" s="113" t="s">
        <v>219</v>
      </c>
      <c r="E59" s="113" t="s">
        <v>1537</v>
      </c>
      <c r="F59" s="216" t="s">
        <v>1540</v>
      </c>
      <c r="G59" s="124"/>
      <c r="H59" s="124"/>
      <c r="I59" s="124"/>
      <c r="J59" s="124"/>
      <c r="K59" s="124"/>
      <c r="L59" s="124"/>
    </row>
    <row r="60" spans="1:12">
      <c r="A60" s="68"/>
      <c r="B60" s="241" t="str">
        <f>+$B$58</f>
        <v>I9</v>
      </c>
      <c r="C60" s="68"/>
      <c r="D60" s="220"/>
      <c r="E60" s="68"/>
      <c r="F60" s="221">
        <f>+I1a_713[Preis pro Einheit]*I1a_713[Eingesetzte Menge]</f>
        <v>0</v>
      </c>
      <c r="G60" s="68"/>
      <c r="H60" s="68"/>
      <c r="I60" s="68"/>
      <c r="J60" s="68"/>
      <c r="K60" s="68"/>
      <c r="L60" s="68"/>
    </row>
    <row r="61" spans="1:12">
      <c r="A61" s="68"/>
      <c r="B61" s="240" t="s">
        <v>1539</v>
      </c>
      <c r="C61" s="214"/>
      <c r="D61" s="214"/>
      <c r="E61" s="215">
        <f>SUBTOTAL(109,I1a_713[Eingesetzte Menge])</f>
        <v>0</v>
      </c>
      <c r="F61" s="231">
        <f>IFERROR(SUBTOTAL(109,I1a_713[Durchschnittspreis])/I1a_713[[#Totals],[Eingesetzte Menge]],0)</f>
        <v>0</v>
      </c>
      <c r="G61" s="68"/>
      <c r="H61" s="68"/>
      <c r="I61" s="68"/>
      <c r="J61" s="68"/>
      <c r="K61" s="68"/>
      <c r="L61" s="68"/>
    </row>
    <row r="62" spans="1:12">
      <c r="A62" s="113"/>
      <c r="B62" s="113"/>
      <c r="C62" s="113"/>
      <c r="D62" s="113"/>
      <c r="E62" s="113"/>
      <c r="F62" s="113"/>
      <c r="G62" s="113"/>
      <c r="H62" s="113"/>
      <c r="I62" s="113"/>
      <c r="J62" s="113"/>
      <c r="K62" s="113"/>
      <c r="L62" s="113"/>
    </row>
    <row r="63" spans="1:12">
      <c r="A63" s="113"/>
      <c r="B63" s="8" t="s">
        <v>1005</v>
      </c>
      <c r="C63" s="8" t="str">
        <f>+VLOOKUP(B63,Implantate!B:D,3,FALSE)</f>
        <v>Einlegen oder Wechsel einer selbstexpandierenden Prothese am Magen</v>
      </c>
      <c r="D63" s="113"/>
      <c r="E63" s="113"/>
      <c r="F63" s="216"/>
      <c r="G63" s="113"/>
      <c r="H63" s="113"/>
      <c r="I63" s="113"/>
      <c r="J63" s="113"/>
      <c r="K63" s="113"/>
      <c r="L63" s="113"/>
    </row>
    <row r="64" spans="1:12">
      <c r="A64" s="113"/>
      <c r="B64" s="113" t="s">
        <v>1508</v>
      </c>
      <c r="C64" s="113" t="s">
        <v>1536</v>
      </c>
      <c r="D64" s="113" t="s">
        <v>219</v>
      </c>
      <c r="E64" s="113" t="s">
        <v>1537</v>
      </c>
      <c r="F64" s="216" t="s">
        <v>1540</v>
      </c>
      <c r="G64" s="124"/>
      <c r="H64" s="124"/>
      <c r="I64" s="124"/>
      <c r="J64" s="124"/>
      <c r="K64" s="124"/>
      <c r="L64" s="124"/>
    </row>
    <row r="65" spans="1:12">
      <c r="A65" s="68"/>
      <c r="B65" s="241" t="str">
        <f>+$B$63</f>
        <v>I10</v>
      </c>
      <c r="C65" s="68"/>
      <c r="D65" s="220"/>
      <c r="E65" s="68"/>
      <c r="F65" s="221">
        <f>+I1a_814[Preis pro Einheit]*I1a_814[Eingesetzte Menge]</f>
        <v>0</v>
      </c>
      <c r="G65" s="68"/>
      <c r="H65" s="68"/>
      <c r="I65" s="68"/>
      <c r="J65" s="68"/>
      <c r="K65" s="68"/>
      <c r="L65" s="68"/>
    </row>
    <row r="66" spans="1:12">
      <c r="A66" s="68"/>
      <c r="B66" s="240" t="s">
        <v>1539</v>
      </c>
      <c r="C66" s="214"/>
      <c r="D66" s="214"/>
      <c r="E66" s="215">
        <f>SUBTOTAL(109,I1a_814[Eingesetzte Menge])</f>
        <v>0</v>
      </c>
      <c r="F66" s="231">
        <f>IFERROR(SUBTOTAL(109,I1a_814[Durchschnittspreis])/I1a_814[[#Totals],[Eingesetzte Menge]],0)</f>
        <v>0</v>
      </c>
      <c r="G66" s="68"/>
      <c r="H66" s="68"/>
      <c r="I66" s="68"/>
      <c r="J66" s="68"/>
      <c r="K66" s="68"/>
      <c r="L66" s="68"/>
    </row>
    <row r="67" spans="1:12">
      <c r="A67" s="113"/>
      <c r="B67" s="113"/>
      <c r="C67" s="113"/>
      <c r="D67" s="113"/>
      <c r="E67" s="113"/>
      <c r="F67" s="113"/>
      <c r="G67" s="113"/>
      <c r="H67" s="113"/>
      <c r="I67" s="113"/>
      <c r="J67" s="113"/>
      <c r="K67" s="113"/>
      <c r="L67" s="113"/>
    </row>
    <row r="68" spans="1:12">
      <c r="A68" s="113"/>
      <c r="B68" s="8" t="s">
        <v>1006</v>
      </c>
      <c r="C68" s="8" t="str">
        <f>+VLOOKUP(B68,Implantate!B:D,3,FALSE)</f>
        <v>Einlegen oder Wechsel einer nicht selbstexpandierenden Prothese am Darm</v>
      </c>
      <c r="D68" s="113"/>
      <c r="E68" s="113"/>
      <c r="F68" s="216"/>
      <c r="G68" s="113"/>
      <c r="H68" s="113"/>
      <c r="I68" s="113"/>
      <c r="J68" s="113"/>
      <c r="K68" s="113"/>
      <c r="L68" s="113"/>
    </row>
    <row r="69" spans="1:12">
      <c r="A69" s="113"/>
      <c r="B69" s="113" t="s">
        <v>1508</v>
      </c>
      <c r="C69" s="113" t="s">
        <v>1536</v>
      </c>
      <c r="D69" s="113" t="s">
        <v>219</v>
      </c>
      <c r="E69" s="113" t="s">
        <v>1537</v>
      </c>
      <c r="F69" s="216" t="s">
        <v>1540</v>
      </c>
      <c r="G69" s="124"/>
      <c r="H69" s="124"/>
      <c r="I69" s="124"/>
      <c r="J69" s="124"/>
      <c r="K69" s="124"/>
      <c r="L69" s="124"/>
    </row>
    <row r="70" spans="1:12">
      <c r="A70" s="68"/>
      <c r="B70" s="241" t="str">
        <f>+$B$68</f>
        <v>I11</v>
      </c>
      <c r="C70" s="68"/>
      <c r="D70" s="220"/>
      <c r="E70" s="68"/>
      <c r="F70" s="221">
        <f>+I1a_8915[Preis pro Einheit]*I1a_8915[Eingesetzte Menge]</f>
        <v>0</v>
      </c>
      <c r="G70" s="68"/>
      <c r="H70" s="68"/>
      <c r="I70" s="68"/>
      <c r="J70" s="68"/>
      <c r="K70" s="68"/>
      <c r="L70" s="68"/>
    </row>
    <row r="71" spans="1:12">
      <c r="A71" s="68"/>
      <c r="B71" s="240" t="s">
        <v>1539</v>
      </c>
      <c r="C71" s="214"/>
      <c r="D71" s="214"/>
      <c r="E71" s="215">
        <f>SUBTOTAL(109,I1a_8915[Eingesetzte Menge])</f>
        <v>0</v>
      </c>
      <c r="F71" s="231">
        <f>IFERROR(SUBTOTAL(109,I1a_8915[Durchschnittspreis])/I1a_8915[[#Totals],[Eingesetzte Menge]],0)</f>
        <v>0</v>
      </c>
      <c r="G71" s="68"/>
      <c r="H71" s="68"/>
      <c r="I71" s="68"/>
      <c r="J71" s="68"/>
      <c r="K71" s="68"/>
      <c r="L71" s="68"/>
    </row>
    <row r="72" spans="1:12">
      <c r="A72" s="113"/>
      <c r="B72" s="113"/>
      <c r="C72" s="113"/>
      <c r="D72" s="113"/>
      <c r="E72" s="113"/>
      <c r="F72" s="113"/>
      <c r="G72" s="113"/>
      <c r="H72" s="113"/>
      <c r="I72" s="113"/>
      <c r="J72" s="113"/>
      <c r="K72" s="113"/>
      <c r="L72" s="113"/>
    </row>
    <row r="73" spans="1:12">
      <c r="A73" s="113"/>
      <c r="B73" s="8" t="s">
        <v>1028</v>
      </c>
      <c r="C73" s="8" t="str">
        <f>+VLOOKUP(B73,Implantate!B:D,3,FALSE)</f>
        <v>Einlegen oder Wechsel einer selbstexpandierenden Prothese am Darm</v>
      </c>
      <c r="D73" s="113"/>
      <c r="E73" s="113"/>
      <c r="F73" s="216"/>
      <c r="G73" s="113"/>
      <c r="H73" s="113"/>
      <c r="I73" s="113"/>
      <c r="J73" s="113"/>
      <c r="K73" s="113"/>
      <c r="L73" s="113"/>
    </row>
    <row r="74" spans="1:12">
      <c r="A74" s="113"/>
      <c r="B74" s="113" t="s">
        <v>1508</v>
      </c>
      <c r="C74" s="113" t="s">
        <v>1536</v>
      </c>
      <c r="D74" s="113" t="s">
        <v>219</v>
      </c>
      <c r="E74" s="113" t="s">
        <v>1537</v>
      </c>
      <c r="F74" s="216" t="s">
        <v>1540</v>
      </c>
      <c r="G74" s="124"/>
      <c r="H74" s="124"/>
      <c r="I74" s="124"/>
      <c r="J74" s="124"/>
      <c r="K74" s="124"/>
      <c r="L74" s="124"/>
    </row>
    <row r="75" spans="1:12">
      <c r="A75" s="68"/>
      <c r="B75" s="241" t="str">
        <f>+$B$73</f>
        <v>I12</v>
      </c>
      <c r="C75" s="68"/>
      <c r="D75" s="220"/>
      <c r="E75" s="68"/>
      <c r="F75" s="221">
        <f>+I1a_81016[Preis pro Einheit]*I1a_81016[Eingesetzte Menge]</f>
        <v>0</v>
      </c>
      <c r="G75" s="68"/>
      <c r="H75" s="68"/>
      <c r="I75" s="68"/>
      <c r="J75" s="68"/>
      <c r="K75" s="68"/>
      <c r="L75" s="68"/>
    </row>
    <row r="76" spans="1:12">
      <c r="A76" s="68"/>
      <c r="B76" s="240" t="s">
        <v>1539</v>
      </c>
      <c r="C76" s="214"/>
      <c r="D76" s="214"/>
      <c r="E76" s="215">
        <f>SUBTOTAL(109,I1a_81016[Eingesetzte Menge])</f>
        <v>0</v>
      </c>
      <c r="F76" s="231">
        <f>IFERROR(SUBTOTAL(109,I1a_81016[Durchschnittspreis])/I1a_81016[[#Totals],[Eingesetzte Menge]],0)</f>
        <v>0</v>
      </c>
      <c r="G76" s="68"/>
      <c r="H76" s="68"/>
      <c r="I76" s="68"/>
      <c r="J76" s="68"/>
      <c r="K76" s="68"/>
      <c r="L76" s="68"/>
    </row>
    <row r="77" spans="1:12">
      <c r="A77" s="113"/>
      <c r="B77" s="113"/>
      <c r="G77" s="113"/>
      <c r="H77" s="113"/>
      <c r="I77" s="113"/>
      <c r="J77" s="113"/>
      <c r="K77" s="113"/>
      <c r="L77" s="113"/>
    </row>
    <row r="78" spans="1:12">
      <c r="A78" s="113"/>
      <c r="B78" s="8" t="s">
        <v>1007</v>
      </c>
      <c r="C78" s="8" t="str">
        <f>+VLOOKUP(B78,Implantate!B:D,3,FALSE)</f>
        <v>Einlegen oder Wechsel einer selbstexpandierenden Dünndarmschlauchprothese</v>
      </c>
      <c r="D78" s="113"/>
      <c r="E78" s="113"/>
      <c r="F78" s="216"/>
      <c r="G78" s="113"/>
      <c r="H78" s="113"/>
      <c r="I78" s="113"/>
      <c r="J78" s="113"/>
      <c r="K78" s="113"/>
      <c r="L78" s="113"/>
    </row>
    <row r="79" spans="1:12">
      <c r="A79" s="113"/>
      <c r="B79" s="113" t="s">
        <v>1508</v>
      </c>
      <c r="C79" s="113" t="s">
        <v>1536</v>
      </c>
      <c r="D79" s="113" t="s">
        <v>219</v>
      </c>
      <c r="E79" s="113" t="s">
        <v>1537</v>
      </c>
      <c r="F79" s="216" t="s">
        <v>1540</v>
      </c>
      <c r="G79" s="124"/>
      <c r="H79" s="124"/>
      <c r="I79" s="124"/>
      <c r="J79" s="124"/>
      <c r="K79" s="124"/>
      <c r="L79" s="124"/>
    </row>
    <row r="80" spans="1:12">
      <c r="A80" s="68"/>
      <c r="B80" s="241" t="str">
        <f>+$B$78</f>
        <v>I13</v>
      </c>
      <c r="C80" s="68"/>
      <c r="D80" s="220"/>
      <c r="E80" s="68"/>
      <c r="F80" s="221">
        <f>+I1a_617[Preis pro Einheit]*I1a_617[Eingesetzte Menge]</f>
        <v>0</v>
      </c>
      <c r="G80" s="68"/>
      <c r="H80" s="68"/>
      <c r="I80" s="68"/>
      <c r="J80" s="68"/>
      <c r="K80" s="68"/>
      <c r="L80" s="68"/>
    </row>
    <row r="81" spans="1:12">
      <c r="A81" s="68"/>
      <c r="B81" s="240" t="s">
        <v>1539</v>
      </c>
      <c r="C81" s="214"/>
      <c r="D81" s="214"/>
      <c r="E81" s="215">
        <f>SUBTOTAL(109,I1a_617[Eingesetzte Menge])</f>
        <v>0</v>
      </c>
      <c r="F81" s="231">
        <f>IFERROR(SUBTOTAL(109,I1a_617[Durchschnittspreis])/I1a_617[[#Totals],[Eingesetzte Menge]],0)</f>
        <v>0</v>
      </c>
      <c r="G81" s="68"/>
      <c r="H81" s="68"/>
      <c r="I81" s="68"/>
      <c r="J81" s="68"/>
      <c r="K81" s="68"/>
      <c r="L81" s="68"/>
    </row>
    <row r="82" spans="1:12">
      <c r="A82" s="113"/>
      <c r="B82" s="113"/>
      <c r="C82" s="113"/>
      <c r="D82" s="113"/>
      <c r="E82" s="113"/>
      <c r="F82" s="113"/>
      <c r="G82" s="113"/>
      <c r="H82" s="113"/>
      <c r="I82" s="113"/>
      <c r="J82" s="113"/>
      <c r="K82" s="113"/>
      <c r="L82" s="113"/>
    </row>
    <row r="83" spans="1:12">
      <c r="A83" s="113"/>
      <c r="B83" s="8" t="s">
        <v>1008</v>
      </c>
      <c r="C83" s="8" t="str">
        <f>+VLOOKUP(B83,Implantate!B:D,3,FALSE)</f>
        <v>Einlegen oder Wechsel einer nicht selbstexpandierenden Prothese im Rektum</v>
      </c>
      <c r="D83" s="113"/>
      <c r="E83" s="113"/>
      <c r="F83" s="216"/>
      <c r="G83" s="113"/>
      <c r="H83" s="113"/>
      <c r="I83" s="113"/>
      <c r="J83" s="113"/>
      <c r="K83" s="113"/>
      <c r="L83" s="113"/>
    </row>
    <row r="84" spans="1:12">
      <c r="A84" s="113"/>
      <c r="B84" s="113" t="s">
        <v>1508</v>
      </c>
      <c r="C84" s="113" t="s">
        <v>1536</v>
      </c>
      <c r="D84" s="113" t="s">
        <v>219</v>
      </c>
      <c r="E84" s="113" t="s">
        <v>1537</v>
      </c>
      <c r="F84" s="216" t="s">
        <v>1540</v>
      </c>
      <c r="G84" s="124"/>
      <c r="H84" s="124"/>
      <c r="I84" s="124"/>
      <c r="J84" s="124"/>
      <c r="K84" s="124"/>
      <c r="L84" s="124"/>
    </row>
    <row r="85" spans="1:12">
      <c r="A85" s="68"/>
      <c r="B85" s="241" t="str">
        <f>+$B$83</f>
        <v>I14</v>
      </c>
      <c r="C85" s="68"/>
      <c r="D85" s="220"/>
      <c r="E85" s="68"/>
      <c r="F85" s="221">
        <f>+I14_S[Preis pro Einheit]*I14_S[Eingesetzte Menge]</f>
        <v>0</v>
      </c>
      <c r="G85" s="68"/>
      <c r="H85" s="68"/>
      <c r="I85" s="68"/>
      <c r="J85" s="68"/>
      <c r="K85" s="68"/>
      <c r="L85" s="68"/>
    </row>
    <row r="86" spans="1:12">
      <c r="A86" s="68"/>
      <c r="B86" s="240" t="s">
        <v>1539</v>
      </c>
      <c r="C86" s="214"/>
      <c r="D86" s="214"/>
      <c r="E86" s="215">
        <f>SUBTOTAL(109,I14_S[Eingesetzte Menge])</f>
        <v>0</v>
      </c>
      <c r="F86" s="231">
        <f>IFERROR(SUBTOTAL(109,I14_S[Durchschnittspreis])/I14_S[[#Totals],[Eingesetzte Menge]],0)</f>
        <v>0</v>
      </c>
      <c r="G86" s="68"/>
      <c r="H86" s="68"/>
      <c r="I86" s="68"/>
      <c r="J86" s="68"/>
      <c r="K86" s="68"/>
      <c r="L86" s="68"/>
    </row>
    <row r="87" spans="1:12">
      <c r="A87" s="113"/>
      <c r="B87" s="113"/>
      <c r="C87" s="113"/>
      <c r="D87" s="113"/>
      <c r="E87" s="113"/>
      <c r="F87" s="113"/>
      <c r="G87" s="113"/>
      <c r="H87" s="113"/>
      <c r="I87" s="113"/>
      <c r="J87" s="113"/>
      <c r="K87" s="113"/>
      <c r="L87" s="113"/>
    </row>
    <row r="88" spans="1:12">
      <c r="A88" s="113"/>
      <c r="B88" s="8" t="s">
        <v>1009</v>
      </c>
      <c r="C88" s="8" t="str">
        <f>+VLOOKUP(B88,Implantate!B:D,3,FALSE)</f>
        <v>Einlegen oder Wechsel einer selbstexpandierenden Prothese im Rektum</v>
      </c>
      <c r="D88" s="113"/>
      <c r="E88" s="113"/>
      <c r="F88" s="216"/>
      <c r="G88" s="113"/>
      <c r="H88" s="113"/>
      <c r="I88" s="113"/>
      <c r="J88" s="113"/>
      <c r="K88" s="113"/>
      <c r="L88" s="113"/>
    </row>
    <row r="89" spans="1:12">
      <c r="A89" s="113"/>
      <c r="B89" s="113" t="s">
        <v>1508</v>
      </c>
      <c r="C89" s="113" t="s">
        <v>1536</v>
      </c>
      <c r="D89" s="113" t="s">
        <v>219</v>
      </c>
      <c r="E89" s="113" t="s">
        <v>1537</v>
      </c>
      <c r="F89" s="216" t="s">
        <v>1540</v>
      </c>
      <c r="G89" s="124"/>
      <c r="H89" s="124"/>
      <c r="I89" s="124"/>
      <c r="J89" s="124"/>
      <c r="K89" s="124"/>
      <c r="L89" s="124"/>
    </row>
    <row r="90" spans="1:12">
      <c r="A90" s="68"/>
      <c r="B90" s="241" t="str">
        <f>+$B$88</f>
        <v>I15</v>
      </c>
      <c r="C90" s="68"/>
      <c r="D90" s="220"/>
      <c r="E90" s="68"/>
      <c r="F90" s="221">
        <f>+I1a_819[Preis pro Einheit]*I1a_819[Eingesetzte Menge]</f>
        <v>0</v>
      </c>
      <c r="G90" s="68"/>
      <c r="H90" s="68"/>
      <c r="I90" s="68"/>
      <c r="J90" s="68"/>
      <c r="K90" s="68"/>
      <c r="L90" s="68"/>
    </row>
    <row r="91" spans="1:12">
      <c r="A91" s="68"/>
      <c r="B91" s="240" t="s">
        <v>1539</v>
      </c>
      <c r="C91" s="214"/>
      <c r="D91" s="214"/>
      <c r="E91" s="215">
        <f>SUBTOTAL(109,I1a_819[Eingesetzte Menge])</f>
        <v>0</v>
      </c>
      <c r="F91" s="231">
        <f>IFERROR(SUBTOTAL(109,I1a_819[Durchschnittspreis])/I1a_819[[#Totals],[Eingesetzte Menge]],0)</f>
        <v>0</v>
      </c>
      <c r="G91" s="68"/>
      <c r="H91" s="68"/>
      <c r="I91" s="68"/>
      <c r="J91" s="68"/>
      <c r="K91" s="68"/>
      <c r="L91" s="68"/>
    </row>
    <row r="92" spans="1:12">
      <c r="A92" s="113"/>
      <c r="B92" s="113"/>
      <c r="C92" s="113"/>
      <c r="D92" s="113"/>
      <c r="E92" s="113"/>
      <c r="F92" s="113"/>
      <c r="G92" s="113"/>
      <c r="H92" s="113"/>
      <c r="I92" s="113"/>
      <c r="J92" s="113"/>
      <c r="K92" s="113"/>
      <c r="L92" s="113"/>
    </row>
    <row r="93" spans="1:12">
      <c r="A93" s="113"/>
      <c r="B93" s="8" t="s">
        <v>1010</v>
      </c>
      <c r="C93" s="8" t="str">
        <f>+VLOOKUP(B93,Implantate!B:D,3,FALSE)</f>
        <v>Einlegen eines oder mehrerer nicht selbstexpandierenden Stents (Prothese(n)) in den Gallengang</v>
      </c>
      <c r="D93" s="113"/>
      <c r="E93" s="113"/>
      <c r="F93" s="216"/>
      <c r="G93" s="113"/>
      <c r="H93" s="113"/>
      <c r="I93" s="113"/>
      <c r="J93" s="113"/>
      <c r="K93" s="113"/>
      <c r="L93" s="113"/>
    </row>
    <row r="94" spans="1:12">
      <c r="A94" s="113"/>
      <c r="B94" s="113" t="s">
        <v>1508</v>
      </c>
      <c r="C94" s="113" t="s">
        <v>1536</v>
      </c>
      <c r="D94" s="113" t="s">
        <v>219</v>
      </c>
      <c r="E94" s="113" t="s">
        <v>1537</v>
      </c>
      <c r="F94" s="216" t="s">
        <v>1540</v>
      </c>
      <c r="G94" s="124"/>
      <c r="H94" s="124"/>
      <c r="I94" s="124"/>
      <c r="J94" s="124"/>
      <c r="K94" s="124"/>
      <c r="L94" s="124"/>
    </row>
    <row r="95" spans="1:12">
      <c r="A95" s="68"/>
      <c r="B95" s="241" t="str">
        <f>+$B$93</f>
        <v>I16</v>
      </c>
      <c r="C95" s="68"/>
      <c r="D95" s="220"/>
      <c r="E95" s="68"/>
      <c r="F95" s="221">
        <f>+I1a_8920[Preis pro Einheit]*I1a_8920[Eingesetzte Menge]</f>
        <v>0</v>
      </c>
      <c r="G95" s="68"/>
      <c r="H95" s="68"/>
      <c r="I95" s="68"/>
      <c r="J95" s="68"/>
      <c r="K95" s="68"/>
      <c r="L95" s="68"/>
    </row>
    <row r="96" spans="1:12">
      <c r="A96" s="68"/>
      <c r="B96" s="240" t="s">
        <v>1539</v>
      </c>
      <c r="C96" s="214"/>
      <c r="D96" s="214"/>
      <c r="E96" s="215">
        <f>SUBTOTAL(109,I1a_8920[Eingesetzte Menge])</f>
        <v>0</v>
      </c>
      <c r="F96" s="231">
        <f>IFERROR(SUBTOTAL(109,I1a_8920[Durchschnittspreis])/I1a_8920[[#Totals],[Eingesetzte Menge]],0)</f>
        <v>0</v>
      </c>
      <c r="G96" s="68"/>
      <c r="H96" s="68"/>
      <c r="I96" s="68"/>
      <c r="J96" s="68"/>
      <c r="K96" s="68"/>
      <c r="L96" s="68"/>
    </row>
    <row r="97" spans="1:12">
      <c r="A97" s="113"/>
      <c r="B97" s="113"/>
      <c r="C97" s="113"/>
      <c r="D97" s="113"/>
      <c r="E97" s="113"/>
      <c r="F97" s="113"/>
      <c r="G97" s="113"/>
      <c r="H97" s="113"/>
      <c r="I97" s="113"/>
      <c r="J97" s="113"/>
      <c r="K97" s="113"/>
      <c r="L97" s="113"/>
    </row>
    <row r="98" spans="1:12">
      <c r="A98" s="113"/>
      <c r="B98" s="8" t="s">
        <v>1011</v>
      </c>
      <c r="C98" s="8" t="str">
        <f>+VLOOKUP(B98,Implantate!B:D,3,FALSE)</f>
        <v>Einlegen eines oder mehrerer selbstexpandierenden Stents (Prothese) in den Gallengang</v>
      </c>
      <c r="D98" s="113"/>
      <c r="E98" s="113"/>
      <c r="F98" s="216"/>
      <c r="G98" s="113"/>
      <c r="H98" s="113"/>
      <c r="I98" s="113"/>
      <c r="J98" s="113"/>
      <c r="K98" s="113"/>
      <c r="L98" s="113"/>
    </row>
    <row r="99" spans="1:12">
      <c r="A99" s="113"/>
      <c r="B99" s="113" t="s">
        <v>1508</v>
      </c>
      <c r="C99" s="113" t="s">
        <v>1536</v>
      </c>
      <c r="D99" s="113" t="s">
        <v>219</v>
      </c>
      <c r="E99" s="113" t="s">
        <v>1537</v>
      </c>
      <c r="F99" s="216" t="s">
        <v>1540</v>
      </c>
      <c r="G99" s="124"/>
      <c r="H99" s="124"/>
      <c r="I99" s="124"/>
      <c r="J99" s="124"/>
      <c r="K99" s="124"/>
      <c r="L99" s="124"/>
    </row>
    <row r="100" spans="1:12">
      <c r="A100" s="68"/>
      <c r="B100" s="241" t="str">
        <f>+$B$98</f>
        <v>I17</v>
      </c>
      <c r="C100" s="68"/>
      <c r="D100" s="220"/>
      <c r="E100" s="68"/>
      <c r="F100" s="221">
        <f>+I1a_81021[Preis pro Einheit]*I1a_81021[Eingesetzte Menge]</f>
        <v>0</v>
      </c>
      <c r="G100" s="68"/>
      <c r="H100" s="68"/>
      <c r="I100" s="68"/>
      <c r="J100" s="68"/>
      <c r="K100" s="68"/>
      <c r="L100" s="68"/>
    </row>
    <row r="101" spans="1:12">
      <c r="A101" s="68"/>
      <c r="B101" s="240" t="s">
        <v>1539</v>
      </c>
      <c r="C101" s="214"/>
      <c r="D101" s="214"/>
      <c r="E101" s="215">
        <f>SUBTOTAL(109,I1a_81021[Eingesetzte Menge])</f>
        <v>0</v>
      </c>
      <c r="F101" s="231">
        <f>IFERROR(SUBTOTAL(109,I1a_81021[Durchschnittspreis])/I1a_81021[[#Totals],[Eingesetzte Menge]],0)</f>
        <v>0</v>
      </c>
      <c r="G101" s="68"/>
      <c r="H101" s="68"/>
      <c r="I101" s="68"/>
      <c r="J101" s="68"/>
      <c r="K101" s="68"/>
      <c r="L101" s="68"/>
    </row>
    <row r="102" spans="1:12">
      <c r="A102" s="113"/>
      <c r="G102" s="113"/>
      <c r="H102" s="113"/>
      <c r="I102" s="113"/>
      <c r="J102" s="113"/>
      <c r="K102" s="113"/>
      <c r="L102" s="113"/>
    </row>
    <row r="103" spans="1:12">
      <c r="A103" s="113"/>
      <c r="B103" s="8" t="s">
        <v>1012</v>
      </c>
      <c r="C103" s="8" t="str">
        <f>+VLOOKUP(B103,Implantate!B:D,3,FALSE)</f>
        <v>Einsetzen und Wechsel eines nicht selbstexpandierenden Stents (Prothese) in den Ductus pancreaticus</v>
      </c>
      <c r="D103" s="113"/>
      <c r="E103" s="113"/>
      <c r="F103" s="216"/>
      <c r="G103" s="113"/>
      <c r="H103" s="113"/>
      <c r="I103" s="113"/>
      <c r="J103" s="113"/>
      <c r="K103" s="113"/>
      <c r="L103" s="113"/>
    </row>
    <row r="104" spans="1:12">
      <c r="A104" s="113"/>
      <c r="B104" s="113" t="s">
        <v>1508</v>
      </c>
      <c r="C104" s="113" t="s">
        <v>1536</v>
      </c>
      <c r="D104" s="113" t="s">
        <v>219</v>
      </c>
      <c r="E104" s="113" t="s">
        <v>1537</v>
      </c>
      <c r="F104" s="216" t="s">
        <v>1540</v>
      </c>
      <c r="G104" s="124"/>
      <c r="H104" s="124"/>
      <c r="I104" s="124"/>
      <c r="J104" s="124"/>
      <c r="K104" s="124"/>
      <c r="L104" s="124"/>
    </row>
    <row r="105" spans="1:12">
      <c r="A105" s="68"/>
      <c r="B105" s="241" t="str">
        <f>+$B$103</f>
        <v>I18</v>
      </c>
      <c r="C105" s="68"/>
      <c r="D105" s="220"/>
      <c r="E105" s="68"/>
      <c r="F105" s="221">
        <f>+I1a_822[Preis pro Einheit]*I1a_822[Eingesetzte Menge]</f>
        <v>0</v>
      </c>
      <c r="G105" s="68"/>
      <c r="H105" s="68"/>
      <c r="I105" s="68"/>
      <c r="J105" s="68"/>
      <c r="K105" s="68"/>
      <c r="L105" s="68"/>
    </row>
    <row r="106" spans="1:12">
      <c r="A106" s="68"/>
      <c r="B106" s="240" t="s">
        <v>1539</v>
      </c>
      <c r="C106" s="214"/>
      <c r="D106" s="214"/>
      <c r="E106" s="215">
        <f>SUBTOTAL(109,I1a_822[Eingesetzte Menge])</f>
        <v>0</v>
      </c>
      <c r="F106" s="231">
        <f>IFERROR(SUBTOTAL(109,I1a_822[Durchschnittspreis])/I1a_822[[#Totals],[Eingesetzte Menge]],0)</f>
        <v>0</v>
      </c>
      <c r="G106" s="68"/>
      <c r="H106" s="68"/>
      <c r="I106" s="68"/>
      <c r="J106" s="68"/>
      <c r="K106" s="68"/>
      <c r="L106" s="68"/>
    </row>
    <row r="107" spans="1:12">
      <c r="A107" s="113"/>
      <c r="B107" s="113"/>
      <c r="C107" s="113"/>
      <c r="D107" s="113"/>
      <c r="E107" s="113"/>
      <c r="F107" s="113"/>
      <c r="G107" s="113"/>
      <c r="H107" s="113"/>
      <c r="I107" s="113"/>
      <c r="J107" s="113"/>
      <c r="K107" s="113"/>
      <c r="L107" s="113"/>
    </row>
    <row r="108" spans="1:12">
      <c r="A108" s="113"/>
      <c r="B108" s="8" t="s">
        <v>1013</v>
      </c>
      <c r="C108" s="8" t="str">
        <f>+VLOOKUP(B108,Implantate!B:D,3,FALSE)</f>
        <v>Einsetzen und Wechsel eines selbstexpandierenden Stents (Prothese) in den Ductus pancreaticus</v>
      </c>
      <c r="D108" s="113"/>
      <c r="E108" s="113"/>
      <c r="F108" s="216"/>
      <c r="G108" s="113"/>
      <c r="H108" s="113"/>
      <c r="I108" s="113"/>
      <c r="J108" s="113"/>
      <c r="K108" s="113"/>
      <c r="L108" s="113"/>
    </row>
    <row r="109" spans="1:12">
      <c r="A109" s="113"/>
      <c r="B109" s="113" t="s">
        <v>1508</v>
      </c>
      <c r="C109" s="113" t="s">
        <v>1536</v>
      </c>
      <c r="D109" s="113" t="s">
        <v>219</v>
      </c>
      <c r="E109" s="113" t="s">
        <v>1537</v>
      </c>
      <c r="F109" s="216" t="s">
        <v>1540</v>
      </c>
      <c r="G109" s="124"/>
      <c r="H109" s="124"/>
      <c r="I109" s="124"/>
      <c r="J109" s="124"/>
      <c r="K109" s="124"/>
      <c r="L109" s="124"/>
    </row>
    <row r="110" spans="1:12">
      <c r="A110" s="68"/>
      <c r="B110" s="241" t="str">
        <f>+$B$108</f>
        <v>I19</v>
      </c>
      <c r="C110" s="68"/>
      <c r="D110" s="220"/>
      <c r="E110" s="68"/>
      <c r="F110" s="221">
        <f>+I1a_8923[Preis pro Einheit]*I1a_8923[Eingesetzte Menge]</f>
        <v>0</v>
      </c>
      <c r="G110" s="68"/>
      <c r="H110" s="68"/>
      <c r="I110" s="68"/>
      <c r="J110" s="68"/>
      <c r="K110" s="68"/>
      <c r="L110" s="68"/>
    </row>
    <row r="111" spans="1:12">
      <c r="A111" s="68"/>
      <c r="B111" s="240" t="s">
        <v>1539</v>
      </c>
      <c r="C111" s="214"/>
      <c r="D111" s="214"/>
      <c r="E111" s="215">
        <f>SUBTOTAL(109,I1a_8923[Eingesetzte Menge])</f>
        <v>0</v>
      </c>
      <c r="F111" s="231">
        <f>IFERROR(SUBTOTAL(109,I1a_8923[Durchschnittspreis])/I1a_8923[[#Totals],[Eingesetzte Menge]],0)</f>
        <v>0</v>
      </c>
      <c r="G111" s="68"/>
      <c r="H111" s="68"/>
      <c r="I111" s="68"/>
      <c r="J111" s="68"/>
      <c r="K111" s="68"/>
      <c r="L111" s="68"/>
    </row>
    <row r="112" spans="1:12">
      <c r="A112" s="113"/>
      <c r="B112" s="113"/>
      <c r="C112" s="113"/>
      <c r="D112" s="113"/>
      <c r="E112" s="113"/>
      <c r="F112" s="113"/>
      <c r="G112" s="113"/>
      <c r="H112" s="113"/>
      <c r="I112" s="113"/>
      <c r="J112" s="113"/>
      <c r="K112" s="113"/>
      <c r="L112" s="113"/>
    </row>
    <row r="113" spans="1:12">
      <c r="A113" s="113"/>
      <c r="B113" s="8" t="s">
        <v>1014</v>
      </c>
      <c r="C113" s="8" t="str">
        <f>+VLOOKUP(B113,Implantate!B:D,3,FALSE)</f>
        <v>Einlage oder Wechsel eines nicht selbstexpandierenden Stents (Prothese) in den Pankreasgang</v>
      </c>
      <c r="D113" s="113"/>
      <c r="E113" s="113"/>
      <c r="F113" s="216"/>
      <c r="G113" s="113"/>
      <c r="H113" s="113"/>
      <c r="I113" s="113"/>
      <c r="J113" s="113"/>
      <c r="K113" s="113"/>
      <c r="L113" s="113"/>
    </row>
    <row r="114" spans="1:12">
      <c r="A114" s="113"/>
      <c r="B114" s="113" t="s">
        <v>1508</v>
      </c>
      <c r="C114" s="113" t="s">
        <v>1536</v>
      </c>
      <c r="D114" s="113" t="s">
        <v>219</v>
      </c>
      <c r="E114" s="113" t="s">
        <v>1537</v>
      </c>
      <c r="F114" s="216" t="s">
        <v>1540</v>
      </c>
      <c r="G114" s="124"/>
      <c r="H114" s="124"/>
      <c r="I114" s="124"/>
      <c r="J114" s="124"/>
      <c r="K114" s="124"/>
      <c r="L114" s="124"/>
    </row>
    <row r="115" spans="1:12">
      <c r="A115" s="68"/>
      <c r="B115" s="241" t="str">
        <f>+$B$113</f>
        <v>I20</v>
      </c>
      <c r="C115" s="68"/>
      <c r="D115" s="220"/>
      <c r="E115" s="68"/>
      <c r="F115" s="221">
        <f>+I1a_81024[Preis pro Einheit]*I1a_81024[Eingesetzte Menge]</f>
        <v>0</v>
      </c>
      <c r="G115" s="68"/>
      <c r="H115" s="68"/>
      <c r="I115" s="68"/>
      <c r="J115" s="68"/>
      <c r="K115" s="68"/>
      <c r="L115" s="68"/>
    </row>
    <row r="116" spans="1:12">
      <c r="A116" s="68"/>
      <c r="B116" s="240" t="s">
        <v>1539</v>
      </c>
      <c r="C116" s="214"/>
      <c r="D116" s="214"/>
      <c r="E116" s="215">
        <f>SUBTOTAL(109,I1a_81024[Eingesetzte Menge])</f>
        <v>0</v>
      </c>
      <c r="F116" s="231">
        <f>IFERROR(SUBTOTAL(109,I1a_81024[Durchschnittspreis])/I1a_81024[[#Totals],[Eingesetzte Menge]],0)</f>
        <v>0</v>
      </c>
      <c r="G116" s="68"/>
      <c r="H116" s="68"/>
      <c r="I116" s="68"/>
      <c r="J116" s="68"/>
      <c r="K116" s="68"/>
      <c r="L116" s="68"/>
    </row>
    <row r="117" spans="1:12">
      <c r="A117" s="113"/>
      <c r="B117" s="113"/>
      <c r="C117" s="113"/>
      <c r="D117" s="113"/>
      <c r="E117" s="113"/>
      <c r="F117" s="113"/>
      <c r="G117" s="113"/>
      <c r="H117" s="113"/>
      <c r="I117" s="113"/>
      <c r="J117" s="113"/>
      <c r="K117" s="113"/>
      <c r="L117" s="113"/>
    </row>
    <row r="118" spans="1:12">
      <c r="A118" s="113"/>
      <c r="B118" s="8" t="s">
        <v>1015</v>
      </c>
      <c r="C118" s="8" t="str">
        <f>+VLOOKUP(B118,Implantate!B:D,3,FALSE)</f>
        <v>Einlage oder Wechsel eines selbstexpandierenden Stents (Prothese) in den Pankreasgang</v>
      </c>
      <c r="D118" s="113"/>
      <c r="E118" s="113"/>
      <c r="F118" s="216"/>
      <c r="G118" s="113"/>
      <c r="H118" s="113"/>
      <c r="I118" s="113"/>
      <c r="J118" s="113"/>
      <c r="K118" s="113"/>
      <c r="L118" s="113"/>
    </row>
    <row r="119" spans="1:12">
      <c r="A119" s="113"/>
      <c r="B119" s="113" t="s">
        <v>1508</v>
      </c>
      <c r="C119" s="113" t="s">
        <v>1536</v>
      </c>
      <c r="D119" s="113" t="s">
        <v>219</v>
      </c>
      <c r="E119" s="113" t="s">
        <v>1537</v>
      </c>
      <c r="F119" s="216" t="s">
        <v>1540</v>
      </c>
      <c r="G119" s="124"/>
      <c r="H119" s="124"/>
      <c r="I119" s="124"/>
      <c r="J119" s="124"/>
      <c r="K119" s="124"/>
      <c r="L119" s="124"/>
    </row>
    <row r="120" spans="1:12">
      <c r="A120" s="68"/>
      <c r="B120" s="241" t="str">
        <f>+$B$118</f>
        <v>I21</v>
      </c>
      <c r="C120" s="68"/>
      <c r="D120" s="220"/>
      <c r="E120" s="68"/>
      <c r="F120" s="221">
        <f>+I1a_61225[Preis pro Einheit]*I1a_61225[Eingesetzte Menge]</f>
        <v>0</v>
      </c>
      <c r="G120" s="68"/>
      <c r="H120" s="68"/>
      <c r="I120" s="68"/>
      <c r="J120" s="68"/>
      <c r="K120" s="68"/>
      <c r="L120" s="68"/>
    </row>
    <row r="121" spans="1:12">
      <c r="A121" s="68"/>
      <c r="B121" s="240" t="s">
        <v>1539</v>
      </c>
      <c r="C121" s="214"/>
      <c r="D121" s="214"/>
      <c r="E121" s="215">
        <f>SUBTOTAL(109,I1a_61225[Eingesetzte Menge])</f>
        <v>0</v>
      </c>
      <c r="F121" s="231">
        <f>IFERROR(SUBTOTAL(109,I1a_61225[Durchschnittspreis])/I1a_61225[[#Totals],[Eingesetzte Menge]],0)</f>
        <v>0</v>
      </c>
      <c r="G121" s="68"/>
      <c r="H121" s="68"/>
      <c r="I121" s="68"/>
      <c r="J121" s="68"/>
      <c r="K121" s="68"/>
      <c r="L121" s="68"/>
    </row>
    <row r="122" spans="1:12">
      <c r="A122" s="113"/>
      <c r="B122" s="113"/>
      <c r="C122" s="113"/>
      <c r="D122" s="113"/>
      <c r="E122" s="113"/>
      <c r="F122" s="113"/>
      <c r="G122" s="113"/>
      <c r="H122" s="113"/>
      <c r="I122" s="113"/>
      <c r="J122" s="113"/>
      <c r="K122" s="113"/>
      <c r="L122" s="113"/>
    </row>
    <row r="123" spans="1:12">
      <c r="A123" s="113"/>
      <c r="B123" s="8" t="s">
        <v>1016</v>
      </c>
      <c r="C123" s="8" t="str">
        <f>+VLOOKUP(B123,Implantate!B:D,3,FALSE)</f>
        <v>Implantation oder Ersetzen eines elektronischen Ureterstimulators</v>
      </c>
      <c r="D123" s="113"/>
      <c r="E123" s="113"/>
      <c r="F123" s="216"/>
      <c r="G123" s="113"/>
      <c r="H123" s="113"/>
      <c r="I123" s="113"/>
      <c r="J123" s="113"/>
      <c r="K123" s="113"/>
      <c r="L123" s="113"/>
    </row>
    <row r="124" spans="1:12">
      <c r="A124" s="113"/>
      <c r="B124" s="113" t="s">
        <v>1508</v>
      </c>
      <c r="C124" s="113" t="s">
        <v>1536</v>
      </c>
      <c r="D124" s="113" t="s">
        <v>219</v>
      </c>
      <c r="E124" s="113" t="s">
        <v>1537</v>
      </c>
      <c r="F124" s="216" t="s">
        <v>1540</v>
      </c>
      <c r="G124" s="124"/>
      <c r="H124" s="124"/>
      <c r="I124" s="124"/>
      <c r="J124" s="124"/>
      <c r="K124" s="124"/>
      <c r="L124" s="124"/>
    </row>
    <row r="125" spans="1:12">
      <c r="A125" s="68"/>
      <c r="B125" s="241" t="str">
        <f>+$B$123</f>
        <v>I22</v>
      </c>
      <c r="C125" s="68"/>
      <c r="D125" s="220"/>
      <c r="E125" s="68"/>
      <c r="F125" s="221">
        <f>+I1a_71326[Preis pro Einheit]*I1a_71326[Eingesetzte Menge]</f>
        <v>0</v>
      </c>
      <c r="G125" s="68"/>
      <c r="H125" s="68"/>
      <c r="I125" s="68"/>
      <c r="J125" s="68"/>
      <c r="K125" s="68"/>
      <c r="L125" s="68"/>
    </row>
    <row r="126" spans="1:12">
      <c r="A126" s="68"/>
      <c r="B126" s="240" t="s">
        <v>1539</v>
      </c>
      <c r="C126" s="214"/>
      <c r="D126" s="214"/>
      <c r="E126" s="215">
        <f>SUBTOTAL(109,I1a_71326[Eingesetzte Menge])</f>
        <v>0</v>
      </c>
      <c r="F126" s="231">
        <f>IFERROR(SUBTOTAL(109,I1a_71326[Durchschnittspreis])/I1a_71326[[#Totals],[Eingesetzte Menge]],0)</f>
        <v>0</v>
      </c>
      <c r="G126" s="68"/>
      <c r="H126" s="68"/>
      <c r="I126" s="68"/>
      <c r="J126" s="68"/>
      <c r="K126" s="68"/>
      <c r="L126" s="68"/>
    </row>
    <row r="127" spans="1:12">
      <c r="A127" s="113"/>
      <c r="B127" s="113"/>
      <c r="C127" s="113"/>
      <c r="D127" s="113"/>
      <c r="E127" s="113"/>
      <c r="F127" s="113"/>
      <c r="G127" s="113"/>
      <c r="H127" s="113"/>
      <c r="I127" s="113"/>
      <c r="J127" s="113"/>
      <c r="K127" s="113"/>
      <c r="L127" s="113"/>
    </row>
    <row r="128" spans="1:12">
      <c r="A128" s="113"/>
      <c r="B128" s="8" t="s">
        <v>1017</v>
      </c>
      <c r="C128" s="8" t="str">
        <f>+VLOOKUP(B128,Implantate!B:D,3,FALSE)</f>
        <v>Implantation oder Ersetzen eines elektronischen Blasenstimulators</v>
      </c>
      <c r="D128" s="113"/>
      <c r="E128" s="113"/>
      <c r="F128" s="216"/>
      <c r="G128" s="113"/>
      <c r="H128" s="113"/>
      <c r="I128" s="113"/>
      <c r="J128" s="113"/>
      <c r="K128" s="113"/>
      <c r="L128" s="113"/>
    </row>
    <row r="129" spans="1:12">
      <c r="A129" s="113"/>
      <c r="B129" s="113" t="s">
        <v>1508</v>
      </c>
      <c r="C129" s="113" t="s">
        <v>1536</v>
      </c>
      <c r="D129" s="113" t="s">
        <v>219</v>
      </c>
      <c r="E129" s="113" t="s">
        <v>1537</v>
      </c>
      <c r="F129" s="216" t="s">
        <v>1540</v>
      </c>
      <c r="G129" s="124"/>
      <c r="H129" s="124"/>
      <c r="I129" s="124"/>
      <c r="J129" s="124"/>
      <c r="K129" s="124"/>
      <c r="L129" s="124"/>
    </row>
    <row r="130" spans="1:12">
      <c r="A130" s="68"/>
      <c r="B130" s="241" t="str">
        <f>+$B$128</f>
        <v>I23</v>
      </c>
      <c r="C130" s="68"/>
      <c r="D130" s="220"/>
      <c r="E130" s="68"/>
      <c r="F130" s="221">
        <f>+I1a_81427[Preis pro Einheit]*I1a_81427[Eingesetzte Menge]</f>
        <v>0</v>
      </c>
      <c r="G130" s="68"/>
      <c r="H130" s="68"/>
      <c r="I130" s="68"/>
      <c r="J130" s="68"/>
      <c r="K130" s="68"/>
      <c r="L130" s="68"/>
    </row>
    <row r="131" spans="1:12">
      <c r="A131" s="68"/>
      <c r="B131" s="240" t="s">
        <v>1539</v>
      </c>
      <c r="C131" s="214"/>
      <c r="D131" s="214"/>
      <c r="E131" s="215">
        <f>SUBTOTAL(109,I1a_81427[Eingesetzte Menge])</f>
        <v>0</v>
      </c>
      <c r="F131" s="231">
        <f>IFERROR(SUBTOTAL(109,I1a_81427[Durchschnittspreis])/I1a_81427[[#Totals],[Eingesetzte Menge]],0)</f>
        <v>0</v>
      </c>
      <c r="G131" s="68"/>
      <c r="H131" s="68"/>
      <c r="I131" s="68"/>
      <c r="J131" s="68"/>
      <c r="K131" s="68"/>
      <c r="L131" s="68"/>
    </row>
    <row r="132" spans="1:12">
      <c r="A132" s="113"/>
      <c r="B132" s="113"/>
      <c r="C132" s="113"/>
      <c r="D132" s="113"/>
      <c r="E132" s="113"/>
      <c r="F132" s="113"/>
      <c r="G132" s="113"/>
      <c r="H132" s="113"/>
      <c r="I132" s="113"/>
      <c r="J132" s="113"/>
      <c r="K132" s="113"/>
      <c r="L132" s="113"/>
    </row>
    <row r="133" spans="1:12">
      <c r="A133" s="113"/>
      <c r="B133" s="8" t="s">
        <v>1018</v>
      </c>
      <c r="C133" s="8" t="str">
        <f>+VLOOKUP(B133,Implantate!B:D,3,FALSE)</f>
        <v>Einsetzen oder Ersetzen einer nicht-aufblasbaren Penisprothese</v>
      </c>
      <c r="D133" s="113"/>
      <c r="E133" s="113"/>
      <c r="F133" s="216"/>
      <c r="G133" s="113"/>
      <c r="H133" s="113"/>
      <c r="I133" s="113"/>
      <c r="J133" s="113"/>
      <c r="K133" s="113"/>
      <c r="L133" s="113"/>
    </row>
    <row r="134" spans="1:12">
      <c r="A134" s="113"/>
      <c r="B134" s="113" t="s">
        <v>1508</v>
      </c>
      <c r="C134" s="113" t="s">
        <v>1536</v>
      </c>
      <c r="D134" s="113" t="s">
        <v>219</v>
      </c>
      <c r="E134" s="113" t="s">
        <v>1537</v>
      </c>
      <c r="F134" s="216" t="s">
        <v>1540</v>
      </c>
      <c r="G134" s="124"/>
      <c r="H134" s="124"/>
      <c r="I134" s="124"/>
      <c r="J134" s="124"/>
      <c r="K134" s="124"/>
      <c r="L134" s="124"/>
    </row>
    <row r="135" spans="1:12">
      <c r="A135" s="68"/>
      <c r="B135" s="241" t="str">
        <f>+$B$133</f>
        <v>I24</v>
      </c>
      <c r="C135" s="68"/>
      <c r="D135" s="220"/>
      <c r="E135" s="68"/>
      <c r="F135" s="221">
        <f>+I1a_891528[Preis pro Einheit]*I1a_891528[Eingesetzte Menge]</f>
        <v>0</v>
      </c>
      <c r="G135" s="68"/>
      <c r="H135" s="68"/>
      <c r="I135" s="68"/>
      <c r="J135" s="68"/>
      <c r="K135" s="68"/>
      <c r="L135" s="68"/>
    </row>
    <row r="136" spans="1:12">
      <c r="A136" s="68"/>
      <c r="B136" s="240" t="s">
        <v>1539</v>
      </c>
      <c r="C136" s="214"/>
      <c r="D136" s="214"/>
      <c r="E136" s="215">
        <f>SUBTOTAL(109,I1a_891528[Eingesetzte Menge])</f>
        <v>0</v>
      </c>
      <c r="F136" s="231">
        <f>IFERROR(SUBTOTAL(109,I1a_891528[Durchschnittspreis])/I1a_891528[[#Totals],[Eingesetzte Menge]],0)</f>
        <v>0</v>
      </c>
      <c r="G136" s="68"/>
      <c r="H136" s="68"/>
      <c r="I136" s="68"/>
      <c r="J136" s="68"/>
      <c r="K136" s="68"/>
      <c r="L136" s="68"/>
    </row>
    <row r="137" spans="1:12">
      <c r="A137" s="113"/>
      <c r="B137" s="113"/>
      <c r="C137" s="113"/>
      <c r="D137" s="113"/>
      <c r="E137" s="113"/>
      <c r="F137" s="113"/>
      <c r="G137" s="113"/>
      <c r="H137" s="113"/>
      <c r="I137" s="113"/>
      <c r="J137" s="113"/>
      <c r="K137" s="113"/>
      <c r="L137" s="113"/>
    </row>
    <row r="138" spans="1:12">
      <c r="A138" s="113"/>
      <c r="B138" s="8" t="s">
        <v>1019</v>
      </c>
      <c r="C138" s="8" t="str">
        <f>+VLOOKUP(B138,Implantate!B:D,3,FALSE)</f>
        <v>Einsetzen oder Ersetzen einer aufblasbaren Penisprothese</v>
      </c>
      <c r="D138" s="113"/>
      <c r="E138" s="113"/>
      <c r="F138" s="216"/>
      <c r="G138" s="113"/>
      <c r="H138" s="113"/>
      <c r="I138" s="113"/>
      <c r="J138" s="113"/>
      <c r="K138" s="113"/>
      <c r="L138" s="113"/>
    </row>
    <row r="139" spans="1:12">
      <c r="A139" s="113"/>
      <c r="B139" s="113" t="s">
        <v>1508</v>
      </c>
      <c r="C139" s="113" t="s">
        <v>1536</v>
      </c>
      <c r="D139" s="113" t="s">
        <v>219</v>
      </c>
      <c r="E139" s="113" t="s">
        <v>1537</v>
      </c>
      <c r="F139" s="216" t="s">
        <v>1540</v>
      </c>
      <c r="G139" s="124"/>
      <c r="H139" s="124"/>
      <c r="I139" s="124"/>
      <c r="J139" s="124"/>
      <c r="K139" s="124"/>
      <c r="L139" s="124"/>
    </row>
    <row r="140" spans="1:12">
      <c r="A140" s="68"/>
      <c r="B140" s="241" t="str">
        <f>+$B$138</f>
        <v>I25</v>
      </c>
      <c r="C140" s="68"/>
      <c r="D140" s="220"/>
      <c r="E140" s="68"/>
      <c r="F140" s="221">
        <f>+I1a_8101629[Preis pro Einheit]*I1a_8101629[Eingesetzte Menge]</f>
        <v>0</v>
      </c>
      <c r="G140" s="68"/>
      <c r="H140" s="68"/>
      <c r="I140" s="68"/>
      <c r="J140" s="68"/>
      <c r="K140" s="68"/>
      <c r="L140" s="68"/>
    </row>
    <row r="141" spans="1:12">
      <c r="A141" s="68"/>
      <c r="B141" s="240" t="s">
        <v>1539</v>
      </c>
      <c r="C141" s="214"/>
      <c r="D141" s="214"/>
      <c r="E141" s="215">
        <f>SUBTOTAL(109,I1a_8101629[Eingesetzte Menge])</f>
        <v>0</v>
      </c>
      <c r="F141" s="231">
        <f>IFERROR(SUBTOTAL(109,I1a_8101629[Durchschnittspreis])/I1a_8101629[[#Totals],[Eingesetzte Menge]],0)</f>
        <v>0</v>
      </c>
      <c r="G141" s="68"/>
      <c r="H141" s="68"/>
      <c r="I141" s="68"/>
      <c r="J141" s="68"/>
      <c r="K141" s="68"/>
      <c r="L141" s="68"/>
    </row>
    <row r="142" spans="1:12">
      <c r="A142" s="113"/>
      <c r="B142" s="113"/>
      <c r="C142" s="113"/>
      <c r="D142" s="113"/>
      <c r="E142" s="113"/>
      <c r="F142" s="113"/>
      <c r="G142" s="113"/>
      <c r="H142" s="113"/>
      <c r="I142" s="113"/>
      <c r="J142" s="113"/>
      <c r="K142" s="113"/>
      <c r="L142" s="113"/>
    </row>
    <row r="143" spans="1:12">
      <c r="A143" s="113"/>
      <c r="B143" s="8" t="s">
        <v>1020</v>
      </c>
      <c r="C143" s="8" t="str">
        <f>+VLOOKUP(B143,Implantate!B:D,3,FALSE)</f>
        <v>Implantation oder Wechsel einer Endoprothese am Kiefergelenk</v>
      </c>
      <c r="D143" s="113"/>
      <c r="E143" s="113"/>
      <c r="F143" s="216"/>
      <c r="G143" s="113"/>
      <c r="H143" s="113"/>
      <c r="I143" s="113"/>
      <c r="J143" s="113"/>
      <c r="K143" s="113"/>
      <c r="L143" s="113"/>
    </row>
    <row r="144" spans="1:12">
      <c r="A144" s="113"/>
      <c r="B144" s="113" t="s">
        <v>1508</v>
      </c>
      <c r="C144" s="113" t="s">
        <v>1536</v>
      </c>
      <c r="D144" s="113" t="s">
        <v>219</v>
      </c>
      <c r="E144" s="113" t="s">
        <v>1537</v>
      </c>
      <c r="F144" s="216" t="s">
        <v>1540</v>
      </c>
      <c r="G144" s="124"/>
      <c r="H144" s="124"/>
      <c r="I144" s="124"/>
      <c r="J144" s="124"/>
      <c r="K144" s="124"/>
      <c r="L144" s="124"/>
    </row>
    <row r="145" spans="1:12">
      <c r="A145" s="68"/>
      <c r="B145" s="241" t="str">
        <f>+$B$143</f>
        <v>I26</v>
      </c>
      <c r="C145" s="68"/>
      <c r="D145" s="220"/>
      <c r="E145" s="68"/>
      <c r="F145" s="221">
        <f>+I1a_61730[Preis pro Einheit]*I1a_61730[Eingesetzte Menge]</f>
        <v>0</v>
      </c>
      <c r="G145" s="68"/>
      <c r="H145" s="68"/>
      <c r="I145" s="68"/>
      <c r="J145" s="68"/>
      <c r="K145" s="68"/>
      <c r="L145" s="68"/>
    </row>
    <row r="146" spans="1:12">
      <c r="A146" s="68"/>
      <c r="B146" s="240" t="s">
        <v>1539</v>
      </c>
      <c r="C146" s="214"/>
      <c r="D146" s="214"/>
      <c r="E146" s="215">
        <f>SUBTOTAL(109,I1a_61730[Eingesetzte Menge])</f>
        <v>0</v>
      </c>
      <c r="F146" s="231">
        <f>IFERROR(SUBTOTAL(109,I1a_61730[Durchschnittspreis])/I1a_61730[[#Totals],[Eingesetzte Menge]],0)</f>
        <v>0</v>
      </c>
      <c r="G146" s="68"/>
      <c r="H146" s="68"/>
      <c r="I146" s="68"/>
      <c r="J146" s="68"/>
      <c r="K146" s="68"/>
      <c r="L146" s="68"/>
    </row>
    <row r="147" spans="1:12">
      <c r="A147" s="113"/>
      <c r="B147" s="113"/>
      <c r="C147" s="113"/>
      <c r="D147" s="113"/>
      <c r="E147" s="113"/>
      <c r="F147" s="113"/>
      <c r="G147" s="113"/>
      <c r="H147" s="113"/>
      <c r="I147" s="113"/>
      <c r="J147" s="113"/>
      <c r="K147" s="113"/>
      <c r="L147" s="113"/>
    </row>
    <row r="148" spans="1:12">
      <c r="A148" s="113"/>
      <c r="B148" s="8" t="s">
        <v>1021</v>
      </c>
      <c r="C148" s="8" t="str">
        <f>+VLOOKUP(B148,Implantate!B:D,3,FALSE)</f>
        <v>Implantation einer Totalendoprothese am Kiefergelenk, vorgefertigte Komponenten</v>
      </c>
      <c r="D148" s="113"/>
      <c r="E148" s="113"/>
      <c r="F148" s="216"/>
      <c r="G148" s="113"/>
      <c r="H148" s="113"/>
      <c r="I148" s="113"/>
      <c r="J148" s="113"/>
      <c r="K148" s="113"/>
      <c r="L148" s="113"/>
    </row>
    <row r="149" spans="1:12">
      <c r="A149" s="113"/>
      <c r="B149" s="113" t="s">
        <v>1508</v>
      </c>
      <c r="C149" s="113" t="s">
        <v>1536</v>
      </c>
      <c r="D149" s="113" t="s">
        <v>219</v>
      </c>
      <c r="E149" s="113" t="s">
        <v>1537</v>
      </c>
      <c r="F149" s="216" t="s">
        <v>1540</v>
      </c>
      <c r="G149" s="124"/>
      <c r="H149" s="124"/>
      <c r="I149" s="124"/>
      <c r="J149" s="124"/>
      <c r="K149" s="124"/>
      <c r="L149" s="124"/>
    </row>
    <row r="150" spans="1:12">
      <c r="A150" s="68"/>
      <c r="B150" s="241" t="str">
        <f>+$B$148</f>
        <v>I27</v>
      </c>
      <c r="C150" s="133"/>
      <c r="D150" s="220"/>
      <c r="E150" s="133"/>
      <c r="F150" s="221">
        <f>+I1a_71831[Preis pro Einheit]*I1a_71831[Eingesetzte Menge]</f>
        <v>0</v>
      </c>
      <c r="G150" s="68"/>
      <c r="H150" s="68"/>
      <c r="I150" s="68"/>
      <c r="J150" s="68"/>
      <c r="K150" s="68"/>
      <c r="L150" s="68"/>
    </row>
    <row r="151" spans="1:12">
      <c r="A151" s="68"/>
      <c r="B151" s="240" t="s">
        <v>1539</v>
      </c>
      <c r="C151" s="214"/>
      <c r="D151" s="214"/>
      <c r="E151" s="215">
        <f>SUBTOTAL(109,I1a_71831[Eingesetzte Menge])</f>
        <v>0</v>
      </c>
      <c r="F151" s="231">
        <f>IFERROR(SUBTOTAL(109,I1a_71831[Durchschnittspreis])/I1a_71831[[#Totals],[Eingesetzte Menge]],0)</f>
        <v>0</v>
      </c>
      <c r="G151" s="68"/>
      <c r="H151" s="68"/>
      <c r="I151" s="68"/>
      <c r="J151" s="68"/>
      <c r="K151" s="68"/>
      <c r="L151" s="68"/>
    </row>
    <row r="152" spans="1:12">
      <c r="A152" s="113"/>
      <c r="B152" s="241"/>
      <c r="C152" s="113"/>
      <c r="D152" s="113"/>
      <c r="E152" s="113"/>
      <c r="F152" s="113"/>
      <c r="G152" s="113"/>
      <c r="H152" s="113"/>
      <c r="I152" s="113"/>
      <c r="J152" s="113"/>
      <c r="K152" s="113"/>
      <c r="L152" s="113"/>
    </row>
    <row r="153" spans="1:12">
      <c r="A153" s="113"/>
      <c r="B153" s="8" t="s">
        <v>1022</v>
      </c>
      <c r="C153" s="8" t="str">
        <f>+VLOOKUP(B153,Implantate!B:D,3,FALSE)</f>
        <v>Implantation einer Totalendoprothese am Kiefergelenk, CAD-CAM gefertigte Komponenten</v>
      </c>
      <c r="D153" s="113"/>
      <c r="E153" s="113"/>
      <c r="F153" s="216"/>
      <c r="G153" s="113"/>
      <c r="H153" s="113"/>
      <c r="I153" s="113"/>
      <c r="J153" s="113"/>
      <c r="K153" s="113"/>
      <c r="L153" s="113"/>
    </row>
    <row r="154" spans="1:12">
      <c r="A154" s="113"/>
      <c r="B154" s="113" t="s">
        <v>1508</v>
      </c>
      <c r="C154" s="113" t="s">
        <v>1536</v>
      </c>
      <c r="D154" s="113" t="s">
        <v>219</v>
      </c>
      <c r="E154" s="113" t="s">
        <v>1537</v>
      </c>
      <c r="F154" s="216" t="s">
        <v>1540</v>
      </c>
      <c r="G154" s="124"/>
      <c r="H154" s="124"/>
      <c r="I154" s="124"/>
      <c r="J154" s="124"/>
      <c r="K154" s="124"/>
      <c r="L154" s="124"/>
    </row>
    <row r="155" spans="1:12">
      <c r="A155" s="68"/>
      <c r="B155" s="241" t="str">
        <f>+$B$153</f>
        <v>I28</v>
      </c>
      <c r="C155" s="68"/>
      <c r="D155" s="220"/>
      <c r="E155" s="68"/>
      <c r="F155" s="221">
        <f>+I1a_81932[Preis pro Einheit]*I1a_81932[Eingesetzte Menge]</f>
        <v>0</v>
      </c>
      <c r="G155" s="68"/>
      <c r="H155" s="68"/>
      <c r="I155" s="68"/>
      <c r="J155" s="68"/>
      <c r="K155" s="68"/>
      <c r="L155" s="68"/>
    </row>
    <row r="156" spans="1:12">
      <c r="A156" s="68"/>
      <c r="B156" s="240" t="s">
        <v>1539</v>
      </c>
      <c r="C156" s="214"/>
      <c r="D156" s="214"/>
      <c r="E156" s="215">
        <f>SUBTOTAL(109,I1a_81932[Eingesetzte Menge])</f>
        <v>0</v>
      </c>
      <c r="F156" s="231">
        <f>IFERROR(SUBTOTAL(109,I1a_81932[Durchschnittspreis])/I1a_81932[[#Totals],[Eingesetzte Menge]],0)</f>
        <v>0</v>
      </c>
      <c r="G156" s="68"/>
      <c r="H156" s="68"/>
      <c r="I156" s="68"/>
      <c r="J156" s="68"/>
      <c r="K156" s="68"/>
      <c r="L156" s="68"/>
    </row>
    <row r="157" spans="1:12">
      <c r="A157" s="113"/>
      <c r="B157" s="113"/>
      <c r="C157" s="113"/>
      <c r="D157" s="113"/>
      <c r="E157" s="113"/>
      <c r="F157" s="113"/>
      <c r="G157" s="113"/>
      <c r="H157" s="113"/>
      <c r="I157" s="113"/>
      <c r="J157" s="113"/>
      <c r="K157" s="113"/>
      <c r="L157" s="113"/>
    </row>
    <row r="158" spans="1:12">
      <c r="A158" s="113"/>
      <c r="B158" s="8" t="s">
        <v>1023</v>
      </c>
      <c r="C158" s="8" t="str">
        <f>+VLOOKUP(B158,Implantate!B:D,3,FALSE)</f>
        <v>Wirbelkörperersatz durch Implantat</v>
      </c>
      <c r="D158" s="113"/>
      <c r="E158" s="113"/>
      <c r="F158" s="216"/>
      <c r="G158" s="113"/>
      <c r="H158" s="113"/>
      <c r="I158" s="113"/>
      <c r="J158" s="113"/>
      <c r="K158" s="113"/>
      <c r="L158" s="113"/>
    </row>
    <row r="159" spans="1:12">
      <c r="A159" s="113"/>
      <c r="B159" s="113" t="s">
        <v>1508</v>
      </c>
      <c r="C159" s="113" t="s">
        <v>1536</v>
      </c>
      <c r="D159" s="113" t="s">
        <v>219</v>
      </c>
      <c r="E159" s="113" t="s">
        <v>1537</v>
      </c>
      <c r="F159" s="216" t="s">
        <v>1540</v>
      </c>
      <c r="G159" s="124"/>
      <c r="H159" s="124"/>
      <c r="I159" s="124"/>
      <c r="J159" s="124"/>
      <c r="K159" s="124"/>
      <c r="L159" s="124"/>
    </row>
    <row r="160" spans="1:12">
      <c r="A160" s="68"/>
      <c r="B160" s="241" t="str">
        <f>+$B$158</f>
        <v>I29</v>
      </c>
      <c r="C160" s="68"/>
      <c r="D160" s="220"/>
      <c r="E160" s="68"/>
      <c r="F160" s="221">
        <f>+I1a_892033[Preis pro Einheit]*I1a_892033[Eingesetzte Menge]</f>
        <v>0</v>
      </c>
      <c r="G160" s="68"/>
      <c r="H160" s="68"/>
      <c r="I160" s="68"/>
      <c r="J160" s="68"/>
      <c r="K160" s="68"/>
      <c r="L160" s="68"/>
    </row>
    <row r="161" spans="1:12">
      <c r="A161" s="68"/>
      <c r="B161" s="240" t="s">
        <v>1539</v>
      </c>
      <c r="C161" s="214"/>
      <c r="D161" s="214"/>
      <c r="E161" s="215">
        <f>SUBTOTAL(109,I1a_892033[Eingesetzte Menge])</f>
        <v>0</v>
      </c>
      <c r="F161" s="231">
        <f>IFERROR(SUBTOTAL(109,I1a_892033[Durchschnittspreis])/I1a_892033[[#Totals],[Eingesetzte Menge]],0)</f>
        <v>0</v>
      </c>
      <c r="G161" s="68"/>
      <c r="H161" s="68"/>
      <c r="I161" s="68"/>
      <c r="J161" s="68"/>
      <c r="K161" s="68"/>
      <c r="L161" s="68"/>
    </row>
    <row r="162" spans="1:12">
      <c r="A162" s="113"/>
      <c r="B162" s="113"/>
      <c r="C162" s="113"/>
      <c r="D162" s="113"/>
      <c r="E162" s="113"/>
      <c r="F162" s="113"/>
      <c r="G162" s="113"/>
      <c r="H162" s="113"/>
      <c r="I162" s="113"/>
      <c r="J162" s="113"/>
      <c r="K162" s="113"/>
      <c r="L162" s="113"/>
    </row>
    <row r="163" spans="1:12">
      <c r="A163" s="113"/>
      <c r="B163" s="8" t="s">
        <v>1024</v>
      </c>
      <c r="C163" s="8" t="str">
        <f>+VLOOKUP(B163,Implantate!B:D,3,FALSE)</f>
        <v>Implantation eines- oder Ostheosynthese durch nicht motorisierten internen Verlängerungs- oder Knochentransportsystem</v>
      </c>
      <c r="D163" s="113"/>
      <c r="E163" s="113"/>
      <c r="F163" s="216"/>
      <c r="G163" s="113"/>
      <c r="H163" s="113"/>
      <c r="I163" s="113"/>
      <c r="J163" s="113"/>
      <c r="K163" s="113"/>
      <c r="L163" s="113"/>
    </row>
    <row r="164" spans="1:12">
      <c r="A164" s="113"/>
      <c r="B164" s="113" t="s">
        <v>1508</v>
      </c>
      <c r="C164" s="113" t="s">
        <v>1536</v>
      </c>
      <c r="D164" s="113" t="s">
        <v>219</v>
      </c>
      <c r="E164" s="113" t="s">
        <v>1537</v>
      </c>
      <c r="F164" s="216" t="s">
        <v>1540</v>
      </c>
      <c r="G164" s="124"/>
      <c r="H164" s="124"/>
      <c r="I164" s="124"/>
      <c r="J164" s="124"/>
      <c r="K164" s="124"/>
      <c r="L164" s="124"/>
    </row>
    <row r="165" spans="1:12">
      <c r="A165" s="68"/>
      <c r="B165" s="241" t="str">
        <f>+$B$163</f>
        <v>I30</v>
      </c>
      <c r="C165" s="68"/>
      <c r="D165" s="220"/>
      <c r="E165" s="68"/>
      <c r="F165" s="221">
        <f>+I1a_8102134[Preis pro Einheit]*I1a_8102134[Eingesetzte Menge]</f>
        <v>0</v>
      </c>
      <c r="G165" s="68"/>
      <c r="H165" s="68"/>
      <c r="I165" s="68"/>
      <c r="J165" s="68"/>
      <c r="K165" s="68"/>
      <c r="L165" s="68"/>
    </row>
    <row r="166" spans="1:12">
      <c r="A166" s="68"/>
      <c r="B166" s="240" t="s">
        <v>1539</v>
      </c>
      <c r="C166" s="214"/>
      <c r="D166" s="214"/>
      <c r="E166" s="215">
        <f>SUBTOTAL(109,I1a_8102134[Eingesetzte Menge])</f>
        <v>0</v>
      </c>
      <c r="F166" s="231">
        <f>IFERROR(SUBTOTAL(109,I1a_8102134[Durchschnittspreis])/I1a_8102134[[#Totals],[Eingesetzte Menge]],0)</f>
        <v>0</v>
      </c>
      <c r="G166" s="68"/>
      <c r="H166" s="68"/>
      <c r="I166" s="68"/>
      <c r="J166" s="68"/>
      <c r="K166" s="68"/>
      <c r="L166" s="68"/>
    </row>
    <row r="167" spans="1:12">
      <c r="A167" s="113"/>
      <c r="B167" s="113"/>
      <c r="G167" s="113"/>
      <c r="H167" s="113"/>
      <c r="I167" s="113"/>
      <c r="J167" s="113"/>
      <c r="K167" s="113"/>
      <c r="L167" s="113"/>
    </row>
    <row r="168" spans="1:12">
      <c r="A168" s="113"/>
      <c r="B168" s="8" t="s">
        <v>1025</v>
      </c>
      <c r="C168" s="8" t="str">
        <f>+VLOOKUP(B168,Implantate!B:D,3,FALSE)</f>
        <v>Implantation eines- oder Ostheosynthese durch motorisierten internen Verlängerungs- oder Knochentransportsystem</v>
      </c>
      <c r="D168" s="113"/>
      <c r="E168" s="113"/>
      <c r="F168" s="216"/>
      <c r="G168" s="113"/>
      <c r="H168" s="113"/>
      <c r="I168" s="113"/>
      <c r="J168" s="113"/>
      <c r="K168" s="113"/>
      <c r="L168" s="113"/>
    </row>
    <row r="169" spans="1:12">
      <c r="A169" s="113"/>
      <c r="B169" s="113" t="s">
        <v>1508</v>
      </c>
      <c r="C169" s="113" t="s">
        <v>1536</v>
      </c>
      <c r="D169" s="113" t="s">
        <v>219</v>
      </c>
      <c r="E169" s="113" t="s">
        <v>1537</v>
      </c>
      <c r="F169" s="216" t="s">
        <v>1540</v>
      </c>
      <c r="G169" s="124"/>
      <c r="H169" s="124"/>
      <c r="I169" s="124"/>
      <c r="J169" s="124"/>
      <c r="K169" s="124"/>
      <c r="L169" s="124"/>
    </row>
    <row r="170" spans="1:12">
      <c r="A170" s="68"/>
      <c r="B170" s="241" t="str">
        <f>+$B$168</f>
        <v>I31</v>
      </c>
      <c r="C170" s="68"/>
      <c r="D170" s="220"/>
      <c r="E170" s="68"/>
      <c r="F170" s="221">
        <f>+I1a_89152835[Preis pro Einheit]*I1a_89152835[Eingesetzte Menge]</f>
        <v>0</v>
      </c>
      <c r="G170" s="68"/>
      <c r="H170" s="68"/>
      <c r="I170" s="68"/>
      <c r="J170" s="68"/>
      <c r="K170" s="68"/>
      <c r="L170" s="68"/>
    </row>
    <row r="171" spans="1:12">
      <c r="A171" s="68"/>
      <c r="B171" s="240" t="s">
        <v>1539</v>
      </c>
      <c r="C171" s="214"/>
      <c r="D171" s="214"/>
      <c r="E171" s="215">
        <f>SUBTOTAL(109,I1a_89152835[Eingesetzte Menge])</f>
        <v>0</v>
      </c>
      <c r="F171" s="231">
        <f>IFERROR(SUBTOTAL(109,I1a_89152835[Durchschnittspreis])/I1a_89152835[[#Totals],[Eingesetzte Menge]],0)</f>
        <v>0</v>
      </c>
      <c r="G171" s="68"/>
      <c r="H171" s="68"/>
      <c r="I171" s="68"/>
      <c r="J171" s="68"/>
      <c r="K171" s="68"/>
      <c r="L171" s="68"/>
    </row>
    <row r="172" spans="1:12">
      <c r="A172" s="113"/>
      <c r="B172" s="113"/>
      <c r="C172" s="113"/>
      <c r="D172" s="113"/>
      <c r="E172" s="113"/>
      <c r="F172" s="113"/>
      <c r="G172" s="113"/>
      <c r="H172" s="113"/>
      <c r="I172" s="113"/>
      <c r="J172" s="113"/>
      <c r="K172" s="113"/>
      <c r="L172" s="113"/>
    </row>
    <row r="173" spans="1:12">
      <c r="A173" s="113"/>
      <c r="B173" s="8" t="s">
        <v>1026</v>
      </c>
      <c r="C173" s="8" t="str">
        <f>+VLOOKUP(B173,Implantate!B:D,3,FALSE)</f>
        <v>Einsetzen oder Ersetzen von Interspinösen Spreizern</v>
      </c>
      <c r="D173" s="113"/>
      <c r="E173" s="113"/>
      <c r="F173" s="216"/>
      <c r="G173" s="113"/>
      <c r="H173" s="113"/>
      <c r="I173" s="113"/>
      <c r="J173" s="113"/>
      <c r="K173" s="113"/>
      <c r="L173" s="113"/>
    </row>
    <row r="174" spans="1:12">
      <c r="A174" s="113"/>
      <c r="B174" s="113" t="s">
        <v>1508</v>
      </c>
      <c r="C174" s="113" t="s">
        <v>1536</v>
      </c>
      <c r="D174" s="113" t="s">
        <v>219</v>
      </c>
      <c r="E174" s="113" t="s">
        <v>1537</v>
      </c>
      <c r="F174" s="216" t="s">
        <v>1540</v>
      </c>
      <c r="G174" s="124"/>
      <c r="H174" s="124"/>
      <c r="I174" s="124"/>
      <c r="J174" s="124"/>
      <c r="K174" s="124"/>
      <c r="L174" s="124"/>
    </row>
    <row r="175" spans="1:12">
      <c r="A175" s="68"/>
      <c r="B175" s="241" t="str">
        <f>+$B$173</f>
        <v>I32</v>
      </c>
      <c r="C175" s="68"/>
      <c r="D175" s="220"/>
      <c r="E175" s="68"/>
      <c r="F175" s="221">
        <f>+I1a_810162936[Preis pro Einheit]*I1a_810162936[Eingesetzte Menge]</f>
        <v>0</v>
      </c>
      <c r="G175" s="68"/>
      <c r="H175" s="68"/>
      <c r="I175" s="68"/>
      <c r="J175" s="68"/>
      <c r="K175" s="68"/>
      <c r="L175" s="68"/>
    </row>
    <row r="176" spans="1:12">
      <c r="A176" s="68"/>
      <c r="B176" s="241" t="s">
        <v>1539</v>
      </c>
      <c r="C176" s="214"/>
      <c r="D176" s="214"/>
      <c r="E176" s="215">
        <f>SUBTOTAL(109,I1a_810162936[Eingesetzte Menge])</f>
        <v>0</v>
      </c>
      <c r="F176" s="231">
        <f>IFERROR(SUBTOTAL(109,I1a_810162936[Durchschnittspreis])/I1a_810162936[[#Totals],[Eingesetzte Menge]],0)</f>
        <v>0</v>
      </c>
      <c r="G176" s="68"/>
      <c r="H176" s="68"/>
      <c r="I176" s="68"/>
      <c r="J176" s="68"/>
      <c r="K176" s="68"/>
      <c r="L176" s="68"/>
    </row>
    <row r="177" spans="1:12">
      <c r="A177" s="113"/>
      <c r="B177" s="113"/>
      <c r="C177" s="113"/>
      <c r="D177" s="113"/>
      <c r="E177" s="113"/>
      <c r="F177" s="113"/>
      <c r="G177" s="113"/>
      <c r="H177" s="113"/>
      <c r="I177" s="113"/>
      <c r="J177" s="113"/>
      <c r="K177" s="113"/>
      <c r="L177" s="113"/>
    </row>
    <row r="178" spans="1:12">
      <c r="A178" s="113"/>
      <c r="B178" s="8" t="s">
        <v>1027</v>
      </c>
      <c r="C178" s="8" t="str">
        <f>+VLOOKUP(B178,Implantate!B:D,3,FALSE)</f>
        <v>Selektive Embolisation von intrakraniellen Gefässen durch Stents als Flow-Diverter</v>
      </c>
      <c r="D178" s="113"/>
      <c r="E178" s="113"/>
      <c r="F178" s="216"/>
      <c r="G178" s="113"/>
      <c r="H178" s="113"/>
      <c r="I178" s="113"/>
      <c r="J178" s="113"/>
      <c r="K178" s="113"/>
      <c r="L178" s="113"/>
    </row>
    <row r="179" spans="1:12">
      <c r="A179" s="113"/>
      <c r="B179" s="113" t="s">
        <v>1508</v>
      </c>
      <c r="C179" s="113" t="s">
        <v>1536</v>
      </c>
      <c r="D179" s="113" t="s">
        <v>219</v>
      </c>
      <c r="E179" s="113" t="s">
        <v>1537</v>
      </c>
      <c r="F179" s="216" t="s">
        <v>1540</v>
      </c>
      <c r="G179" s="124"/>
      <c r="H179" s="124"/>
      <c r="I179" s="124"/>
      <c r="J179" s="124"/>
      <c r="K179" s="124"/>
      <c r="L179" s="124"/>
    </row>
    <row r="180" spans="1:12">
      <c r="A180" s="68"/>
      <c r="B180" s="241" t="str">
        <f>+$B$178</f>
        <v>I33</v>
      </c>
      <c r="C180" s="68"/>
      <c r="D180" s="220"/>
      <c r="E180" s="68"/>
      <c r="F180" s="221">
        <f>+I1a_6173037[Preis pro Einheit]*I1a_6173037[Eingesetzte Menge]</f>
        <v>0</v>
      </c>
      <c r="G180" s="68"/>
      <c r="H180" s="68"/>
      <c r="I180" s="68"/>
      <c r="J180" s="68"/>
      <c r="K180" s="68"/>
      <c r="L180" s="68"/>
    </row>
    <row r="181" spans="1:12">
      <c r="A181" s="68"/>
      <c r="B181" s="240" t="s">
        <v>1539</v>
      </c>
      <c r="C181" s="214"/>
      <c r="D181" s="214"/>
      <c r="E181" s="215">
        <f>SUBTOTAL(109,I1a_6173037[Eingesetzte Menge])</f>
        <v>0</v>
      </c>
      <c r="F181" s="231">
        <f>IFERROR(SUBTOTAL(109,I1a_6173037[Durchschnittspreis])/I1a_6173037[[#Totals],[Eingesetzte Menge]],0)</f>
        <v>0</v>
      </c>
      <c r="G181" s="68"/>
      <c r="H181" s="68"/>
      <c r="I181" s="68"/>
      <c r="J181" s="68"/>
      <c r="K181" s="68"/>
      <c r="L181" s="68"/>
    </row>
    <row r="182" spans="1:12">
      <c r="A182" s="113"/>
      <c r="B182" s="113"/>
      <c r="C182" s="113"/>
      <c r="D182" s="113"/>
      <c r="E182" s="113"/>
      <c r="F182" s="113"/>
      <c r="G182" s="113"/>
      <c r="H182" s="113"/>
      <c r="I182" s="113"/>
      <c r="J182" s="113"/>
      <c r="K182" s="113"/>
      <c r="L182" s="113"/>
    </row>
  </sheetData>
  <sheetProtection password="BF59" sheet="1" objects="1" scenarios="1" formatCells="0" formatColumns="0" formatRows="0" insertColumns="0" insertRows="0" deleteRows="0" sort="0" autoFilter="0"/>
  <dataConsolidate/>
  <dataValidations count="1">
    <dataValidation type="decimal" allowBlank="1" showInputMessage="1" showErrorMessage="1" errorTitle="Preis pro Einheit" error="Bitte geben Sie einen Betrag zwischen 0 und 1'000'000 CHF an" sqref="D15 D20 D25 D30 D35 D40 D45 D50 D55 D60 D65 D70 D75 D80 D85 D90 D95 D100 D105 D110 D115 D120 D125 D130 D135 D140 D145 D150 D155 D160 D165 D170 D175 D180">
      <formula1>0</formula1>
      <formula2>1000000</formula2>
    </dataValidation>
  </dataValidations>
  <pageMargins left="0.7" right="0.7" top="0.78740157499999996" bottom="0.78740157499999996" header="0.3" footer="0.3"/>
  <pageSetup paperSize="9" orientation="portrait" verticalDpi="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topLeftCell="A13" workbookViewId="0">
      <selection activeCell="F58" sqref="F58"/>
    </sheetView>
  </sheetViews>
  <sheetFormatPr baseColWidth="10" defaultColWidth="0" defaultRowHeight="14.4" zeroHeight="1"/>
  <cols>
    <col min="1" max="1" width="4.77734375" style="31" customWidth="1"/>
    <col min="2" max="2" width="12.5546875" style="31" customWidth="1"/>
    <col min="3" max="3" width="12.44140625" style="31" bestFit="1" customWidth="1"/>
    <col min="4" max="4" width="43.6640625" style="31" customWidth="1"/>
    <col min="5" max="5" width="10.109375" style="31" bestFit="1" customWidth="1"/>
    <col min="6" max="13" width="15.77734375" style="31" customWidth="1"/>
    <col min="14" max="15" width="20.6640625" style="31" customWidth="1"/>
    <col min="16" max="16" width="4.77734375" style="31" customWidth="1"/>
    <col min="17" max="17" width="0" style="31" hidden="1" customWidth="1"/>
    <col min="18" max="16384" width="11.5546875" style="31" hidden="1"/>
  </cols>
  <sheetData>
    <row r="1" spans="2:17"/>
    <row r="2" spans="2:17" ht="21">
      <c r="B2" s="45" t="s">
        <v>220</v>
      </c>
    </row>
    <row r="3" spans="2:17" ht="21">
      <c r="B3" s="46" t="s">
        <v>521</v>
      </c>
    </row>
    <row r="4" spans="2:17" ht="15.6">
      <c r="B4" s="9"/>
    </row>
    <row r="5" spans="2:17" ht="15.6">
      <c r="B5" s="73" t="s">
        <v>820</v>
      </c>
      <c r="J5" s="39"/>
      <c r="K5" s="39"/>
      <c r="L5" s="39"/>
      <c r="M5" s="39"/>
      <c r="N5" s="39"/>
      <c r="O5" s="39"/>
      <c r="P5" s="39"/>
      <c r="Q5" s="39"/>
    </row>
    <row r="6" spans="2:17">
      <c r="J6" s="39"/>
      <c r="K6" s="39"/>
      <c r="L6" s="39"/>
      <c r="M6" s="39"/>
      <c r="N6" s="39"/>
      <c r="O6" s="39"/>
      <c r="P6" s="39"/>
      <c r="Q6" s="39"/>
    </row>
    <row r="7" spans="2:17">
      <c r="B7" s="23" t="s">
        <v>823</v>
      </c>
      <c r="C7" s="35"/>
      <c r="D7" s="35"/>
      <c r="E7" s="35"/>
      <c r="F7" s="35"/>
      <c r="G7" s="35"/>
      <c r="H7" s="35"/>
      <c r="I7" s="35"/>
      <c r="J7" s="35"/>
      <c r="K7" s="35"/>
      <c r="L7" s="35"/>
      <c r="M7" s="35"/>
      <c r="N7" s="35"/>
      <c r="O7" s="38"/>
      <c r="P7" s="39"/>
      <c r="Q7" s="39"/>
    </row>
    <row r="8" spans="2:17">
      <c r="B8" s="118" t="s">
        <v>1076</v>
      </c>
      <c r="C8" s="39"/>
      <c r="D8" s="39"/>
      <c r="E8" s="39"/>
      <c r="F8" s="39"/>
      <c r="G8" s="39"/>
      <c r="H8" s="39"/>
      <c r="I8" s="39"/>
      <c r="J8" s="39"/>
      <c r="K8" s="39"/>
      <c r="L8" s="39"/>
      <c r="M8" s="39"/>
      <c r="N8" s="39"/>
      <c r="O8" s="40"/>
      <c r="P8" s="39"/>
      <c r="Q8" s="39"/>
    </row>
    <row r="9" spans="2:17">
      <c r="B9" s="25" t="s">
        <v>835</v>
      </c>
      <c r="C9" s="39"/>
      <c r="D9" s="39"/>
      <c r="E9" s="39"/>
      <c r="F9" s="39"/>
      <c r="G9" s="39"/>
      <c r="H9" s="39"/>
      <c r="I9" s="39"/>
      <c r="J9" s="39"/>
      <c r="K9" s="39"/>
      <c r="L9" s="39"/>
      <c r="M9" s="39"/>
      <c r="N9" s="39"/>
      <c r="O9" s="40"/>
      <c r="P9" s="39"/>
      <c r="Q9" s="39"/>
    </row>
    <row r="10" spans="2:17">
      <c r="B10" s="117" t="s">
        <v>1550</v>
      </c>
      <c r="C10" s="39"/>
      <c r="D10" s="39"/>
      <c r="E10" s="39"/>
      <c r="F10" s="39"/>
      <c r="G10" s="39"/>
      <c r="H10" s="39"/>
      <c r="I10" s="39"/>
      <c r="J10" s="39"/>
      <c r="K10" s="39"/>
      <c r="L10" s="39"/>
      <c r="M10" s="39"/>
      <c r="N10" s="39"/>
      <c r="O10" s="40"/>
      <c r="P10" s="39"/>
      <c r="Q10" s="39"/>
    </row>
    <row r="11" spans="2:17">
      <c r="B11" s="117" t="s">
        <v>1551</v>
      </c>
      <c r="C11" s="39"/>
      <c r="D11" s="39"/>
      <c r="E11" s="39"/>
      <c r="F11" s="39"/>
      <c r="G11" s="39"/>
      <c r="H11" s="39"/>
      <c r="I11" s="39"/>
      <c r="J11" s="39"/>
      <c r="K11" s="39"/>
      <c r="L11" s="39"/>
      <c r="M11" s="39"/>
      <c r="N11" s="39"/>
      <c r="O11" s="40"/>
      <c r="P11" s="39"/>
      <c r="Q11" s="39"/>
    </row>
    <row r="12" spans="2:17">
      <c r="B12" s="118" t="s">
        <v>1545</v>
      </c>
      <c r="C12" s="39"/>
      <c r="D12" s="39"/>
      <c r="E12" s="39"/>
      <c r="F12" s="39"/>
      <c r="G12" s="39"/>
      <c r="H12" s="39"/>
      <c r="I12" s="39"/>
      <c r="J12" s="39"/>
      <c r="K12" s="39"/>
      <c r="L12" s="39"/>
      <c r="M12" s="39"/>
      <c r="N12" s="39"/>
      <c r="O12" s="40"/>
      <c r="P12" s="39"/>
      <c r="Q12" s="39"/>
    </row>
    <row r="13" spans="2:17">
      <c r="B13" s="118" t="s">
        <v>1546</v>
      </c>
      <c r="C13" s="39"/>
      <c r="D13" s="39"/>
      <c r="E13" s="39"/>
      <c r="F13" s="39"/>
      <c r="G13" s="39"/>
      <c r="H13" s="39"/>
      <c r="I13" s="39"/>
      <c r="J13" s="39"/>
      <c r="K13" s="39"/>
      <c r="L13" s="39"/>
      <c r="M13" s="39"/>
      <c r="N13" s="39"/>
      <c r="O13" s="40"/>
      <c r="P13" s="39"/>
      <c r="Q13" s="39"/>
    </row>
    <row r="14" spans="2:17" s="113" customFormat="1">
      <c r="B14" s="118" t="s">
        <v>2066</v>
      </c>
      <c r="C14" s="116"/>
      <c r="D14" s="116"/>
      <c r="E14" s="116"/>
      <c r="F14" s="116"/>
      <c r="G14" s="116"/>
      <c r="H14" s="116"/>
      <c r="I14" s="116"/>
      <c r="J14" s="116"/>
      <c r="K14" s="116"/>
      <c r="L14" s="116"/>
      <c r="M14" s="116"/>
      <c r="N14" s="116"/>
      <c r="O14" s="115"/>
      <c r="P14" s="116"/>
      <c r="Q14" s="116"/>
    </row>
    <row r="15" spans="2:17">
      <c r="B15" s="118" t="s">
        <v>2058</v>
      </c>
      <c r="C15" s="39"/>
      <c r="D15" s="39"/>
      <c r="E15" s="39"/>
      <c r="F15" s="39"/>
      <c r="G15" s="39"/>
      <c r="H15" s="39"/>
      <c r="I15" s="39"/>
      <c r="J15" s="39"/>
      <c r="K15" s="39"/>
      <c r="L15" s="39"/>
      <c r="M15" s="39"/>
      <c r="N15" s="39"/>
      <c r="O15" s="40"/>
      <c r="P15" s="39"/>
      <c r="Q15" s="39"/>
    </row>
    <row r="16" spans="2:17">
      <c r="B16" s="121" t="s">
        <v>1080</v>
      </c>
      <c r="C16" s="39"/>
      <c r="D16" s="39"/>
      <c r="E16" s="39"/>
      <c r="F16" s="39"/>
      <c r="G16" s="39"/>
      <c r="H16" s="39"/>
      <c r="I16" s="39"/>
      <c r="J16" s="39"/>
      <c r="K16" s="39"/>
      <c r="L16" s="39"/>
      <c r="M16" s="39"/>
      <c r="N16" s="39"/>
      <c r="O16" s="40"/>
      <c r="P16" s="39"/>
      <c r="Q16" s="39"/>
    </row>
    <row r="17" spans="2:17">
      <c r="B17" s="12" t="s">
        <v>829</v>
      </c>
      <c r="C17" s="41"/>
      <c r="D17" s="41"/>
      <c r="E17" s="41"/>
      <c r="F17" s="41"/>
      <c r="G17" s="41"/>
      <c r="H17" s="41"/>
      <c r="I17" s="41"/>
      <c r="J17" s="41"/>
      <c r="K17" s="41"/>
      <c r="L17" s="41"/>
      <c r="M17" s="41"/>
      <c r="N17" s="41"/>
      <c r="O17" s="42"/>
      <c r="P17" s="39"/>
      <c r="Q17" s="39"/>
    </row>
    <row r="18" spans="2:17">
      <c r="B18" s="37"/>
      <c r="C18" s="39"/>
      <c r="D18" s="39"/>
      <c r="E18" s="39"/>
      <c r="F18" s="39"/>
      <c r="G18" s="39"/>
      <c r="H18" s="39"/>
      <c r="I18" s="39"/>
      <c r="J18" s="39"/>
      <c r="K18" s="39"/>
      <c r="L18" s="39"/>
      <c r="M18" s="39"/>
      <c r="N18" s="39"/>
      <c r="O18" s="39"/>
      <c r="P18" s="39"/>
      <c r="Q18" s="39"/>
    </row>
    <row r="19" spans="2:17"/>
    <row r="20" spans="2:17" ht="45" customHeight="1">
      <c r="B20" s="63" t="s">
        <v>457</v>
      </c>
      <c r="C20" s="64" t="s">
        <v>458</v>
      </c>
      <c r="D20" s="63" t="s">
        <v>525</v>
      </c>
      <c r="E20" s="65" t="s">
        <v>526</v>
      </c>
      <c r="F20" s="62" t="s">
        <v>811</v>
      </c>
      <c r="G20" s="62" t="s">
        <v>812</v>
      </c>
      <c r="H20" s="62" t="s">
        <v>523</v>
      </c>
      <c r="I20" s="62" t="s">
        <v>813</v>
      </c>
      <c r="J20" s="62" t="s">
        <v>428</v>
      </c>
      <c r="K20" s="62" t="s">
        <v>2068</v>
      </c>
      <c r="L20" s="62" t="s">
        <v>2069</v>
      </c>
      <c r="M20" s="62" t="s">
        <v>815</v>
      </c>
      <c r="N20" s="62" t="s">
        <v>816</v>
      </c>
      <c r="O20" s="63" t="s">
        <v>218</v>
      </c>
    </row>
    <row r="21" spans="2:17" ht="57.6">
      <c r="B21" s="114" t="s">
        <v>1029</v>
      </c>
      <c r="C21" s="222" t="s">
        <v>531</v>
      </c>
      <c r="D21" s="3" t="s">
        <v>512</v>
      </c>
      <c r="E21" s="132" t="s">
        <v>513</v>
      </c>
      <c r="F21" s="82"/>
      <c r="G21" s="82"/>
      <c r="H21" s="82"/>
      <c r="I21" s="82"/>
      <c r="J21" s="82"/>
      <c r="K21" s="82"/>
      <c r="L21" s="107"/>
      <c r="M21" s="82"/>
      <c r="N21" s="213">
        <f>+SUM(F21:M21)</f>
        <v>0</v>
      </c>
      <c r="O21" s="67"/>
    </row>
    <row r="22" spans="2:17" ht="57.6">
      <c r="B22" s="4" t="s">
        <v>1030</v>
      </c>
      <c r="C22" s="6" t="s">
        <v>531</v>
      </c>
      <c r="D22" s="33" t="s">
        <v>512</v>
      </c>
      <c r="E22" s="50" t="s">
        <v>514</v>
      </c>
      <c r="F22" s="82"/>
      <c r="G22" s="82"/>
      <c r="H22" s="82"/>
      <c r="I22" s="82"/>
      <c r="J22" s="107"/>
      <c r="K22" s="82"/>
      <c r="L22" s="82"/>
      <c r="M22" s="82"/>
      <c r="N22" s="213">
        <f t="shared" ref="N22:N55" si="0">+SUM(F22:M22)</f>
        <v>0</v>
      </c>
      <c r="O22" s="67"/>
    </row>
    <row r="23" spans="2:17" ht="86.4">
      <c r="B23" s="5" t="s">
        <v>1031</v>
      </c>
      <c r="C23" s="34" t="s">
        <v>532</v>
      </c>
      <c r="D23" s="3" t="s">
        <v>2060</v>
      </c>
      <c r="E23" s="49" t="s">
        <v>513</v>
      </c>
      <c r="F23" s="82"/>
      <c r="G23" s="82"/>
      <c r="H23" s="82"/>
      <c r="I23" s="82"/>
      <c r="J23" s="82"/>
      <c r="K23" s="82"/>
      <c r="L23" s="107"/>
      <c r="M23" s="82"/>
      <c r="N23" s="213">
        <f t="shared" si="0"/>
        <v>0</v>
      </c>
      <c r="O23" s="67"/>
      <c r="P23" s="113"/>
    </row>
    <row r="24" spans="2:17" ht="86.4">
      <c r="B24" s="5" t="s">
        <v>1032</v>
      </c>
      <c r="C24" s="34" t="s">
        <v>532</v>
      </c>
      <c r="D24" s="3" t="s">
        <v>2060</v>
      </c>
      <c r="E24" s="50" t="s">
        <v>514</v>
      </c>
      <c r="F24" s="82"/>
      <c r="G24" s="82"/>
      <c r="H24" s="82"/>
      <c r="I24" s="82"/>
      <c r="J24" s="107"/>
      <c r="K24" s="82"/>
      <c r="L24" s="82"/>
      <c r="M24" s="82"/>
      <c r="N24" s="213">
        <f t="shared" si="0"/>
        <v>0</v>
      </c>
      <c r="O24" s="67"/>
      <c r="P24" s="113"/>
    </row>
    <row r="25" spans="2:17" ht="86.4">
      <c r="B25" s="5" t="s">
        <v>1033</v>
      </c>
      <c r="C25" s="34" t="s">
        <v>533</v>
      </c>
      <c r="D25" s="6" t="s">
        <v>2061</v>
      </c>
      <c r="E25" s="49" t="s">
        <v>513</v>
      </c>
      <c r="F25" s="82"/>
      <c r="G25" s="82"/>
      <c r="H25" s="82"/>
      <c r="I25" s="82"/>
      <c r="J25" s="82"/>
      <c r="K25" s="82"/>
      <c r="L25" s="107"/>
      <c r="M25" s="82"/>
      <c r="N25" s="213">
        <f t="shared" si="0"/>
        <v>0</v>
      </c>
      <c r="O25" s="67"/>
      <c r="P25" s="113"/>
    </row>
    <row r="26" spans="2:17" ht="90" customHeight="1">
      <c r="B26" s="5" t="s">
        <v>1034</v>
      </c>
      <c r="C26" s="34" t="s">
        <v>533</v>
      </c>
      <c r="D26" s="259" t="s">
        <v>2061</v>
      </c>
      <c r="E26" s="50" t="s">
        <v>514</v>
      </c>
      <c r="F26" s="82"/>
      <c r="G26" s="82"/>
      <c r="H26" s="82"/>
      <c r="I26" s="82"/>
      <c r="J26" s="107"/>
      <c r="K26" s="82"/>
      <c r="L26" s="82"/>
      <c r="M26" s="82"/>
      <c r="N26" s="213">
        <f t="shared" si="0"/>
        <v>0</v>
      </c>
      <c r="O26" s="67" t="s">
        <v>440</v>
      </c>
      <c r="P26" s="113"/>
    </row>
    <row r="27" spans="2:17" ht="57.6">
      <c r="B27" s="5" t="s">
        <v>1035</v>
      </c>
      <c r="C27" s="32" t="s">
        <v>527</v>
      </c>
      <c r="D27" s="6" t="s">
        <v>2062</v>
      </c>
      <c r="E27" s="49" t="s">
        <v>513</v>
      </c>
      <c r="F27" s="82"/>
      <c r="G27" s="82"/>
      <c r="H27" s="82"/>
      <c r="I27" s="82"/>
      <c r="J27" s="82"/>
      <c r="K27" s="82"/>
      <c r="L27" s="107"/>
      <c r="M27" s="82"/>
      <c r="N27" s="213">
        <f t="shared" si="0"/>
        <v>0</v>
      </c>
      <c r="O27" s="67"/>
      <c r="P27" s="113"/>
    </row>
    <row r="28" spans="2:17" ht="57.6">
      <c r="B28" s="5" t="s">
        <v>1036</v>
      </c>
      <c r="C28" s="32" t="s">
        <v>527</v>
      </c>
      <c r="D28" s="259" t="s">
        <v>2062</v>
      </c>
      <c r="E28" s="50" t="s">
        <v>514</v>
      </c>
      <c r="F28" s="82"/>
      <c r="G28" s="82"/>
      <c r="H28" s="82"/>
      <c r="I28" s="82"/>
      <c r="J28" s="107"/>
      <c r="K28" s="82"/>
      <c r="L28" s="82"/>
      <c r="M28" s="82"/>
      <c r="N28" s="213">
        <f t="shared" si="0"/>
        <v>0</v>
      </c>
      <c r="O28" s="67"/>
      <c r="P28" s="113"/>
    </row>
    <row r="29" spans="2:17" s="113" customFormat="1" ht="28.8">
      <c r="B29" s="114" t="s">
        <v>1037</v>
      </c>
      <c r="C29" s="32" t="s">
        <v>1096</v>
      </c>
      <c r="D29" s="6" t="s">
        <v>1603</v>
      </c>
      <c r="E29" s="49" t="s">
        <v>513</v>
      </c>
      <c r="F29" s="82"/>
      <c r="G29" s="82"/>
      <c r="H29" s="82"/>
      <c r="I29" s="82"/>
      <c r="J29" s="82"/>
      <c r="K29" s="82"/>
      <c r="L29" s="107"/>
      <c r="M29" s="82"/>
      <c r="N29" s="213">
        <f t="shared" si="0"/>
        <v>0</v>
      </c>
      <c r="O29" s="67"/>
    </row>
    <row r="30" spans="2:17" s="113" customFormat="1" ht="28.8">
      <c r="B30" s="114" t="s">
        <v>1038</v>
      </c>
      <c r="C30" s="32" t="s">
        <v>1096</v>
      </c>
      <c r="D30" s="6" t="s">
        <v>1603</v>
      </c>
      <c r="E30" s="50" t="s">
        <v>514</v>
      </c>
      <c r="F30" s="82"/>
      <c r="G30" s="82"/>
      <c r="H30" s="82"/>
      <c r="I30" s="82"/>
      <c r="J30" s="107"/>
      <c r="K30" s="82"/>
      <c r="L30" s="82"/>
      <c r="M30" s="82"/>
      <c r="N30" s="213">
        <f t="shared" si="0"/>
        <v>0</v>
      </c>
      <c r="O30" s="67"/>
    </row>
    <row r="31" spans="2:17" s="113" customFormat="1" ht="43.2">
      <c r="B31" s="114" t="s">
        <v>1039</v>
      </c>
      <c r="C31" s="32" t="s">
        <v>2031</v>
      </c>
      <c r="D31" s="242" t="s">
        <v>1097</v>
      </c>
      <c r="E31" s="49" t="s">
        <v>513</v>
      </c>
      <c r="F31" s="82"/>
      <c r="G31" s="82"/>
      <c r="H31" s="82"/>
      <c r="I31" s="82"/>
      <c r="J31" s="82"/>
      <c r="K31" s="82"/>
      <c r="L31" s="107"/>
      <c r="M31" s="82"/>
      <c r="N31" s="213">
        <f t="shared" si="0"/>
        <v>0</v>
      </c>
      <c r="O31" s="67"/>
    </row>
    <row r="32" spans="2:17" s="113" customFormat="1" ht="60" customHeight="1">
      <c r="B32" s="114" t="s">
        <v>1040</v>
      </c>
      <c r="C32" s="32" t="s">
        <v>2031</v>
      </c>
      <c r="D32" s="242" t="s">
        <v>1097</v>
      </c>
      <c r="E32" s="50" t="s">
        <v>514</v>
      </c>
      <c r="F32" s="82"/>
      <c r="G32" s="82"/>
      <c r="H32" s="82"/>
      <c r="I32" s="82"/>
      <c r="J32" s="107"/>
      <c r="K32" s="82"/>
      <c r="L32" s="82"/>
      <c r="M32" s="82"/>
      <c r="N32" s="213">
        <f t="shared" si="0"/>
        <v>0</v>
      </c>
      <c r="O32" s="67"/>
    </row>
    <row r="33" spans="2:16" s="113" customFormat="1" ht="57.6">
      <c r="B33" s="114" t="s">
        <v>1101</v>
      </c>
      <c r="C33" s="32" t="s">
        <v>2032</v>
      </c>
      <c r="D33" s="243" t="s">
        <v>1099</v>
      </c>
      <c r="E33" s="131" t="s">
        <v>513</v>
      </c>
      <c r="F33" s="82"/>
      <c r="G33" s="82"/>
      <c r="H33" s="82"/>
      <c r="I33" s="82"/>
      <c r="J33" s="82"/>
      <c r="K33" s="82"/>
      <c r="L33" s="107"/>
      <c r="M33" s="82"/>
      <c r="N33" s="213">
        <f>+SUM(F33:M33)</f>
        <v>0</v>
      </c>
      <c r="O33" s="67"/>
    </row>
    <row r="34" spans="2:16" s="113" customFormat="1" ht="57.6">
      <c r="B34" s="114" t="s">
        <v>1102</v>
      </c>
      <c r="C34" s="32" t="s">
        <v>2032</v>
      </c>
      <c r="D34" s="243" t="s">
        <v>1099</v>
      </c>
      <c r="E34" s="131" t="s">
        <v>514</v>
      </c>
      <c r="F34" s="82"/>
      <c r="G34" s="82"/>
      <c r="H34" s="82"/>
      <c r="I34" s="82"/>
      <c r="J34" s="107"/>
      <c r="K34" s="82"/>
      <c r="L34" s="82"/>
      <c r="M34" s="82"/>
      <c r="N34" s="213">
        <f>+SUM(F34:M34)</f>
        <v>0</v>
      </c>
      <c r="O34" s="67"/>
    </row>
    <row r="35" spans="2:16" s="113" customFormat="1" ht="57.6">
      <c r="B35" s="114" t="s">
        <v>1103</v>
      </c>
      <c r="C35" s="32" t="s">
        <v>2033</v>
      </c>
      <c r="D35" s="242" t="s">
        <v>1098</v>
      </c>
      <c r="E35" s="49" t="s">
        <v>513</v>
      </c>
      <c r="F35" s="82"/>
      <c r="G35" s="82"/>
      <c r="H35" s="82"/>
      <c r="I35" s="82"/>
      <c r="J35" s="82"/>
      <c r="K35" s="82"/>
      <c r="L35" s="107"/>
      <c r="M35" s="82"/>
      <c r="N35" s="213">
        <f t="shared" si="0"/>
        <v>0</v>
      </c>
      <c r="O35" s="67"/>
    </row>
    <row r="36" spans="2:16" s="113" customFormat="1" ht="57.6">
      <c r="B36" s="114" t="s">
        <v>1104</v>
      </c>
      <c r="C36" s="32" t="s">
        <v>2033</v>
      </c>
      <c r="D36" s="242" t="s">
        <v>1098</v>
      </c>
      <c r="E36" s="49" t="s">
        <v>514</v>
      </c>
      <c r="F36" s="82"/>
      <c r="G36" s="82"/>
      <c r="H36" s="82"/>
      <c r="I36" s="82"/>
      <c r="J36" s="107"/>
      <c r="K36" s="82"/>
      <c r="L36" s="82"/>
      <c r="M36" s="82"/>
      <c r="N36" s="213">
        <f t="shared" si="0"/>
        <v>0</v>
      </c>
      <c r="O36" s="67"/>
    </row>
    <row r="37" spans="2:16" s="113" customFormat="1" ht="43.2">
      <c r="B37" s="114" t="s">
        <v>1105</v>
      </c>
      <c r="C37" s="32" t="s">
        <v>2034</v>
      </c>
      <c r="D37" s="243" t="s">
        <v>1100</v>
      </c>
      <c r="E37" s="131" t="s">
        <v>513</v>
      </c>
      <c r="F37" s="82"/>
      <c r="G37" s="82"/>
      <c r="H37" s="82"/>
      <c r="I37" s="82"/>
      <c r="J37" s="82"/>
      <c r="K37" s="82"/>
      <c r="L37" s="107"/>
      <c r="M37" s="82"/>
      <c r="N37" s="213">
        <f>+SUM(F37:M37)</f>
        <v>0</v>
      </c>
      <c r="O37" s="67"/>
    </row>
    <row r="38" spans="2:16" s="113" customFormat="1" ht="45" customHeight="1">
      <c r="B38" s="114" t="s">
        <v>1106</v>
      </c>
      <c r="C38" s="32" t="s">
        <v>2034</v>
      </c>
      <c r="D38" s="243" t="s">
        <v>1100</v>
      </c>
      <c r="E38" s="132" t="s">
        <v>514</v>
      </c>
      <c r="F38" s="82"/>
      <c r="G38" s="82"/>
      <c r="H38" s="82"/>
      <c r="I38" s="82"/>
      <c r="J38" s="107"/>
      <c r="K38" s="82"/>
      <c r="L38" s="82"/>
      <c r="M38" s="82"/>
      <c r="N38" s="213">
        <f t="shared" ref="N38" si="1">+SUM(F38:M38)</f>
        <v>0</v>
      </c>
      <c r="O38" s="67"/>
    </row>
    <row r="39" spans="2:16" ht="57.6">
      <c r="B39" s="5" t="s">
        <v>1044</v>
      </c>
      <c r="C39" s="32" t="s">
        <v>528</v>
      </c>
      <c r="D39" s="32" t="s">
        <v>2075</v>
      </c>
      <c r="E39" s="47"/>
      <c r="F39" s="106"/>
      <c r="G39" s="106"/>
      <c r="H39" s="106"/>
      <c r="I39" s="106"/>
      <c r="J39" s="106"/>
      <c r="K39" s="106"/>
      <c r="L39" s="106"/>
      <c r="M39" s="106"/>
      <c r="N39" s="213">
        <f>+SUM(F39:M39)</f>
        <v>0</v>
      </c>
      <c r="O39" s="67"/>
      <c r="P39" s="113"/>
    </row>
    <row r="40" spans="2:16" ht="43.2">
      <c r="B40" s="114" t="s">
        <v>1045</v>
      </c>
      <c r="C40" s="32" t="s">
        <v>980</v>
      </c>
      <c r="D40" s="32" t="s">
        <v>1604</v>
      </c>
      <c r="E40" s="47"/>
      <c r="F40" s="106"/>
      <c r="G40" s="106"/>
      <c r="H40" s="106"/>
      <c r="I40" s="106"/>
      <c r="J40" s="106"/>
      <c r="K40" s="106"/>
      <c r="L40" s="106"/>
      <c r="M40" s="106"/>
      <c r="N40" s="213">
        <f>+SUM(F40:M40)</f>
        <v>0</v>
      </c>
      <c r="O40" s="67"/>
      <c r="P40" s="113"/>
    </row>
    <row r="41" spans="2:16" ht="28.8">
      <c r="B41" s="114" t="s">
        <v>1046</v>
      </c>
      <c r="C41" s="32" t="s">
        <v>505</v>
      </c>
      <c r="D41" s="32" t="s">
        <v>1606</v>
      </c>
      <c r="E41" s="47"/>
      <c r="F41" s="106"/>
      <c r="G41" s="106"/>
      <c r="H41" s="106"/>
      <c r="I41" s="106"/>
      <c r="J41" s="106"/>
      <c r="K41" s="106"/>
      <c r="L41" s="106"/>
      <c r="M41" s="106"/>
      <c r="N41" s="213">
        <f t="shared" si="0"/>
        <v>0</v>
      </c>
      <c r="O41" s="67"/>
      <c r="P41" s="113"/>
    </row>
    <row r="42" spans="2:16" ht="28.8">
      <c r="B42" s="114" t="s">
        <v>1047</v>
      </c>
      <c r="C42" s="32" t="s">
        <v>506</v>
      </c>
      <c r="D42" s="32" t="s">
        <v>1605</v>
      </c>
      <c r="E42" s="47"/>
      <c r="F42" s="106"/>
      <c r="G42" s="106"/>
      <c r="H42" s="106"/>
      <c r="I42" s="106"/>
      <c r="J42" s="106"/>
      <c r="K42" s="106"/>
      <c r="L42" s="106"/>
      <c r="M42" s="106"/>
      <c r="N42" s="213">
        <f t="shared" si="0"/>
        <v>0</v>
      </c>
      <c r="O42" s="67"/>
      <c r="P42" s="113"/>
    </row>
    <row r="43" spans="2:16" ht="30" customHeight="1">
      <c r="B43" s="114" t="s">
        <v>1048</v>
      </c>
      <c r="C43" s="32">
        <v>99.72</v>
      </c>
      <c r="D43" s="32" t="s">
        <v>515</v>
      </c>
      <c r="E43" s="47"/>
      <c r="F43" s="106"/>
      <c r="G43" s="106"/>
      <c r="H43" s="106"/>
      <c r="I43" s="106"/>
      <c r="J43" s="106"/>
      <c r="K43" s="106"/>
      <c r="L43" s="106"/>
      <c r="M43" s="106"/>
      <c r="N43" s="213">
        <f t="shared" si="0"/>
        <v>0</v>
      </c>
      <c r="O43" s="67"/>
      <c r="P43" s="113"/>
    </row>
    <row r="44" spans="2:16" ht="30" customHeight="1">
      <c r="B44" s="114" t="s">
        <v>1049</v>
      </c>
      <c r="C44" s="32">
        <v>99.73</v>
      </c>
      <c r="D44" s="32" t="s">
        <v>516</v>
      </c>
      <c r="E44" s="47"/>
      <c r="F44" s="106"/>
      <c r="G44" s="106"/>
      <c r="H44" s="106"/>
      <c r="I44" s="106"/>
      <c r="J44" s="106"/>
      <c r="K44" s="106"/>
      <c r="L44" s="106"/>
      <c r="M44" s="106"/>
      <c r="N44" s="213">
        <f t="shared" si="0"/>
        <v>0</v>
      </c>
      <c r="O44" s="67"/>
      <c r="P44" s="113"/>
    </row>
    <row r="45" spans="2:16" ht="30" customHeight="1">
      <c r="B45" s="114" t="s">
        <v>1050</v>
      </c>
      <c r="C45" s="32">
        <v>99.74</v>
      </c>
      <c r="D45" s="32" t="s">
        <v>517</v>
      </c>
      <c r="E45" s="47"/>
      <c r="F45" s="106"/>
      <c r="G45" s="106"/>
      <c r="H45" s="106"/>
      <c r="I45" s="106"/>
      <c r="J45" s="106"/>
      <c r="K45" s="106"/>
      <c r="L45" s="106"/>
      <c r="M45" s="106"/>
      <c r="N45" s="213">
        <f t="shared" si="0"/>
        <v>0</v>
      </c>
      <c r="O45" s="67"/>
      <c r="P45" s="113"/>
    </row>
    <row r="46" spans="2:16" ht="28.8">
      <c r="B46" s="114" t="s">
        <v>1051</v>
      </c>
      <c r="C46" s="32" t="s">
        <v>507</v>
      </c>
      <c r="D46" s="32" t="s">
        <v>1607</v>
      </c>
      <c r="E46" s="47"/>
      <c r="F46" s="106"/>
      <c r="G46" s="106"/>
      <c r="H46" s="106"/>
      <c r="I46" s="106"/>
      <c r="J46" s="106"/>
      <c r="K46" s="106"/>
      <c r="L46" s="106"/>
      <c r="M46" s="106"/>
      <c r="N46" s="213">
        <f t="shared" si="0"/>
        <v>0</v>
      </c>
      <c r="O46" s="67"/>
      <c r="P46" s="113"/>
    </row>
    <row r="47" spans="2:16" ht="60" customHeight="1">
      <c r="B47" s="114" t="s">
        <v>1052</v>
      </c>
      <c r="C47" s="32" t="s">
        <v>508</v>
      </c>
      <c r="D47" s="32" t="s">
        <v>2076</v>
      </c>
      <c r="E47" s="47"/>
      <c r="F47" s="106"/>
      <c r="G47" s="106"/>
      <c r="H47" s="106"/>
      <c r="I47" s="106"/>
      <c r="J47" s="106"/>
      <c r="K47" s="106"/>
      <c r="L47" s="106"/>
      <c r="M47" s="106"/>
      <c r="N47" s="213">
        <f t="shared" si="0"/>
        <v>0</v>
      </c>
      <c r="O47" s="67"/>
      <c r="P47" s="113"/>
    </row>
    <row r="48" spans="2:16" ht="30" customHeight="1">
      <c r="B48" s="114" t="s">
        <v>1053</v>
      </c>
      <c r="C48" s="32" t="s">
        <v>509</v>
      </c>
      <c r="D48" s="32" t="s">
        <v>518</v>
      </c>
      <c r="E48" s="47"/>
      <c r="F48" s="106"/>
      <c r="G48" s="106"/>
      <c r="H48" s="106"/>
      <c r="I48" s="106"/>
      <c r="J48" s="106"/>
      <c r="K48" s="106"/>
      <c r="L48" s="106"/>
      <c r="M48" s="106"/>
      <c r="N48" s="213">
        <f t="shared" si="0"/>
        <v>0</v>
      </c>
      <c r="O48" s="67"/>
      <c r="P48" s="113"/>
    </row>
    <row r="49" spans="2:16" ht="30" customHeight="1">
      <c r="B49" s="114" t="s">
        <v>1054</v>
      </c>
      <c r="C49" s="32" t="s">
        <v>510</v>
      </c>
      <c r="D49" s="32" t="s">
        <v>519</v>
      </c>
      <c r="E49" s="47"/>
      <c r="F49" s="106"/>
      <c r="G49" s="106"/>
      <c r="H49" s="106"/>
      <c r="I49" s="106"/>
      <c r="J49" s="106"/>
      <c r="K49" s="106"/>
      <c r="L49" s="106"/>
      <c r="M49" s="106"/>
      <c r="N49" s="213">
        <f t="shared" si="0"/>
        <v>0</v>
      </c>
      <c r="O49" s="67"/>
      <c r="P49" s="113"/>
    </row>
    <row r="50" spans="2:16" ht="30" customHeight="1">
      <c r="B50" s="114" t="s">
        <v>1055</v>
      </c>
      <c r="C50" s="32">
        <v>99.88</v>
      </c>
      <c r="D50" s="32" t="s">
        <v>520</v>
      </c>
      <c r="E50" s="47"/>
      <c r="F50" s="106"/>
      <c r="G50" s="106"/>
      <c r="H50" s="106"/>
      <c r="I50" s="106"/>
      <c r="J50" s="106"/>
      <c r="K50" s="106"/>
      <c r="L50" s="106"/>
      <c r="M50" s="106"/>
      <c r="N50" s="213">
        <f t="shared" si="0"/>
        <v>0</v>
      </c>
      <c r="O50" s="67"/>
      <c r="P50" s="113"/>
    </row>
    <row r="51" spans="2:16" ht="28.8">
      <c r="B51" s="114" t="s">
        <v>1056</v>
      </c>
      <c r="C51" s="32" t="s">
        <v>511</v>
      </c>
      <c r="D51" s="74" t="s">
        <v>836</v>
      </c>
      <c r="E51" s="47"/>
      <c r="F51" s="105"/>
      <c r="G51" s="105"/>
      <c r="H51" s="105"/>
      <c r="I51" s="105"/>
      <c r="J51" s="106"/>
      <c r="K51" s="105"/>
      <c r="L51" s="105"/>
      <c r="M51" s="105"/>
      <c r="N51" s="213">
        <f t="shared" si="0"/>
        <v>0</v>
      </c>
      <c r="O51" s="67"/>
      <c r="P51" s="113"/>
    </row>
    <row r="52" spans="2:16" ht="30" customHeight="1">
      <c r="B52" s="114" t="s">
        <v>1057</v>
      </c>
      <c r="C52" s="32" t="s">
        <v>534</v>
      </c>
      <c r="D52" s="32" t="s">
        <v>831</v>
      </c>
      <c r="E52" s="47"/>
      <c r="F52" s="104"/>
      <c r="G52" s="104"/>
      <c r="H52" s="104"/>
      <c r="I52" s="106"/>
      <c r="J52" s="104"/>
      <c r="K52" s="104"/>
      <c r="L52" s="104"/>
      <c r="M52" s="104"/>
      <c r="N52" s="213">
        <f t="shared" si="0"/>
        <v>0</v>
      </c>
      <c r="O52" s="67"/>
      <c r="P52" s="113"/>
    </row>
    <row r="53" spans="2:16" ht="28.8">
      <c r="B53" s="114" t="s">
        <v>1058</v>
      </c>
      <c r="C53" s="32" t="s">
        <v>535</v>
      </c>
      <c r="D53" s="32" t="s">
        <v>832</v>
      </c>
      <c r="E53" s="47"/>
      <c r="F53" s="104"/>
      <c r="G53" s="104"/>
      <c r="H53" s="104"/>
      <c r="I53" s="106"/>
      <c r="J53" s="104"/>
      <c r="K53" s="104"/>
      <c r="L53" s="104"/>
      <c r="M53" s="104"/>
      <c r="N53" s="213">
        <f t="shared" si="0"/>
        <v>0</v>
      </c>
      <c r="O53" s="67"/>
      <c r="P53" s="113"/>
    </row>
    <row r="54" spans="2:16" ht="43.2">
      <c r="B54" s="114" t="s">
        <v>1107</v>
      </c>
      <c r="C54" s="32" t="s">
        <v>529</v>
      </c>
      <c r="D54" s="32" t="s">
        <v>833</v>
      </c>
      <c r="E54" s="47"/>
      <c r="F54" s="104"/>
      <c r="G54" s="104"/>
      <c r="H54" s="104"/>
      <c r="I54" s="106"/>
      <c r="J54" s="104"/>
      <c r="K54" s="104"/>
      <c r="L54" s="104"/>
      <c r="M54" s="104"/>
      <c r="N54" s="213">
        <f t="shared" si="0"/>
        <v>0</v>
      </c>
      <c r="O54" s="67"/>
      <c r="P54" s="113"/>
    </row>
    <row r="55" spans="2:16" ht="43.2">
      <c r="B55" s="114" t="s">
        <v>1108</v>
      </c>
      <c r="C55" s="32" t="s">
        <v>530</v>
      </c>
      <c r="D55" s="32" t="s">
        <v>834</v>
      </c>
      <c r="E55" s="47"/>
      <c r="F55" s="104"/>
      <c r="G55" s="104"/>
      <c r="H55" s="104"/>
      <c r="I55" s="106"/>
      <c r="J55" s="104"/>
      <c r="K55" s="104"/>
      <c r="L55" s="104"/>
      <c r="M55" s="104"/>
      <c r="N55" s="213">
        <f t="shared" si="0"/>
        <v>0</v>
      </c>
      <c r="O55" s="67"/>
      <c r="P55" s="113"/>
    </row>
    <row r="56" spans="2:16" ht="18" customHeight="1"/>
    <row r="57" spans="2:16" hidden="1"/>
    <row r="58" spans="2:16" hidden="1"/>
    <row r="59" spans="2:16" hidden="1"/>
    <row r="60" spans="2:16" hidden="1"/>
    <row r="61" spans="2:16" hidden="1"/>
    <row r="62" spans="2:16" hidden="1"/>
    <row r="63" spans="2:16" hidden="1"/>
    <row r="64" spans="2:16"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sheetData>
  <sheetProtection password="BF59" sheet="1" objects="1" scenarios="1" formatCells="0" formatColumns="0" formatRows="0" sort="0" autoFilter="0"/>
  <autoFilter ref="B20:E20"/>
  <dataValidations count="1">
    <dataValidation type="decimal" allowBlank="1" showInputMessage="1" showErrorMessage="1" errorTitle="Verfahrenskosten" error="Bitte geben Sie gültige Kosten zwischen 0 und 1'000'000 CHF ein." sqref="M21 K22:M22 F22:I22 F23:K23 M23 K24:M24 F24:I24 M25 F25:K25 F26:I26 K26:M26 M27 F27:K27 K28:M30 I52:I55 F21:K21 J51 F28:I30 M33:M38 M31 F31:K31 K32:M32 F38:I38 F35:K35 K36:L36 F36:I36 F33:K33 F37:K37 K34:L34 K38:L38 F34:I34 F32:I32 F39:M50">
      <formula1>0</formula1>
      <formula2>1000000</formula2>
    </dataValidation>
  </dataValidation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O1065"/>
  <sheetViews>
    <sheetView showGridLines="0" workbookViewId="0"/>
  </sheetViews>
  <sheetFormatPr baseColWidth="10" defaultColWidth="0" defaultRowHeight="14.4" zeroHeight="1" outlineLevelRow="1"/>
  <cols>
    <col min="1" max="1" width="4.77734375" style="94" customWidth="1"/>
    <col min="2" max="2" width="7.109375" customWidth="1"/>
    <col min="3" max="3" width="38.5546875" customWidth="1"/>
    <col min="4" max="4" width="11.88671875" customWidth="1"/>
    <col min="5" max="5" width="3.109375" bestFit="1" customWidth="1"/>
    <col min="6" max="6" width="19.88671875" customWidth="1"/>
    <col min="7" max="7" width="13.33203125" bestFit="1" customWidth="1"/>
    <col min="8" max="8" width="16" customWidth="1"/>
    <col min="9" max="9" width="5.33203125" customWidth="1"/>
    <col min="10" max="10" width="11.44140625" customWidth="1"/>
    <col min="11" max="11" width="15.88671875" bestFit="1" customWidth="1"/>
    <col min="12" max="12" width="5.33203125" customWidth="1"/>
    <col min="13" max="13" width="12" bestFit="1" customWidth="1"/>
    <col min="14" max="14" width="14.109375" bestFit="1" customWidth="1"/>
    <col min="15" max="15" width="4.77734375" customWidth="1"/>
    <col min="16" max="16" width="11.44140625" hidden="1" customWidth="1"/>
    <col min="17" max="16384" width="11.44140625" hidden="1"/>
  </cols>
  <sheetData>
    <row r="1" spans="1:15" s="113" customFormat="1">
      <c r="A1" s="94"/>
    </row>
    <row r="2" spans="1:15" s="113" customFormat="1" ht="21">
      <c r="A2" s="94"/>
      <c r="B2" s="120" t="s">
        <v>220</v>
      </c>
    </row>
    <row r="3" spans="1:15" s="113" customFormat="1" ht="21">
      <c r="A3" s="94"/>
      <c r="B3" s="119" t="s">
        <v>1535</v>
      </c>
    </row>
    <row r="4" spans="1:15" s="113" customFormat="1" ht="15.6">
      <c r="A4" s="94"/>
      <c r="B4" s="36"/>
    </row>
    <row r="5" spans="1:15" s="113" customFormat="1" ht="15.6">
      <c r="A5" s="94"/>
      <c r="B5" s="73" t="s">
        <v>1557</v>
      </c>
    </row>
    <row r="6" spans="1:15" s="113" customFormat="1" ht="15.6">
      <c r="A6" s="94"/>
      <c r="B6" s="9"/>
    </row>
    <row r="7" spans="1:15" s="113" customFormat="1">
      <c r="A7" s="94"/>
      <c r="B7" s="23" t="s">
        <v>1560</v>
      </c>
      <c r="C7" s="35"/>
      <c r="D7" s="35"/>
      <c r="E7" s="35"/>
      <c r="F7" s="35"/>
      <c r="G7" s="35"/>
      <c r="H7" s="35"/>
      <c r="I7" s="35"/>
      <c r="J7" s="35"/>
      <c r="K7" s="35"/>
      <c r="L7" s="35"/>
      <c r="M7" s="35"/>
      <c r="N7" s="38"/>
      <c r="O7" s="235"/>
    </row>
    <row r="8" spans="1:15" s="113" customFormat="1">
      <c r="A8" s="94"/>
      <c r="B8" s="118" t="s">
        <v>1547</v>
      </c>
      <c r="C8" s="116"/>
      <c r="D8" s="116"/>
      <c r="E8" s="116"/>
      <c r="F8" s="116"/>
      <c r="G8" s="116"/>
      <c r="H8" s="116"/>
      <c r="I8" s="116"/>
      <c r="J8" s="116"/>
      <c r="K8" s="116"/>
      <c r="L8" s="116"/>
      <c r="M8" s="116"/>
      <c r="N8" s="115"/>
      <c r="O8" s="235"/>
    </row>
    <row r="9" spans="1:15" s="113" customFormat="1">
      <c r="A9" s="94"/>
      <c r="B9" s="117" t="s">
        <v>2071</v>
      </c>
      <c r="C9" s="116"/>
      <c r="D9" s="116"/>
      <c r="E9" s="116"/>
      <c r="F9" s="116"/>
      <c r="G9" s="116"/>
      <c r="H9" s="116"/>
      <c r="I9" s="116"/>
      <c r="J9" s="116"/>
      <c r="K9" s="116"/>
      <c r="L9" s="116"/>
      <c r="M9" s="116"/>
      <c r="N9" s="115"/>
      <c r="O9" s="235"/>
    </row>
    <row r="10" spans="1:15" s="113" customFormat="1">
      <c r="A10" s="94"/>
      <c r="B10" s="117" t="s">
        <v>1597</v>
      </c>
      <c r="C10" s="116"/>
      <c r="D10" s="116"/>
      <c r="E10" s="116"/>
      <c r="F10" s="116"/>
      <c r="G10" s="116"/>
      <c r="H10" s="116"/>
      <c r="I10" s="116"/>
      <c r="J10" s="116"/>
      <c r="K10" s="116"/>
      <c r="L10" s="116"/>
      <c r="M10" s="116"/>
      <c r="N10" s="115"/>
      <c r="O10" s="235"/>
    </row>
    <row r="11" spans="1:15" s="113" customFormat="1">
      <c r="A11" s="94"/>
      <c r="B11" s="117" t="s">
        <v>1595</v>
      </c>
      <c r="C11" s="116"/>
      <c r="D11" s="116"/>
      <c r="E11" s="116"/>
      <c r="F11" s="116"/>
      <c r="G11" s="116"/>
      <c r="H11" s="116"/>
      <c r="I11" s="116"/>
      <c r="J11" s="116"/>
      <c r="K11" s="116"/>
      <c r="L11" s="116"/>
      <c r="M11" s="116"/>
      <c r="N11" s="115"/>
      <c r="O11" s="235"/>
    </row>
    <row r="12" spans="1:15" s="113" customFormat="1">
      <c r="A12" s="94"/>
      <c r="B12" s="117" t="s">
        <v>1071</v>
      </c>
      <c r="C12" s="116"/>
      <c r="D12" s="116"/>
      <c r="E12" s="116"/>
      <c r="F12" s="116"/>
      <c r="G12" s="116"/>
      <c r="H12" s="116"/>
      <c r="I12" s="116"/>
      <c r="J12" s="116"/>
      <c r="K12" s="116"/>
      <c r="L12" s="116"/>
      <c r="M12" s="116"/>
      <c r="N12" s="115"/>
      <c r="O12" s="235"/>
    </row>
    <row r="13" spans="1:15" s="113" customFormat="1">
      <c r="A13" s="94"/>
      <c r="B13" s="26" t="s">
        <v>1548</v>
      </c>
      <c r="C13" s="41"/>
      <c r="D13" s="41"/>
      <c r="E13" s="41"/>
      <c r="F13" s="41"/>
      <c r="G13" s="41"/>
      <c r="H13" s="41"/>
      <c r="I13" s="41"/>
      <c r="J13" s="41"/>
      <c r="K13" s="41"/>
      <c r="L13" s="41"/>
      <c r="M13" s="41"/>
      <c r="N13" s="42"/>
      <c r="O13" s="235"/>
    </row>
    <row r="14" spans="1:15" s="113" customFormat="1">
      <c r="A14" s="94"/>
      <c r="B14" s="16"/>
      <c r="C14" s="116"/>
      <c r="D14" s="116"/>
      <c r="E14" s="116"/>
      <c r="F14" s="116"/>
      <c r="G14" s="116"/>
      <c r="H14" s="116"/>
      <c r="I14" s="116"/>
      <c r="J14" s="116"/>
      <c r="K14" s="116"/>
      <c r="L14" s="116"/>
      <c r="M14" s="116"/>
      <c r="N14" s="116"/>
      <c r="O14" s="116"/>
    </row>
    <row r="15" spans="1:15" s="113" customFormat="1" ht="15.6">
      <c r="A15" s="94"/>
      <c r="B15" s="9"/>
      <c r="D15" s="9"/>
    </row>
    <row r="16" spans="1:15" s="113" customFormat="1" ht="15.6">
      <c r="A16" s="94"/>
      <c r="B16" s="236" t="s">
        <v>1525</v>
      </c>
      <c r="C16" s="51" t="str">
        <f>+VLOOKUP(B16&amp;"a",'Teure Verfahren'!B:D,3,FALSE)</f>
        <v>Hämodialyse: Kontinuierlich, venovenös,
pumpengetrieben (CVVHD)</v>
      </c>
      <c r="D16" s="9"/>
    </row>
    <row r="17" spans="2:14" outlineLevel="1">
      <c r="B17" s="239"/>
      <c r="C17" s="166" t="s">
        <v>1611</v>
      </c>
      <c r="D17" s="167" t="s">
        <v>1610</v>
      </c>
      <c r="E17" s="167" t="s">
        <v>1508</v>
      </c>
      <c r="F17" s="167" t="s">
        <v>429</v>
      </c>
      <c r="G17" s="167" t="s">
        <v>1509</v>
      </c>
      <c r="H17" s="167" t="s">
        <v>1510</v>
      </c>
      <c r="I17" s="167"/>
      <c r="J17" s="168" t="s">
        <v>1511</v>
      </c>
      <c r="K17" s="167" t="s">
        <v>1510</v>
      </c>
      <c r="L17" s="167"/>
      <c r="M17" s="167" t="s">
        <v>1512</v>
      </c>
      <c r="N17" s="169" t="s">
        <v>1513</v>
      </c>
    </row>
    <row r="18" spans="2:14" ht="15.75" customHeight="1" outlineLevel="1">
      <c r="B18" s="289" t="s">
        <v>811</v>
      </c>
      <c r="C18" s="292" t="s">
        <v>1608</v>
      </c>
      <c r="D18" s="295" t="s">
        <v>513</v>
      </c>
      <c r="E18" s="170">
        <v>1</v>
      </c>
      <c r="F18" s="171"/>
      <c r="G18" s="172"/>
      <c r="H18" s="173" t="s">
        <v>1514</v>
      </c>
      <c r="I18" s="170" t="s">
        <v>1515</v>
      </c>
      <c r="J18" s="174"/>
      <c r="K18" s="175" t="str">
        <f>+"CHF / "&amp;IFERROR(MID(H18,1,SEARCH("/ h",H18)-2),H18)</f>
        <v>CHF / Min</v>
      </c>
      <c r="L18" s="170" t="s">
        <v>1516</v>
      </c>
      <c r="M18" s="176">
        <f t="shared" ref="M18:M60" si="0">+G18*J18</f>
        <v>0</v>
      </c>
      <c r="N18" s="281">
        <f>SUM(M18:M20)</f>
        <v>0</v>
      </c>
    </row>
    <row r="19" spans="2:14" ht="15.6" outlineLevel="1">
      <c r="B19" s="290"/>
      <c r="C19" s="293"/>
      <c r="D19" s="296"/>
      <c r="E19" s="177">
        <v>2</v>
      </c>
      <c r="F19" s="178"/>
      <c r="G19" s="179"/>
      <c r="H19" s="180" t="s">
        <v>1514</v>
      </c>
      <c r="I19" s="177" t="s">
        <v>1515</v>
      </c>
      <c r="J19" s="181"/>
      <c r="K19" s="182" t="str">
        <f t="shared" ref="K19:K60" si="1">+"CHF / "&amp;IFERROR(MID(H19,1,SEARCH("/ h",H19)-2),H19)</f>
        <v>CHF / Min</v>
      </c>
      <c r="L19" s="177" t="s">
        <v>1516</v>
      </c>
      <c r="M19" s="183">
        <f t="shared" si="0"/>
        <v>0</v>
      </c>
      <c r="N19" s="282"/>
    </row>
    <row r="20" spans="2:14" ht="15.6" outlineLevel="1">
      <c r="B20" s="290"/>
      <c r="C20" s="293"/>
      <c r="D20" s="297"/>
      <c r="E20" s="184" t="s">
        <v>1517</v>
      </c>
      <c r="F20" s="185"/>
      <c r="G20" s="186"/>
      <c r="H20" s="187" t="s">
        <v>1514</v>
      </c>
      <c r="I20" s="184" t="s">
        <v>1515</v>
      </c>
      <c r="J20" s="188"/>
      <c r="K20" s="189" t="str">
        <f t="shared" si="1"/>
        <v>CHF / Min</v>
      </c>
      <c r="L20" s="184" t="s">
        <v>1516</v>
      </c>
      <c r="M20" s="190">
        <f t="shared" si="0"/>
        <v>0</v>
      </c>
      <c r="N20" s="283"/>
    </row>
    <row r="21" spans="2:14" ht="15.6" outlineLevel="1">
      <c r="B21" s="290"/>
      <c r="C21" s="293"/>
      <c r="D21" s="295" t="s">
        <v>514</v>
      </c>
      <c r="E21" s="170">
        <v>1</v>
      </c>
      <c r="F21" s="171"/>
      <c r="G21" s="172"/>
      <c r="H21" s="237" t="s">
        <v>2081</v>
      </c>
      <c r="I21" s="170" t="s">
        <v>1515</v>
      </c>
      <c r="J21" s="174"/>
      <c r="K21" s="175" t="str">
        <f t="shared" si="1"/>
        <v>CHF / Min</v>
      </c>
      <c r="L21" s="170" t="s">
        <v>1516</v>
      </c>
      <c r="M21" s="176">
        <f t="shared" si="0"/>
        <v>0</v>
      </c>
      <c r="N21" s="281">
        <f>SUM(M21:M23)</f>
        <v>0</v>
      </c>
    </row>
    <row r="22" spans="2:14" ht="15.6" outlineLevel="1">
      <c r="B22" s="290"/>
      <c r="C22" s="293"/>
      <c r="D22" s="296"/>
      <c r="E22" s="177">
        <v>2</v>
      </c>
      <c r="F22" s="178"/>
      <c r="G22" s="179"/>
      <c r="H22" s="268" t="s">
        <v>2082</v>
      </c>
      <c r="I22" s="177" t="s">
        <v>1515</v>
      </c>
      <c r="J22" s="181"/>
      <c r="K22" s="182" t="str">
        <f t="shared" si="1"/>
        <v>CHF / Min</v>
      </c>
      <c r="L22" s="177" t="s">
        <v>1516</v>
      </c>
      <c r="M22" s="183">
        <f t="shared" si="0"/>
        <v>0</v>
      </c>
      <c r="N22" s="282"/>
    </row>
    <row r="23" spans="2:14" ht="15.6" outlineLevel="1">
      <c r="B23" s="291"/>
      <c r="C23" s="294"/>
      <c r="D23" s="297"/>
      <c r="E23" s="184" t="s">
        <v>1517</v>
      </c>
      <c r="F23" s="185"/>
      <c r="G23" s="186"/>
      <c r="H23" s="238" t="s">
        <v>2082</v>
      </c>
      <c r="I23" s="184" t="s">
        <v>1515</v>
      </c>
      <c r="J23" s="188"/>
      <c r="K23" s="189" t="str">
        <f t="shared" si="1"/>
        <v>CHF / Min</v>
      </c>
      <c r="L23" s="184" t="s">
        <v>1516</v>
      </c>
      <c r="M23" s="190">
        <f t="shared" si="0"/>
        <v>0</v>
      </c>
      <c r="N23" s="283"/>
    </row>
    <row r="24" spans="2:14" ht="15.75" customHeight="1" outlineLevel="1">
      <c r="B24" s="284" t="s">
        <v>812</v>
      </c>
      <c r="C24" s="285" t="s">
        <v>1609</v>
      </c>
      <c r="D24" s="286" t="s">
        <v>513</v>
      </c>
      <c r="E24" s="170">
        <v>1</v>
      </c>
      <c r="F24" s="171"/>
      <c r="G24" s="172"/>
      <c r="H24" s="173" t="s">
        <v>1514</v>
      </c>
      <c r="I24" s="170" t="s">
        <v>1515</v>
      </c>
      <c r="J24" s="174"/>
      <c r="K24" s="175" t="str">
        <f t="shared" si="1"/>
        <v>CHF / Min</v>
      </c>
      <c r="L24" s="170" t="s">
        <v>1516</v>
      </c>
      <c r="M24" s="176">
        <f t="shared" si="0"/>
        <v>0</v>
      </c>
      <c r="N24" s="281">
        <f>SUM(M24:M26)</f>
        <v>0</v>
      </c>
    </row>
    <row r="25" spans="2:14" ht="15.6" outlineLevel="1">
      <c r="B25" s="284"/>
      <c r="C25" s="285"/>
      <c r="D25" s="286"/>
      <c r="E25" s="177">
        <v>2</v>
      </c>
      <c r="F25" s="178"/>
      <c r="G25" s="179"/>
      <c r="H25" s="180" t="s">
        <v>1514</v>
      </c>
      <c r="I25" s="177" t="s">
        <v>1515</v>
      </c>
      <c r="J25" s="181"/>
      <c r="K25" s="182" t="str">
        <f t="shared" si="1"/>
        <v>CHF / Min</v>
      </c>
      <c r="L25" s="177" t="s">
        <v>1516</v>
      </c>
      <c r="M25" s="183">
        <f t="shared" si="0"/>
        <v>0</v>
      </c>
      <c r="N25" s="282"/>
    </row>
    <row r="26" spans="2:14" ht="15.6" outlineLevel="1">
      <c r="B26" s="284"/>
      <c r="C26" s="285"/>
      <c r="D26" s="286"/>
      <c r="E26" s="184" t="s">
        <v>1517</v>
      </c>
      <c r="F26" s="185"/>
      <c r="G26" s="186"/>
      <c r="H26" s="187" t="s">
        <v>1514</v>
      </c>
      <c r="I26" s="184" t="s">
        <v>1515</v>
      </c>
      <c r="J26" s="188"/>
      <c r="K26" s="189" t="str">
        <f t="shared" si="1"/>
        <v>CHF / Min</v>
      </c>
      <c r="L26" s="184" t="s">
        <v>1516</v>
      </c>
      <c r="M26" s="190">
        <f t="shared" si="0"/>
        <v>0</v>
      </c>
      <c r="N26" s="283"/>
    </row>
    <row r="27" spans="2:14" ht="15.6" outlineLevel="1">
      <c r="B27" s="284"/>
      <c r="C27" s="285"/>
      <c r="D27" s="278" t="s">
        <v>514</v>
      </c>
      <c r="E27" s="170">
        <v>1</v>
      </c>
      <c r="F27" s="171"/>
      <c r="G27" s="172"/>
      <c r="H27" s="237" t="s">
        <v>2082</v>
      </c>
      <c r="I27" s="170" t="s">
        <v>1515</v>
      </c>
      <c r="J27" s="174"/>
      <c r="K27" s="175" t="str">
        <f t="shared" si="1"/>
        <v>CHF / Min</v>
      </c>
      <c r="L27" s="170" t="s">
        <v>1516</v>
      </c>
      <c r="M27" s="176">
        <f t="shared" si="0"/>
        <v>0</v>
      </c>
      <c r="N27" s="281">
        <f>SUM(M27:M29)</f>
        <v>0</v>
      </c>
    </row>
    <row r="28" spans="2:14" ht="15.6" outlineLevel="1">
      <c r="B28" s="284"/>
      <c r="C28" s="285"/>
      <c r="D28" s="279"/>
      <c r="E28" s="177">
        <v>2</v>
      </c>
      <c r="F28" s="178"/>
      <c r="G28" s="179"/>
      <c r="H28" s="268" t="s">
        <v>2082</v>
      </c>
      <c r="I28" s="177" t="s">
        <v>1515</v>
      </c>
      <c r="J28" s="181"/>
      <c r="K28" s="182" t="str">
        <f t="shared" si="1"/>
        <v>CHF / Min</v>
      </c>
      <c r="L28" s="177" t="s">
        <v>1516</v>
      </c>
      <c r="M28" s="183">
        <f t="shared" si="0"/>
        <v>0</v>
      </c>
      <c r="N28" s="282"/>
    </row>
    <row r="29" spans="2:14" ht="15.6" outlineLevel="1">
      <c r="B29" s="284"/>
      <c r="C29" s="285"/>
      <c r="D29" s="280"/>
      <c r="E29" s="184" t="s">
        <v>1517</v>
      </c>
      <c r="F29" s="185"/>
      <c r="G29" s="186"/>
      <c r="H29" s="238" t="s">
        <v>2082</v>
      </c>
      <c r="I29" s="184" t="s">
        <v>1515</v>
      </c>
      <c r="J29" s="188"/>
      <c r="K29" s="189" t="str">
        <f t="shared" si="1"/>
        <v>CHF / Min</v>
      </c>
      <c r="L29" s="184" t="s">
        <v>1516</v>
      </c>
      <c r="M29" s="190">
        <f t="shared" si="0"/>
        <v>0</v>
      </c>
      <c r="N29" s="283"/>
    </row>
    <row r="30" spans="2:14" ht="15.75" customHeight="1" outlineLevel="1">
      <c r="B30" s="284" t="s">
        <v>523</v>
      </c>
      <c r="C30" s="285" t="s">
        <v>1518</v>
      </c>
      <c r="D30" s="286" t="s">
        <v>513</v>
      </c>
      <c r="E30" s="170">
        <v>1</v>
      </c>
      <c r="F30" s="171"/>
      <c r="G30" s="172"/>
      <c r="H30" s="173" t="s">
        <v>17</v>
      </c>
      <c r="I30" s="170" t="s">
        <v>1515</v>
      </c>
      <c r="J30" s="174"/>
      <c r="K30" s="175" t="str">
        <f t="shared" si="1"/>
        <v>CHF / mg</v>
      </c>
      <c r="L30" s="170" t="s">
        <v>1516</v>
      </c>
      <c r="M30" s="176">
        <f t="shared" si="0"/>
        <v>0</v>
      </c>
      <c r="N30" s="281">
        <f>SUM(M30:M32)</f>
        <v>0</v>
      </c>
    </row>
    <row r="31" spans="2:14" ht="15.6" outlineLevel="1">
      <c r="B31" s="284"/>
      <c r="C31" s="285"/>
      <c r="D31" s="286"/>
      <c r="E31" s="177">
        <v>2</v>
      </c>
      <c r="F31" s="178"/>
      <c r="G31" s="179"/>
      <c r="H31" s="180" t="s">
        <v>18</v>
      </c>
      <c r="I31" s="177" t="s">
        <v>1515</v>
      </c>
      <c r="J31" s="181"/>
      <c r="K31" s="182" t="str">
        <f t="shared" si="1"/>
        <v>CHF / U</v>
      </c>
      <c r="L31" s="177" t="s">
        <v>1516</v>
      </c>
      <c r="M31" s="183">
        <f t="shared" si="0"/>
        <v>0</v>
      </c>
      <c r="N31" s="282"/>
    </row>
    <row r="32" spans="2:14" ht="15.6" outlineLevel="1">
      <c r="B32" s="284"/>
      <c r="C32" s="285"/>
      <c r="D32" s="286"/>
      <c r="E32" s="184" t="s">
        <v>1517</v>
      </c>
      <c r="F32" s="185"/>
      <c r="G32" s="186"/>
      <c r="H32" s="187" t="s">
        <v>1517</v>
      </c>
      <c r="I32" s="184" t="s">
        <v>1515</v>
      </c>
      <c r="J32" s="188"/>
      <c r="K32" s="189" t="str">
        <f t="shared" si="1"/>
        <v>CHF / …</v>
      </c>
      <c r="L32" s="184" t="s">
        <v>1516</v>
      </c>
      <c r="M32" s="190">
        <f t="shared" si="0"/>
        <v>0</v>
      </c>
      <c r="N32" s="283"/>
    </row>
    <row r="33" spans="2:14" ht="15.6" outlineLevel="1">
      <c r="B33" s="284"/>
      <c r="C33" s="285"/>
      <c r="D33" s="278" t="s">
        <v>514</v>
      </c>
      <c r="E33" s="170">
        <v>1</v>
      </c>
      <c r="F33" s="171"/>
      <c r="G33" s="172"/>
      <c r="H33" s="173" t="s">
        <v>2083</v>
      </c>
      <c r="I33" s="170" t="s">
        <v>1515</v>
      </c>
      <c r="J33" s="174"/>
      <c r="K33" s="175" t="str">
        <f t="shared" si="1"/>
        <v>CHF / mg</v>
      </c>
      <c r="L33" s="170" t="s">
        <v>1516</v>
      </c>
      <c r="M33" s="176">
        <f t="shared" si="0"/>
        <v>0</v>
      </c>
      <c r="N33" s="281">
        <f>SUM(M33:M35)</f>
        <v>0</v>
      </c>
    </row>
    <row r="34" spans="2:14" ht="15.6" outlineLevel="1">
      <c r="B34" s="284"/>
      <c r="C34" s="285"/>
      <c r="D34" s="279"/>
      <c r="E34" s="177">
        <v>2</v>
      </c>
      <c r="F34" s="178"/>
      <c r="G34" s="179"/>
      <c r="H34" s="180" t="s">
        <v>2084</v>
      </c>
      <c r="I34" s="177" t="s">
        <v>1515</v>
      </c>
      <c r="J34" s="181"/>
      <c r="K34" s="182" t="str">
        <f t="shared" si="1"/>
        <v>CHF / U</v>
      </c>
      <c r="L34" s="177" t="s">
        <v>1516</v>
      </c>
      <c r="M34" s="183">
        <f t="shared" si="0"/>
        <v>0</v>
      </c>
      <c r="N34" s="282"/>
    </row>
    <row r="35" spans="2:14" ht="15.6" outlineLevel="1">
      <c r="B35" s="284"/>
      <c r="C35" s="285"/>
      <c r="D35" s="280"/>
      <c r="E35" s="184" t="s">
        <v>1517</v>
      </c>
      <c r="F35" s="185"/>
      <c r="G35" s="186"/>
      <c r="H35" s="187" t="s">
        <v>1517</v>
      </c>
      <c r="I35" s="184" t="s">
        <v>1515</v>
      </c>
      <c r="J35" s="188"/>
      <c r="K35" s="189" t="str">
        <f t="shared" si="1"/>
        <v>CHF / …</v>
      </c>
      <c r="L35" s="184" t="s">
        <v>1516</v>
      </c>
      <c r="M35" s="190">
        <f t="shared" si="0"/>
        <v>0</v>
      </c>
      <c r="N35" s="283"/>
    </row>
    <row r="36" spans="2:14" ht="15.75" customHeight="1" outlineLevel="1">
      <c r="B36" s="284" t="s">
        <v>813</v>
      </c>
      <c r="C36" s="285" t="s">
        <v>1519</v>
      </c>
      <c r="D36" s="286" t="s">
        <v>513</v>
      </c>
      <c r="E36" s="170">
        <v>1</v>
      </c>
      <c r="F36" s="171"/>
      <c r="G36" s="172"/>
      <c r="H36" s="173" t="s">
        <v>1520</v>
      </c>
      <c r="I36" s="170" t="s">
        <v>1515</v>
      </c>
      <c r="J36" s="174"/>
      <c r="K36" s="175" t="str">
        <f t="shared" si="1"/>
        <v>CHF / Konzentrat</v>
      </c>
      <c r="L36" s="170" t="s">
        <v>1516</v>
      </c>
      <c r="M36" s="176">
        <f t="shared" si="0"/>
        <v>0</v>
      </c>
      <c r="N36" s="281">
        <f>SUM(M36:M38)</f>
        <v>0</v>
      </c>
    </row>
    <row r="37" spans="2:14" ht="15.6" outlineLevel="1">
      <c r="B37" s="284"/>
      <c r="C37" s="285"/>
      <c r="D37" s="286"/>
      <c r="E37" s="177">
        <v>2</v>
      </c>
      <c r="F37" s="178"/>
      <c r="G37" s="179"/>
      <c r="H37" s="180" t="s">
        <v>1520</v>
      </c>
      <c r="I37" s="177" t="s">
        <v>1515</v>
      </c>
      <c r="J37" s="181"/>
      <c r="K37" s="182" t="str">
        <f t="shared" si="1"/>
        <v>CHF / Konzentrat</v>
      </c>
      <c r="L37" s="177" t="s">
        <v>1516</v>
      </c>
      <c r="M37" s="183">
        <f t="shared" si="0"/>
        <v>0</v>
      </c>
      <c r="N37" s="282"/>
    </row>
    <row r="38" spans="2:14" ht="15.6" outlineLevel="1">
      <c r="B38" s="284"/>
      <c r="C38" s="285"/>
      <c r="D38" s="286"/>
      <c r="E38" s="184" t="s">
        <v>1517</v>
      </c>
      <c r="F38" s="185"/>
      <c r="G38" s="186"/>
      <c r="H38" s="187" t="s">
        <v>1520</v>
      </c>
      <c r="I38" s="184" t="s">
        <v>1515</v>
      </c>
      <c r="J38" s="188"/>
      <c r="K38" s="189" t="str">
        <f t="shared" si="1"/>
        <v>CHF / Konzentrat</v>
      </c>
      <c r="L38" s="184" t="s">
        <v>1516</v>
      </c>
      <c r="M38" s="190">
        <f t="shared" si="0"/>
        <v>0</v>
      </c>
      <c r="N38" s="283"/>
    </row>
    <row r="39" spans="2:14" ht="15.6" outlineLevel="1">
      <c r="B39" s="284"/>
      <c r="C39" s="285"/>
      <c r="D39" s="278" t="s">
        <v>514</v>
      </c>
      <c r="E39" s="170">
        <v>1</v>
      </c>
      <c r="F39" s="171"/>
      <c r="G39" s="172"/>
      <c r="H39" s="173" t="s">
        <v>2085</v>
      </c>
      <c r="I39" s="170" t="s">
        <v>1515</v>
      </c>
      <c r="J39" s="174"/>
      <c r="K39" s="175" t="str">
        <f t="shared" si="1"/>
        <v>CHF / Konzentrat</v>
      </c>
      <c r="L39" s="170" t="s">
        <v>1516</v>
      </c>
      <c r="M39" s="176">
        <f t="shared" si="0"/>
        <v>0</v>
      </c>
      <c r="N39" s="281">
        <f>SUM(M39:M41)</f>
        <v>0</v>
      </c>
    </row>
    <row r="40" spans="2:14" ht="15.6" outlineLevel="1">
      <c r="B40" s="284"/>
      <c r="C40" s="285"/>
      <c r="D40" s="279"/>
      <c r="E40" s="177">
        <v>2</v>
      </c>
      <c r="F40" s="178"/>
      <c r="G40" s="179"/>
      <c r="H40" s="180" t="s">
        <v>2085</v>
      </c>
      <c r="I40" s="177" t="s">
        <v>1515</v>
      </c>
      <c r="J40" s="181"/>
      <c r="K40" s="182" t="str">
        <f t="shared" si="1"/>
        <v>CHF / Konzentrat</v>
      </c>
      <c r="L40" s="177" t="s">
        <v>1516</v>
      </c>
      <c r="M40" s="183">
        <f t="shared" si="0"/>
        <v>0</v>
      </c>
      <c r="N40" s="282"/>
    </row>
    <row r="41" spans="2:14" ht="15.6" outlineLevel="1">
      <c r="B41" s="284"/>
      <c r="C41" s="285"/>
      <c r="D41" s="280"/>
      <c r="E41" s="184" t="s">
        <v>1517</v>
      </c>
      <c r="F41" s="185"/>
      <c r="G41" s="186"/>
      <c r="H41" s="187" t="s">
        <v>2085</v>
      </c>
      <c r="I41" s="184" t="s">
        <v>1515</v>
      </c>
      <c r="J41" s="188"/>
      <c r="K41" s="189" t="str">
        <f t="shared" si="1"/>
        <v>CHF / Konzentrat</v>
      </c>
      <c r="L41" s="184" t="s">
        <v>1516</v>
      </c>
      <c r="M41" s="190">
        <f t="shared" si="0"/>
        <v>0</v>
      </c>
      <c r="N41" s="283"/>
    </row>
    <row r="42" spans="2:14" ht="15.75" customHeight="1" outlineLevel="1">
      <c r="B42" s="274" t="s">
        <v>1521</v>
      </c>
      <c r="C42" s="285" t="s">
        <v>1601</v>
      </c>
      <c r="D42" s="286" t="s">
        <v>513</v>
      </c>
      <c r="E42" s="170">
        <v>1</v>
      </c>
      <c r="F42" s="171"/>
      <c r="G42" s="172"/>
      <c r="H42" s="173" t="s">
        <v>1522</v>
      </c>
      <c r="I42" s="170" t="s">
        <v>1515</v>
      </c>
      <c r="J42" s="174"/>
      <c r="K42" s="175" t="str">
        <f t="shared" si="1"/>
        <v>CHF / Stück</v>
      </c>
      <c r="L42" s="170" t="s">
        <v>1516</v>
      </c>
      <c r="M42" s="176">
        <f t="shared" si="0"/>
        <v>0</v>
      </c>
      <c r="N42" s="281">
        <f>SUM(M42:M44)</f>
        <v>0</v>
      </c>
    </row>
    <row r="43" spans="2:14" ht="15.6" outlineLevel="1">
      <c r="B43" s="274"/>
      <c r="C43" s="285"/>
      <c r="D43" s="286"/>
      <c r="E43" s="177">
        <v>2</v>
      </c>
      <c r="F43" s="178"/>
      <c r="G43" s="179"/>
      <c r="H43" s="180" t="s">
        <v>1523</v>
      </c>
      <c r="I43" s="177" t="s">
        <v>1515</v>
      </c>
      <c r="J43" s="181"/>
      <c r="K43" s="182" t="str">
        <f t="shared" si="1"/>
        <v>CHF / ..</v>
      </c>
      <c r="L43" s="177" t="s">
        <v>1516</v>
      </c>
      <c r="M43" s="183">
        <f t="shared" si="0"/>
        <v>0</v>
      </c>
      <c r="N43" s="282"/>
    </row>
    <row r="44" spans="2:14" ht="15.6" outlineLevel="1">
      <c r="B44" s="274"/>
      <c r="C44" s="285"/>
      <c r="D44" s="286"/>
      <c r="E44" s="184" t="s">
        <v>1517</v>
      </c>
      <c r="F44" s="185"/>
      <c r="G44" s="186"/>
      <c r="H44" s="187" t="s">
        <v>1523</v>
      </c>
      <c r="I44" s="184" t="s">
        <v>1515</v>
      </c>
      <c r="J44" s="188"/>
      <c r="K44" s="189" t="str">
        <f t="shared" si="1"/>
        <v>CHF / ..</v>
      </c>
      <c r="L44" s="184" t="s">
        <v>1516</v>
      </c>
      <c r="M44" s="190">
        <f t="shared" si="0"/>
        <v>0</v>
      </c>
      <c r="N44" s="283"/>
    </row>
    <row r="45" spans="2:14" ht="15.75" customHeight="1" outlineLevel="1">
      <c r="B45" s="274" t="s">
        <v>1524</v>
      </c>
      <c r="C45" s="285" t="s">
        <v>1602</v>
      </c>
      <c r="D45" s="286" t="s">
        <v>513</v>
      </c>
      <c r="E45" s="170">
        <v>1</v>
      </c>
      <c r="F45" s="171"/>
      <c r="G45" s="172"/>
      <c r="H45" s="173" t="s">
        <v>1522</v>
      </c>
      <c r="I45" s="170" t="s">
        <v>1515</v>
      </c>
      <c r="J45" s="174"/>
      <c r="K45" s="175" t="str">
        <f t="shared" si="1"/>
        <v>CHF / Stück</v>
      </c>
      <c r="L45" s="170" t="s">
        <v>1516</v>
      </c>
      <c r="M45" s="176">
        <f t="shared" si="0"/>
        <v>0</v>
      </c>
      <c r="N45" s="281">
        <f>SUM(M45:M47)</f>
        <v>0</v>
      </c>
    </row>
    <row r="46" spans="2:14" ht="15.6" outlineLevel="1">
      <c r="B46" s="274"/>
      <c r="C46" s="285"/>
      <c r="D46" s="286"/>
      <c r="E46" s="177">
        <v>2</v>
      </c>
      <c r="F46" s="178"/>
      <c r="G46" s="179"/>
      <c r="H46" s="180" t="s">
        <v>1523</v>
      </c>
      <c r="I46" s="177" t="s">
        <v>1515</v>
      </c>
      <c r="J46" s="181"/>
      <c r="K46" s="182" t="str">
        <f t="shared" si="1"/>
        <v>CHF / ..</v>
      </c>
      <c r="L46" s="177" t="s">
        <v>1516</v>
      </c>
      <c r="M46" s="183">
        <f t="shared" si="0"/>
        <v>0</v>
      </c>
      <c r="N46" s="282"/>
    </row>
    <row r="47" spans="2:14" ht="15.6" outlineLevel="1">
      <c r="B47" s="274"/>
      <c r="C47" s="285"/>
      <c r="D47" s="286"/>
      <c r="E47" s="184" t="s">
        <v>1517</v>
      </c>
      <c r="F47" s="185"/>
      <c r="G47" s="186"/>
      <c r="H47" s="187" t="s">
        <v>1523</v>
      </c>
      <c r="I47" s="184" t="s">
        <v>1515</v>
      </c>
      <c r="J47" s="188"/>
      <c r="K47" s="189" t="str">
        <f t="shared" si="1"/>
        <v>CHF / ..</v>
      </c>
      <c r="L47" s="184" t="s">
        <v>1516</v>
      </c>
      <c r="M47" s="190">
        <f t="shared" si="0"/>
        <v>0</v>
      </c>
      <c r="N47" s="283"/>
    </row>
    <row r="48" spans="2:14" ht="15.6" outlineLevel="1">
      <c r="B48" s="274"/>
      <c r="C48" s="285"/>
      <c r="D48" s="278" t="s">
        <v>514</v>
      </c>
      <c r="E48" s="170">
        <v>1</v>
      </c>
      <c r="F48" s="171"/>
      <c r="G48" s="172"/>
      <c r="H48" s="173" t="s">
        <v>2086</v>
      </c>
      <c r="I48" s="170" t="s">
        <v>1515</v>
      </c>
      <c r="J48" s="174"/>
      <c r="K48" s="175" t="str">
        <f t="shared" si="1"/>
        <v>CHF / Stück</v>
      </c>
      <c r="L48" s="170" t="s">
        <v>1516</v>
      </c>
      <c r="M48" s="176">
        <f t="shared" si="0"/>
        <v>0</v>
      </c>
      <c r="N48" s="281">
        <f>SUM(M48:M50)</f>
        <v>0</v>
      </c>
    </row>
    <row r="49" spans="1:14" ht="15.6" outlineLevel="1">
      <c r="B49" s="274"/>
      <c r="C49" s="285"/>
      <c r="D49" s="279"/>
      <c r="E49" s="177">
        <v>2</v>
      </c>
      <c r="F49" s="178"/>
      <c r="G49" s="179"/>
      <c r="H49" s="180" t="s">
        <v>1523</v>
      </c>
      <c r="I49" s="177" t="s">
        <v>1515</v>
      </c>
      <c r="J49" s="181"/>
      <c r="K49" s="182" t="str">
        <f t="shared" si="1"/>
        <v>CHF / ..</v>
      </c>
      <c r="L49" s="177" t="s">
        <v>1516</v>
      </c>
      <c r="M49" s="183">
        <f t="shared" si="0"/>
        <v>0</v>
      </c>
      <c r="N49" s="282"/>
    </row>
    <row r="50" spans="1:14" ht="15.6" outlineLevel="1">
      <c r="B50" s="274"/>
      <c r="C50" s="285"/>
      <c r="D50" s="280"/>
      <c r="E50" s="184" t="s">
        <v>1517</v>
      </c>
      <c r="F50" s="185"/>
      <c r="G50" s="186"/>
      <c r="H50" s="187" t="s">
        <v>1523</v>
      </c>
      <c r="I50" s="184" t="s">
        <v>1515</v>
      </c>
      <c r="J50" s="188"/>
      <c r="K50" s="189" t="str">
        <f t="shared" si="1"/>
        <v>CHF / ..</v>
      </c>
      <c r="L50" s="184" t="s">
        <v>1516</v>
      </c>
      <c r="M50" s="190">
        <f t="shared" si="0"/>
        <v>0</v>
      </c>
      <c r="N50" s="283"/>
    </row>
    <row r="51" spans="1:14" ht="15.75" customHeight="1" outlineLevel="1">
      <c r="B51" s="274" t="s">
        <v>814</v>
      </c>
      <c r="C51" s="275" t="s">
        <v>2057</v>
      </c>
      <c r="D51" s="278" t="s">
        <v>514</v>
      </c>
      <c r="E51" s="170">
        <v>1</v>
      </c>
      <c r="F51" s="171"/>
      <c r="G51" s="249">
        <v>1</v>
      </c>
      <c r="H51" s="252" t="s">
        <v>2087</v>
      </c>
      <c r="I51" s="170" t="s">
        <v>1515</v>
      </c>
      <c r="J51" s="174"/>
      <c r="K51" s="269" t="str">
        <f t="shared" si="1"/>
        <v>CHF / h</v>
      </c>
      <c r="L51" s="170" t="s">
        <v>1516</v>
      </c>
      <c r="M51" s="176">
        <f t="shared" si="0"/>
        <v>0</v>
      </c>
      <c r="N51" s="281">
        <f>SUM(M51:M54)</f>
        <v>0</v>
      </c>
    </row>
    <row r="52" spans="1:14" ht="15.6" outlineLevel="1">
      <c r="B52" s="274"/>
      <c r="C52" s="276"/>
      <c r="D52" s="279"/>
      <c r="E52" s="177">
        <v>2</v>
      </c>
      <c r="F52" s="178"/>
      <c r="G52" s="250">
        <v>1</v>
      </c>
      <c r="H52" s="253" t="s">
        <v>2087</v>
      </c>
      <c r="I52" s="177" t="s">
        <v>1515</v>
      </c>
      <c r="J52" s="181"/>
      <c r="K52" s="270" t="str">
        <f t="shared" si="1"/>
        <v>CHF / h</v>
      </c>
      <c r="L52" s="177" t="s">
        <v>1516</v>
      </c>
      <c r="M52" s="183">
        <f t="shared" si="0"/>
        <v>0</v>
      </c>
      <c r="N52" s="282"/>
    </row>
    <row r="53" spans="1:14" ht="15.6" outlineLevel="1">
      <c r="B53" s="274"/>
      <c r="C53" s="276"/>
      <c r="D53" s="279"/>
      <c r="E53" s="191">
        <v>3</v>
      </c>
      <c r="F53" s="192"/>
      <c r="G53" s="250">
        <v>1</v>
      </c>
      <c r="H53" s="253" t="s">
        <v>2087</v>
      </c>
      <c r="I53" s="177" t="s">
        <v>1515</v>
      </c>
      <c r="J53" s="181"/>
      <c r="K53" s="182" t="str">
        <f t="shared" si="1"/>
        <v>CHF / h</v>
      </c>
      <c r="L53" s="177" t="s">
        <v>1516</v>
      </c>
      <c r="M53" s="183">
        <f t="shared" si="0"/>
        <v>0</v>
      </c>
      <c r="N53" s="282"/>
    </row>
    <row r="54" spans="1:14" ht="15.6" outlineLevel="1">
      <c r="B54" s="274"/>
      <c r="C54" s="277"/>
      <c r="D54" s="280"/>
      <c r="E54" s="184" t="s">
        <v>1517</v>
      </c>
      <c r="F54" s="185"/>
      <c r="G54" s="251">
        <v>1</v>
      </c>
      <c r="H54" s="254" t="s">
        <v>2087</v>
      </c>
      <c r="I54" s="184" t="s">
        <v>1515</v>
      </c>
      <c r="J54" s="188"/>
      <c r="K54" s="202" t="str">
        <f t="shared" si="1"/>
        <v>CHF / h</v>
      </c>
      <c r="L54" s="184" t="s">
        <v>1516</v>
      </c>
      <c r="M54" s="190">
        <f t="shared" si="0"/>
        <v>0</v>
      </c>
      <c r="N54" s="283"/>
    </row>
    <row r="55" spans="1:14" s="113" customFormat="1" ht="15.75" customHeight="1" outlineLevel="1">
      <c r="A55" s="94"/>
      <c r="B55" s="284" t="s">
        <v>815</v>
      </c>
      <c r="C55" s="285" t="s">
        <v>1612</v>
      </c>
      <c r="D55" s="286" t="s">
        <v>513</v>
      </c>
      <c r="E55" s="170">
        <v>1</v>
      </c>
      <c r="F55" s="171"/>
      <c r="G55" s="172"/>
      <c r="H55" s="173" t="s">
        <v>1523</v>
      </c>
      <c r="I55" s="170" t="s">
        <v>1515</v>
      </c>
      <c r="J55" s="174"/>
      <c r="K55" s="175" t="str">
        <f t="shared" si="1"/>
        <v>CHF / ..</v>
      </c>
      <c r="L55" s="170" t="s">
        <v>1516</v>
      </c>
      <c r="M55" s="176">
        <f t="shared" si="0"/>
        <v>0</v>
      </c>
      <c r="N55" s="281">
        <f>SUM(M55:M57)</f>
        <v>0</v>
      </c>
    </row>
    <row r="56" spans="1:14" s="113" customFormat="1" ht="15.6" outlineLevel="1">
      <c r="A56" s="94"/>
      <c r="B56" s="284"/>
      <c r="C56" s="285"/>
      <c r="D56" s="286"/>
      <c r="E56" s="177">
        <v>2</v>
      </c>
      <c r="F56" s="178"/>
      <c r="G56" s="179"/>
      <c r="H56" s="180" t="s">
        <v>1523</v>
      </c>
      <c r="I56" s="177" t="s">
        <v>1515</v>
      </c>
      <c r="J56" s="181"/>
      <c r="K56" s="182" t="str">
        <f t="shared" si="1"/>
        <v>CHF / ..</v>
      </c>
      <c r="L56" s="177" t="s">
        <v>1516</v>
      </c>
      <c r="M56" s="183">
        <f t="shared" si="0"/>
        <v>0</v>
      </c>
      <c r="N56" s="282"/>
    </row>
    <row r="57" spans="1:14" s="113" customFormat="1" ht="15.6" outlineLevel="1">
      <c r="A57" s="94"/>
      <c r="B57" s="284"/>
      <c r="C57" s="285"/>
      <c r="D57" s="286"/>
      <c r="E57" s="184" t="s">
        <v>1517</v>
      </c>
      <c r="F57" s="185"/>
      <c r="G57" s="186"/>
      <c r="H57" s="187" t="s">
        <v>1523</v>
      </c>
      <c r="I57" s="184" t="s">
        <v>1515</v>
      </c>
      <c r="J57" s="188"/>
      <c r="K57" s="189" t="str">
        <f t="shared" si="1"/>
        <v>CHF / ..</v>
      </c>
      <c r="L57" s="184" t="s">
        <v>1516</v>
      </c>
      <c r="M57" s="190">
        <f t="shared" si="0"/>
        <v>0</v>
      </c>
      <c r="N57" s="283"/>
    </row>
    <row r="58" spans="1:14" s="113" customFormat="1" ht="15.6" outlineLevel="1">
      <c r="A58" s="94"/>
      <c r="B58" s="284"/>
      <c r="C58" s="285"/>
      <c r="D58" s="278" t="s">
        <v>514</v>
      </c>
      <c r="E58" s="170">
        <v>1</v>
      </c>
      <c r="F58" s="171"/>
      <c r="G58" s="172"/>
      <c r="H58" s="173" t="s">
        <v>2088</v>
      </c>
      <c r="I58" s="170" t="s">
        <v>1515</v>
      </c>
      <c r="J58" s="174"/>
      <c r="K58" s="175" t="str">
        <f t="shared" si="1"/>
        <v>CHF / …</v>
      </c>
      <c r="L58" s="170" t="s">
        <v>1516</v>
      </c>
      <c r="M58" s="176">
        <f t="shared" si="0"/>
        <v>0</v>
      </c>
      <c r="N58" s="281">
        <f>SUM(M58:M60)</f>
        <v>0</v>
      </c>
    </row>
    <row r="59" spans="1:14" s="113" customFormat="1" ht="15.6" outlineLevel="1">
      <c r="A59" s="94"/>
      <c r="B59" s="284"/>
      <c r="C59" s="285"/>
      <c r="D59" s="279"/>
      <c r="E59" s="177">
        <v>2</v>
      </c>
      <c r="F59" s="178"/>
      <c r="G59" s="179"/>
      <c r="H59" s="180" t="s">
        <v>2088</v>
      </c>
      <c r="I59" s="177" t="s">
        <v>1515</v>
      </c>
      <c r="J59" s="181"/>
      <c r="K59" s="182" t="str">
        <f t="shared" si="1"/>
        <v>CHF / …</v>
      </c>
      <c r="L59" s="177" t="s">
        <v>1516</v>
      </c>
      <c r="M59" s="183">
        <f t="shared" si="0"/>
        <v>0</v>
      </c>
      <c r="N59" s="282"/>
    </row>
    <row r="60" spans="1:14" s="113" customFormat="1" ht="15.6" outlineLevel="1">
      <c r="A60" s="94"/>
      <c r="B60" s="284"/>
      <c r="C60" s="285"/>
      <c r="D60" s="280"/>
      <c r="E60" s="184" t="s">
        <v>1517</v>
      </c>
      <c r="F60" s="185"/>
      <c r="G60" s="186"/>
      <c r="H60" s="187" t="s">
        <v>2088</v>
      </c>
      <c r="I60" s="184" t="s">
        <v>1515</v>
      </c>
      <c r="J60" s="188"/>
      <c r="K60" s="189" t="str">
        <f t="shared" si="1"/>
        <v>CHF / …</v>
      </c>
      <c r="L60" s="184" t="s">
        <v>1516</v>
      </c>
      <c r="M60" s="190">
        <f t="shared" si="0"/>
        <v>0</v>
      </c>
      <c r="N60" s="283"/>
    </row>
    <row r="61" spans="1:14"/>
    <row r="62" spans="1:14" collapsed="1">
      <c r="B62" s="236" t="s">
        <v>1526</v>
      </c>
      <c r="C62" s="51" t="str">
        <f>+VLOOKUP(B62&amp;"a",'Teure Verfahren'!B:D,3,FALSE)</f>
        <v xml:space="preserve">Hämodiafiltration: Kontinuierlich, venovenös,
pumpengetrieben (CVVHD) </v>
      </c>
    </row>
    <row r="63" spans="1:14" s="113" customFormat="1" hidden="1" outlineLevel="1">
      <c r="A63" s="94"/>
      <c r="B63" s="239"/>
      <c r="C63" s="166" t="s">
        <v>1611</v>
      </c>
      <c r="D63" s="167" t="s">
        <v>1610</v>
      </c>
      <c r="E63" s="167" t="s">
        <v>1508</v>
      </c>
      <c r="F63" s="167" t="s">
        <v>429</v>
      </c>
      <c r="G63" s="167" t="s">
        <v>1509</v>
      </c>
      <c r="H63" s="167" t="s">
        <v>1510</v>
      </c>
      <c r="I63" s="167"/>
      <c r="J63" s="168" t="s">
        <v>1511</v>
      </c>
      <c r="K63" s="167" t="s">
        <v>1510</v>
      </c>
      <c r="L63" s="167"/>
      <c r="M63" s="167" t="s">
        <v>1512</v>
      </c>
      <c r="N63" s="169" t="s">
        <v>1513</v>
      </c>
    </row>
    <row r="64" spans="1:14" ht="15.75" hidden="1" customHeight="1" outlineLevel="1">
      <c r="B64" s="289" t="s">
        <v>811</v>
      </c>
      <c r="C64" s="292" t="s">
        <v>1608</v>
      </c>
      <c r="D64" s="295" t="s">
        <v>513</v>
      </c>
      <c r="E64" s="170">
        <v>1</v>
      </c>
      <c r="F64" s="171"/>
      <c r="G64" s="172"/>
      <c r="H64" s="173" t="s">
        <v>1514</v>
      </c>
      <c r="I64" s="170" t="s">
        <v>1515</v>
      </c>
      <c r="J64" s="174"/>
      <c r="K64" s="175" t="str">
        <f>+"CHF / "&amp;IFERROR(MID(H64,1,SEARCH("/ h",H64)-2),H64)</f>
        <v>CHF / Min</v>
      </c>
      <c r="L64" s="170" t="s">
        <v>1516</v>
      </c>
      <c r="M64" s="176">
        <f t="shared" ref="M64:M106" si="2">+G64*J64</f>
        <v>0</v>
      </c>
      <c r="N64" s="281">
        <f>SUM(M64:M66)</f>
        <v>0</v>
      </c>
    </row>
    <row r="65" spans="2:14" ht="15.6" hidden="1" outlineLevel="1">
      <c r="B65" s="290"/>
      <c r="C65" s="293"/>
      <c r="D65" s="296"/>
      <c r="E65" s="177">
        <v>2</v>
      </c>
      <c r="F65" s="178"/>
      <c r="G65" s="179"/>
      <c r="H65" s="180" t="s">
        <v>1514</v>
      </c>
      <c r="I65" s="177" t="s">
        <v>1515</v>
      </c>
      <c r="J65" s="181"/>
      <c r="K65" s="182" t="str">
        <f t="shared" ref="K65:K106" si="3">+"CHF / "&amp;IFERROR(MID(H65,1,SEARCH("/ h",H65)-2),H65)</f>
        <v>CHF / Min</v>
      </c>
      <c r="L65" s="177" t="s">
        <v>1516</v>
      </c>
      <c r="M65" s="183">
        <f t="shared" si="2"/>
        <v>0</v>
      </c>
      <c r="N65" s="282"/>
    </row>
    <row r="66" spans="2:14" ht="15.6" hidden="1" outlineLevel="1">
      <c r="B66" s="290"/>
      <c r="C66" s="293"/>
      <c r="D66" s="297"/>
      <c r="E66" s="184" t="s">
        <v>1517</v>
      </c>
      <c r="F66" s="185"/>
      <c r="G66" s="186"/>
      <c r="H66" s="187" t="s">
        <v>1514</v>
      </c>
      <c r="I66" s="184" t="s">
        <v>1515</v>
      </c>
      <c r="J66" s="188"/>
      <c r="K66" s="189" t="str">
        <f t="shared" si="3"/>
        <v>CHF / Min</v>
      </c>
      <c r="L66" s="184" t="s">
        <v>1516</v>
      </c>
      <c r="M66" s="190">
        <f t="shared" si="2"/>
        <v>0</v>
      </c>
      <c r="N66" s="283"/>
    </row>
    <row r="67" spans="2:14" ht="15.6" hidden="1" outlineLevel="1">
      <c r="B67" s="290"/>
      <c r="C67" s="293"/>
      <c r="D67" s="295" t="s">
        <v>514</v>
      </c>
      <c r="E67" s="170">
        <v>1</v>
      </c>
      <c r="F67" s="171"/>
      <c r="G67" s="172"/>
      <c r="H67" s="237" t="s">
        <v>2081</v>
      </c>
      <c r="I67" s="170" t="s">
        <v>1515</v>
      </c>
      <c r="J67" s="174"/>
      <c r="K67" s="175" t="str">
        <f t="shared" si="3"/>
        <v>CHF / Min</v>
      </c>
      <c r="L67" s="170" t="s">
        <v>1516</v>
      </c>
      <c r="M67" s="176">
        <f t="shared" si="2"/>
        <v>0</v>
      </c>
      <c r="N67" s="281">
        <f>SUM(M67:M69)</f>
        <v>0</v>
      </c>
    </row>
    <row r="68" spans="2:14" ht="15.6" hidden="1" outlineLevel="1">
      <c r="B68" s="290"/>
      <c r="C68" s="293"/>
      <c r="D68" s="296"/>
      <c r="E68" s="177">
        <v>2</v>
      </c>
      <c r="F68" s="178"/>
      <c r="G68" s="179"/>
      <c r="H68" s="268" t="s">
        <v>2082</v>
      </c>
      <c r="I68" s="177" t="s">
        <v>1515</v>
      </c>
      <c r="J68" s="181"/>
      <c r="K68" s="182" t="str">
        <f t="shared" si="3"/>
        <v>CHF / Min</v>
      </c>
      <c r="L68" s="177" t="s">
        <v>1516</v>
      </c>
      <c r="M68" s="183">
        <f t="shared" si="2"/>
        <v>0</v>
      </c>
      <c r="N68" s="282"/>
    </row>
    <row r="69" spans="2:14" ht="15.6" hidden="1" outlineLevel="1">
      <c r="B69" s="291"/>
      <c r="C69" s="294"/>
      <c r="D69" s="297"/>
      <c r="E69" s="184" t="s">
        <v>1517</v>
      </c>
      <c r="F69" s="185"/>
      <c r="G69" s="186"/>
      <c r="H69" s="238" t="s">
        <v>2082</v>
      </c>
      <c r="I69" s="184" t="s">
        <v>1515</v>
      </c>
      <c r="J69" s="188"/>
      <c r="K69" s="189" t="str">
        <f t="shared" si="3"/>
        <v>CHF / Min</v>
      </c>
      <c r="L69" s="184" t="s">
        <v>1516</v>
      </c>
      <c r="M69" s="190">
        <f t="shared" si="2"/>
        <v>0</v>
      </c>
      <c r="N69" s="283"/>
    </row>
    <row r="70" spans="2:14" ht="15.75" hidden="1" customHeight="1" outlineLevel="1">
      <c r="B70" s="284" t="s">
        <v>812</v>
      </c>
      <c r="C70" s="285" t="s">
        <v>1609</v>
      </c>
      <c r="D70" s="286" t="s">
        <v>513</v>
      </c>
      <c r="E70" s="170">
        <v>1</v>
      </c>
      <c r="F70" s="171"/>
      <c r="G70" s="172"/>
      <c r="H70" s="173" t="s">
        <v>1514</v>
      </c>
      <c r="I70" s="170" t="s">
        <v>1515</v>
      </c>
      <c r="J70" s="174"/>
      <c r="K70" s="175" t="str">
        <f t="shared" si="3"/>
        <v>CHF / Min</v>
      </c>
      <c r="L70" s="170" t="s">
        <v>1516</v>
      </c>
      <c r="M70" s="176">
        <f t="shared" si="2"/>
        <v>0</v>
      </c>
      <c r="N70" s="281">
        <f>SUM(M70:M72)</f>
        <v>0</v>
      </c>
    </row>
    <row r="71" spans="2:14" ht="15.6" hidden="1" outlineLevel="1">
      <c r="B71" s="284"/>
      <c r="C71" s="285"/>
      <c r="D71" s="286"/>
      <c r="E71" s="177">
        <v>2</v>
      </c>
      <c r="F71" s="178"/>
      <c r="G71" s="179"/>
      <c r="H71" s="180" t="s">
        <v>1514</v>
      </c>
      <c r="I71" s="177" t="s">
        <v>1515</v>
      </c>
      <c r="J71" s="181"/>
      <c r="K71" s="182" t="str">
        <f t="shared" si="3"/>
        <v>CHF / Min</v>
      </c>
      <c r="L71" s="177" t="s">
        <v>1516</v>
      </c>
      <c r="M71" s="183">
        <f t="shared" si="2"/>
        <v>0</v>
      </c>
      <c r="N71" s="282"/>
    </row>
    <row r="72" spans="2:14" ht="15.6" hidden="1" outlineLevel="1">
      <c r="B72" s="284"/>
      <c r="C72" s="285"/>
      <c r="D72" s="286"/>
      <c r="E72" s="184" t="s">
        <v>1517</v>
      </c>
      <c r="F72" s="185"/>
      <c r="G72" s="186"/>
      <c r="H72" s="187" t="s">
        <v>1514</v>
      </c>
      <c r="I72" s="184" t="s">
        <v>1515</v>
      </c>
      <c r="J72" s="188"/>
      <c r="K72" s="189" t="str">
        <f t="shared" si="3"/>
        <v>CHF / Min</v>
      </c>
      <c r="L72" s="184" t="s">
        <v>1516</v>
      </c>
      <c r="M72" s="190">
        <f t="shared" si="2"/>
        <v>0</v>
      </c>
      <c r="N72" s="283"/>
    </row>
    <row r="73" spans="2:14" ht="15.6" hidden="1" outlineLevel="1">
      <c r="B73" s="284"/>
      <c r="C73" s="285"/>
      <c r="D73" s="278" t="s">
        <v>514</v>
      </c>
      <c r="E73" s="170">
        <v>1</v>
      </c>
      <c r="F73" s="171"/>
      <c r="G73" s="172"/>
      <c r="H73" s="237" t="s">
        <v>2082</v>
      </c>
      <c r="I73" s="170" t="s">
        <v>1515</v>
      </c>
      <c r="J73" s="174"/>
      <c r="K73" s="175" t="str">
        <f t="shared" si="3"/>
        <v>CHF / Min</v>
      </c>
      <c r="L73" s="170" t="s">
        <v>1516</v>
      </c>
      <c r="M73" s="176">
        <f t="shared" si="2"/>
        <v>0</v>
      </c>
      <c r="N73" s="281">
        <f>SUM(M73:M75)</f>
        <v>0</v>
      </c>
    </row>
    <row r="74" spans="2:14" ht="15.6" hidden="1" outlineLevel="1">
      <c r="B74" s="284"/>
      <c r="C74" s="285"/>
      <c r="D74" s="279"/>
      <c r="E74" s="177">
        <v>2</v>
      </c>
      <c r="F74" s="178"/>
      <c r="G74" s="179"/>
      <c r="H74" s="268" t="s">
        <v>2082</v>
      </c>
      <c r="I74" s="177" t="s">
        <v>1515</v>
      </c>
      <c r="J74" s="181"/>
      <c r="K74" s="182" t="str">
        <f t="shared" si="3"/>
        <v>CHF / Min</v>
      </c>
      <c r="L74" s="177" t="s">
        <v>1516</v>
      </c>
      <c r="M74" s="183">
        <f t="shared" si="2"/>
        <v>0</v>
      </c>
      <c r="N74" s="282"/>
    </row>
    <row r="75" spans="2:14" ht="15.6" hidden="1" outlineLevel="1">
      <c r="B75" s="284"/>
      <c r="C75" s="285"/>
      <c r="D75" s="280"/>
      <c r="E75" s="184" t="s">
        <v>1517</v>
      </c>
      <c r="F75" s="185"/>
      <c r="G75" s="186"/>
      <c r="H75" s="238" t="s">
        <v>2082</v>
      </c>
      <c r="I75" s="184" t="s">
        <v>1515</v>
      </c>
      <c r="J75" s="188"/>
      <c r="K75" s="189" t="str">
        <f t="shared" si="3"/>
        <v>CHF / Min</v>
      </c>
      <c r="L75" s="184" t="s">
        <v>1516</v>
      </c>
      <c r="M75" s="190">
        <f t="shared" si="2"/>
        <v>0</v>
      </c>
      <c r="N75" s="283"/>
    </row>
    <row r="76" spans="2:14" ht="15.75" hidden="1" customHeight="1" outlineLevel="1">
      <c r="B76" s="284" t="s">
        <v>523</v>
      </c>
      <c r="C76" s="285" t="s">
        <v>1518</v>
      </c>
      <c r="D76" s="286" t="s">
        <v>513</v>
      </c>
      <c r="E76" s="170">
        <v>1</v>
      </c>
      <c r="F76" s="171"/>
      <c r="G76" s="172"/>
      <c r="H76" s="173" t="s">
        <v>17</v>
      </c>
      <c r="I76" s="170" t="s">
        <v>1515</v>
      </c>
      <c r="J76" s="174"/>
      <c r="K76" s="175" t="str">
        <f t="shared" si="3"/>
        <v>CHF / mg</v>
      </c>
      <c r="L76" s="170" t="s">
        <v>1516</v>
      </c>
      <c r="M76" s="176">
        <f t="shared" si="2"/>
        <v>0</v>
      </c>
      <c r="N76" s="281">
        <f>SUM(M76:M78)</f>
        <v>0</v>
      </c>
    </row>
    <row r="77" spans="2:14" ht="15.6" hidden="1" outlineLevel="1">
      <c r="B77" s="284"/>
      <c r="C77" s="285"/>
      <c r="D77" s="286"/>
      <c r="E77" s="177">
        <v>2</v>
      </c>
      <c r="F77" s="178"/>
      <c r="G77" s="179"/>
      <c r="H77" s="180" t="s">
        <v>18</v>
      </c>
      <c r="I77" s="177" t="s">
        <v>1515</v>
      </c>
      <c r="J77" s="181"/>
      <c r="K77" s="182" t="str">
        <f t="shared" si="3"/>
        <v>CHF / U</v>
      </c>
      <c r="L77" s="177" t="s">
        <v>1516</v>
      </c>
      <c r="M77" s="183">
        <f t="shared" si="2"/>
        <v>0</v>
      </c>
      <c r="N77" s="282"/>
    </row>
    <row r="78" spans="2:14" ht="15.6" hidden="1" outlineLevel="1">
      <c r="B78" s="284"/>
      <c r="C78" s="285"/>
      <c r="D78" s="286"/>
      <c r="E78" s="184" t="s">
        <v>1517</v>
      </c>
      <c r="F78" s="185"/>
      <c r="G78" s="186"/>
      <c r="H78" s="187" t="s">
        <v>1517</v>
      </c>
      <c r="I78" s="184" t="s">
        <v>1515</v>
      </c>
      <c r="J78" s="188"/>
      <c r="K78" s="189" t="str">
        <f t="shared" si="3"/>
        <v>CHF / …</v>
      </c>
      <c r="L78" s="184" t="s">
        <v>1516</v>
      </c>
      <c r="M78" s="190">
        <f t="shared" si="2"/>
        <v>0</v>
      </c>
      <c r="N78" s="283"/>
    </row>
    <row r="79" spans="2:14" ht="15.6" hidden="1" outlineLevel="1">
      <c r="B79" s="284"/>
      <c r="C79" s="285"/>
      <c r="D79" s="278" t="s">
        <v>514</v>
      </c>
      <c r="E79" s="170">
        <v>1</v>
      </c>
      <c r="F79" s="171"/>
      <c r="G79" s="172"/>
      <c r="H79" s="173" t="s">
        <v>2083</v>
      </c>
      <c r="I79" s="170" t="s">
        <v>1515</v>
      </c>
      <c r="J79" s="174"/>
      <c r="K79" s="175" t="str">
        <f t="shared" si="3"/>
        <v>CHF / mg</v>
      </c>
      <c r="L79" s="170" t="s">
        <v>1516</v>
      </c>
      <c r="M79" s="176">
        <f t="shared" si="2"/>
        <v>0</v>
      </c>
      <c r="N79" s="281">
        <f>SUM(M79:M81)</f>
        <v>0</v>
      </c>
    </row>
    <row r="80" spans="2:14" ht="15.6" hidden="1" outlineLevel="1">
      <c r="B80" s="284"/>
      <c r="C80" s="285"/>
      <c r="D80" s="279"/>
      <c r="E80" s="177">
        <v>2</v>
      </c>
      <c r="F80" s="178"/>
      <c r="G80" s="179"/>
      <c r="H80" s="180" t="s">
        <v>2084</v>
      </c>
      <c r="I80" s="177" t="s">
        <v>1515</v>
      </c>
      <c r="J80" s="181"/>
      <c r="K80" s="182" t="str">
        <f t="shared" si="3"/>
        <v>CHF / U</v>
      </c>
      <c r="L80" s="177" t="s">
        <v>1516</v>
      </c>
      <c r="M80" s="183">
        <f t="shared" si="2"/>
        <v>0</v>
      </c>
      <c r="N80" s="282"/>
    </row>
    <row r="81" spans="2:14" ht="15.6" hidden="1" outlineLevel="1">
      <c r="B81" s="284"/>
      <c r="C81" s="285"/>
      <c r="D81" s="280"/>
      <c r="E81" s="184" t="s">
        <v>1517</v>
      </c>
      <c r="F81" s="185"/>
      <c r="G81" s="186"/>
      <c r="H81" s="187" t="s">
        <v>1517</v>
      </c>
      <c r="I81" s="184" t="s">
        <v>1515</v>
      </c>
      <c r="J81" s="188"/>
      <c r="K81" s="189" t="str">
        <f t="shared" si="3"/>
        <v>CHF / …</v>
      </c>
      <c r="L81" s="184" t="s">
        <v>1516</v>
      </c>
      <c r="M81" s="190">
        <f t="shared" si="2"/>
        <v>0</v>
      </c>
      <c r="N81" s="283"/>
    </row>
    <row r="82" spans="2:14" ht="15.75" hidden="1" customHeight="1" outlineLevel="1">
      <c r="B82" s="284" t="s">
        <v>813</v>
      </c>
      <c r="C82" s="285" t="s">
        <v>1519</v>
      </c>
      <c r="D82" s="286" t="s">
        <v>513</v>
      </c>
      <c r="E82" s="170">
        <v>1</v>
      </c>
      <c r="F82" s="171"/>
      <c r="G82" s="172"/>
      <c r="H82" s="173" t="s">
        <v>1520</v>
      </c>
      <c r="I82" s="170" t="s">
        <v>1515</v>
      </c>
      <c r="J82" s="174"/>
      <c r="K82" s="175" t="str">
        <f t="shared" si="3"/>
        <v>CHF / Konzentrat</v>
      </c>
      <c r="L82" s="170" t="s">
        <v>1516</v>
      </c>
      <c r="M82" s="176">
        <f t="shared" si="2"/>
        <v>0</v>
      </c>
      <c r="N82" s="281">
        <f>SUM(M82:M84)</f>
        <v>0</v>
      </c>
    </row>
    <row r="83" spans="2:14" ht="15.6" hidden="1" outlineLevel="1">
      <c r="B83" s="284"/>
      <c r="C83" s="285"/>
      <c r="D83" s="286"/>
      <c r="E83" s="177">
        <v>2</v>
      </c>
      <c r="F83" s="178"/>
      <c r="G83" s="179"/>
      <c r="H83" s="180" t="s">
        <v>1520</v>
      </c>
      <c r="I83" s="177" t="s">
        <v>1515</v>
      </c>
      <c r="J83" s="181"/>
      <c r="K83" s="182" t="str">
        <f t="shared" si="3"/>
        <v>CHF / Konzentrat</v>
      </c>
      <c r="L83" s="177" t="s">
        <v>1516</v>
      </c>
      <c r="M83" s="183">
        <f t="shared" si="2"/>
        <v>0</v>
      </c>
      <c r="N83" s="282"/>
    </row>
    <row r="84" spans="2:14" ht="15.6" hidden="1" outlineLevel="1">
      <c r="B84" s="284"/>
      <c r="C84" s="285"/>
      <c r="D84" s="286"/>
      <c r="E84" s="184" t="s">
        <v>1517</v>
      </c>
      <c r="F84" s="185"/>
      <c r="G84" s="186"/>
      <c r="H84" s="187" t="s">
        <v>1520</v>
      </c>
      <c r="I84" s="184" t="s">
        <v>1515</v>
      </c>
      <c r="J84" s="188"/>
      <c r="K84" s="189" t="str">
        <f t="shared" si="3"/>
        <v>CHF / Konzentrat</v>
      </c>
      <c r="L84" s="184" t="s">
        <v>1516</v>
      </c>
      <c r="M84" s="190">
        <f t="shared" si="2"/>
        <v>0</v>
      </c>
      <c r="N84" s="283"/>
    </row>
    <row r="85" spans="2:14" ht="15.6" hidden="1" outlineLevel="1">
      <c r="B85" s="284"/>
      <c r="C85" s="285"/>
      <c r="D85" s="278" t="s">
        <v>514</v>
      </c>
      <c r="E85" s="170">
        <v>1</v>
      </c>
      <c r="F85" s="171"/>
      <c r="G85" s="172"/>
      <c r="H85" s="173" t="s">
        <v>2085</v>
      </c>
      <c r="I85" s="170" t="s">
        <v>1515</v>
      </c>
      <c r="J85" s="174"/>
      <c r="K85" s="175" t="str">
        <f t="shared" si="3"/>
        <v>CHF / Konzentrat</v>
      </c>
      <c r="L85" s="170" t="s">
        <v>1516</v>
      </c>
      <c r="M85" s="176">
        <f t="shared" si="2"/>
        <v>0</v>
      </c>
      <c r="N85" s="281">
        <f>SUM(M85:M87)</f>
        <v>0</v>
      </c>
    </row>
    <row r="86" spans="2:14" ht="15.6" hidden="1" outlineLevel="1">
      <c r="B86" s="284"/>
      <c r="C86" s="285"/>
      <c r="D86" s="279"/>
      <c r="E86" s="177">
        <v>2</v>
      </c>
      <c r="F86" s="178"/>
      <c r="G86" s="179"/>
      <c r="H86" s="180" t="s">
        <v>2085</v>
      </c>
      <c r="I86" s="177" t="s">
        <v>1515</v>
      </c>
      <c r="J86" s="181"/>
      <c r="K86" s="182" t="str">
        <f t="shared" si="3"/>
        <v>CHF / Konzentrat</v>
      </c>
      <c r="L86" s="177" t="s">
        <v>1516</v>
      </c>
      <c r="M86" s="183">
        <f t="shared" si="2"/>
        <v>0</v>
      </c>
      <c r="N86" s="282"/>
    </row>
    <row r="87" spans="2:14" ht="15.6" hidden="1" outlineLevel="1">
      <c r="B87" s="284"/>
      <c r="C87" s="285"/>
      <c r="D87" s="280"/>
      <c r="E87" s="184" t="s">
        <v>1517</v>
      </c>
      <c r="F87" s="185"/>
      <c r="G87" s="186"/>
      <c r="H87" s="187" t="s">
        <v>2085</v>
      </c>
      <c r="I87" s="184" t="s">
        <v>1515</v>
      </c>
      <c r="J87" s="188"/>
      <c r="K87" s="189" t="str">
        <f t="shared" si="3"/>
        <v>CHF / Konzentrat</v>
      </c>
      <c r="L87" s="184" t="s">
        <v>1516</v>
      </c>
      <c r="M87" s="190">
        <f t="shared" si="2"/>
        <v>0</v>
      </c>
      <c r="N87" s="283"/>
    </row>
    <row r="88" spans="2:14" ht="15.75" hidden="1" customHeight="1" outlineLevel="1">
      <c r="B88" s="274" t="s">
        <v>1521</v>
      </c>
      <c r="C88" s="285" t="s">
        <v>1601</v>
      </c>
      <c r="D88" s="286" t="s">
        <v>513</v>
      </c>
      <c r="E88" s="170">
        <v>1</v>
      </c>
      <c r="F88" s="171"/>
      <c r="G88" s="172"/>
      <c r="H88" s="173" t="s">
        <v>1522</v>
      </c>
      <c r="I88" s="170" t="s">
        <v>1515</v>
      </c>
      <c r="J88" s="174"/>
      <c r="K88" s="175" t="str">
        <f t="shared" si="3"/>
        <v>CHF / Stück</v>
      </c>
      <c r="L88" s="170" t="s">
        <v>1516</v>
      </c>
      <c r="M88" s="176">
        <f t="shared" si="2"/>
        <v>0</v>
      </c>
      <c r="N88" s="281">
        <f>SUM(M88:M90)</f>
        <v>0</v>
      </c>
    </row>
    <row r="89" spans="2:14" ht="15.6" hidden="1" outlineLevel="1">
      <c r="B89" s="274"/>
      <c r="C89" s="285"/>
      <c r="D89" s="286"/>
      <c r="E89" s="177">
        <v>2</v>
      </c>
      <c r="F89" s="178"/>
      <c r="G89" s="179"/>
      <c r="H89" s="180" t="s">
        <v>1523</v>
      </c>
      <c r="I89" s="177" t="s">
        <v>1515</v>
      </c>
      <c r="J89" s="181"/>
      <c r="K89" s="182" t="str">
        <f t="shared" si="3"/>
        <v>CHF / ..</v>
      </c>
      <c r="L89" s="177" t="s">
        <v>1516</v>
      </c>
      <c r="M89" s="183">
        <f t="shared" si="2"/>
        <v>0</v>
      </c>
      <c r="N89" s="282"/>
    </row>
    <row r="90" spans="2:14" ht="15.6" hidden="1" outlineLevel="1">
      <c r="B90" s="274"/>
      <c r="C90" s="285"/>
      <c r="D90" s="286"/>
      <c r="E90" s="184" t="s">
        <v>1517</v>
      </c>
      <c r="F90" s="185"/>
      <c r="G90" s="186"/>
      <c r="H90" s="187" t="s">
        <v>1523</v>
      </c>
      <c r="I90" s="184" t="s">
        <v>1515</v>
      </c>
      <c r="J90" s="188"/>
      <c r="K90" s="189" t="str">
        <f t="shared" si="3"/>
        <v>CHF / ..</v>
      </c>
      <c r="L90" s="184" t="s">
        <v>1516</v>
      </c>
      <c r="M90" s="190">
        <f t="shared" si="2"/>
        <v>0</v>
      </c>
      <c r="N90" s="283"/>
    </row>
    <row r="91" spans="2:14" ht="15.75" hidden="1" customHeight="1" outlineLevel="1">
      <c r="B91" s="274" t="s">
        <v>1524</v>
      </c>
      <c r="C91" s="285" t="s">
        <v>1602</v>
      </c>
      <c r="D91" s="286" t="s">
        <v>513</v>
      </c>
      <c r="E91" s="170">
        <v>1</v>
      </c>
      <c r="F91" s="171"/>
      <c r="G91" s="172"/>
      <c r="H91" s="173" t="s">
        <v>1522</v>
      </c>
      <c r="I91" s="170" t="s">
        <v>1515</v>
      </c>
      <c r="J91" s="174"/>
      <c r="K91" s="175" t="str">
        <f t="shared" si="3"/>
        <v>CHF / Stück</v>
      </c>
      <c r="L91" s="170" t="s">
        <v>1516</v>
      </c>
      <c r="M91" s="176">
        <f t="shared" si="2"/>
        <v>0</v>
      </c>
      <c r="N91" s="281">
        <f>SUM(M91:M93)</f>
        <v>0</v>
      </c>
    </row>
    <row r="92" spans="2:14" ht="15.6" hidden="1" outlineLevel="1">
      <c r="B92" s="274"/>
      <c r="C92" s="285"/>
      <c r="D92" s="286"/>
      <c r="E92" s="177">
        <v>2</v>
      </c>
      <c r="F92" s="178"/>
      <c r="G92" s="179"/>
      <c r="H92" s="180" t="s">
        <v>1523</v>
      </c>
      <c r="I92" s="177" t="s">
        <v>1515</v>
      </c>
      <c r="J92" s="181"/>
      <c r="K92" s="182" t="str">
        <f t="shared" si="3"/>
        <v>CHF / ..</v>
      </c>
      <c r="L92" s="177" t="s">
        <v>1516</v>
      </c>
      <c r="M92" s="183">
        <f t="shared" si="2"/>
        <v>0</v>
      </c>
      <c r="N92" s="282"/>
    </row>
    <row r="93" spans="2:14" ht="15.6" hidden="1" outlineLevel="1">
      <c r="B93" s="274"/>
      <c r="C93" s="285"/>
      <c r="D93" s="286"/>
      <c r="E93" s="184" t="s">
        <v>1517</v>
      </c>
      <c r="F93" s="185"/>
      <c r="G93" s="186"/>
      <c r="H93" s="187" t="s">
        <v>1523</v>
      </c>
      <c r="I93" s="184" t="s">
        <v>1515</v>
      </c>
      <c r="J93" s="188"/>
      <c r="K93" s="189" t="str">
        <f t="shared" si="3"/>
        <v>CHF / ..</v>
      </c>
      <c r="L93" s="184" t="s">
        <v>1516</v>
      </c>
      <c r="M93" s="190">
        <f t="shared" si="2"/>
        <v>0</v>
      </c>
      <c r="N93" s="283"/>
    </row>
    <row r="94" spans="2:14" ht="15.6" hidden="1" outlineLevel="1">
      <c r="B94" s="274"/>
      <c r="C94" s="285"/>
      <c r="D94" s="278" t="s">
        <v>514</v>
      </c>
      <c r="E94" s="170">
        <v>1</v>
      </c>
      <c r="F94" s="171"/>
      <c r="G94" s="172"/>
      <c r="H94" s="173" t="s">
        <v>2086</v>
      </c>
      <c r="I94" s="170" t="s">
        <v>1515</v>
      </c>
      <c r="J94" s="174"/>
      <c r="K94" s="175" t="str">
        <f t="shared" si="3"/>
        <v>CHF / Stück</v>
      </c>
      <c r="L94" s="170" t="s">
        <v>1516</v>
      </c>
      <c r="M94" s="176">
        <f t="shared" si="2"/>
        <v>0</v>
      </c>
      <c r="N94" s="281">
        <f>SUM(M94:M96)</f>
        <v>0</v>
      </c>
    </row>
    <row r="95" spans="2:14" ht="15.6" hidden="1" outlineLevel="1">
      <c r="B95" s="274"/>
      <c r="C95" s="285"/>
      <c r="D95" s="279"/>
      <c r="E95" s="177">
        <v>2</v>
      </c>
      <c r="F95" s="178"/>
      <c r="G95" s="179"/>
      <c r="H95" s="180" t="s">
        <v>1523</v>
      </c>
      <c r="I95" s="177" t="s">
        <v>1515</v>
      </c>
      <c r="J95" s="181"/>
      <c r="K95" s="182" t="str">
        <f t="shared" si="3"/>
        <v>CHF / ..</v>
      </c>
      <c r="L95" s="177" t="s">
        <v>1516</v>
      </c>
      <c r="M95" s="183">
        <f t="shared" si="2"/>
        <v>0</v>
      </c>
      <c r="N95" s="282"/>
    </row>
    <row r="96" spans="2:14" ht="15.6" hidden="1" outlineLevel="1">
      <c r="B96" s="274"/>
      <c r="C96" s="285"/>
      <c r="D96" s="280"/>
      <c r="E96" s="184" t="s">
        <v>1517</v>
      </c>
      <c r="F96" s="185"/>
      <c r="G96" s="186"/>
      <c r="H96" s="187" t="s">
        <v>1523</v>
      </c>
      <c r="I96" s="184" t="s">
        <v>1515</v>
      </c>
      <c r="J96" s="188"/>
      <c r="K96" s="189" t="str">
        <f t="shared" si="3"/>
        <v>CHF / ..</v>
      </c>
      <c r="L96" s="184" t="s">
        <v>1516</v>
      </c>
      <c r="M96" s="190">
        <f t="shared" si="2"/>
        <v>0</v>
      </c>
      <c r="N96" s="283"/>
    </row>
    <row r="97" spans="1:14" ht="15.75" hidden="1" customHeight="1" outlineLevel="1">
      <c r="B97" s="274" t="s">
        <v>814</v>
      </c>
      <c r="C97" s="275" t="s">
        <v>2057</v>
      </c>
      <c r="D97" s="278" t="s">
        <v>514</v>
      </c>
      <c r="E97" s="170">
        <v>1</v>
      </c>
      <c r="F97" s="171"/>
      <c r="G97" s="249">
        <v>1</v>
      </c>
      <c r="H97" s="252" t="s">
        <v>2087</v>
      </c>
      <c r="I97" s="170" t="s">
        <v>1515</v>
      </c>
      <c r="J97" s="174"/>
      <c r="K97" s="269" t="str">
        <f t="shared" si="3"/>
        <v>CHF / h</v>
      </c>
      <c r="L97" s="170" t="s">
        <v>1516</v>
      </c>
      <c r="M97" s="176">
        <f t="shared" si="2"/>
        <v>0</v>
      </c>
      <c r="N97" s="281">
        <f>SUM(M97:M100)</f>
        <v>0</v>
      </c>
    </row>
    <row r="98" spans="1:14" ht="15.6" hidden="1" outlineLevel="1">
      <c r="B98" s="274"/>
      <c r="C98" s="276"/>
      <c r="D98" s="279"/>
      <c r="E98" s="177">
        <v>2</v>
      </c>
      <c r="F98" s="178"/>
      <c r="G98" s="250">
        <v>1</v>
      </c>
      <c r="H98" s="253" t="s">
        <v>2087</v>
      </c>
      <c r="I98" s="177" t="s">
        <v>1515</v>
      </c>
      <c r="J98" s="181"/>
      <c r="K98" s="270" t="str">
        <f t="shared" si="3"/>
        <v>CHF / h</v>
      </c>
      <c r="L98" s="177" t="s">
        <v>1516</v>
      </c>
      <c r="M98" s="183">
        <f t="shared" si="2"/>
        <v>0</v>
      </c>
      <c r="N98" s="282"/>
    </row>
    <row r="99" spans="1:14" ht="15.6" hidden="1" outlineLevel="1">
      <c r="B99" s="274"/>
      <c r="C99" s="276"/>
      <c r="D99" s="279"/>
      <c r="E99" s="191">
        <v>3</v>
      </c>
      <c r="F99" s="192"/>
      <c r="G99" s="250">
        <v>1</v>
      </c>
      <c r="H99" s="253" t="s">
        <v>2087</v>
      </c>
      <c r="I99" s="177" t="s">
        <v>1515</v>
      </c>
      <c r="J99" s="181"/>
      <c r="K99" s="182" t="str">
        <f t="shared" si="3"/>
        <v>CHF / h</v>
      </c>
      <c r="L99" s="177" t="s">
        <v>1516</v>
      </c>
      <c r="M99" s="183">
        <f t="shared" si="2"/>
        <v>0</v>
      </c>
      <c r="N99" s="282"/>
    </row>
    <row r="100" spans="1:14" ht="15.6" hidden="1" outlineLevel="1">
      <c r="B100" s="274"/>
      <c r="C100" s="277"/>
      <c r="D100" s="280"/>
      <c r="E100" s="184" t="s">
        <v>1517</v>
      </c>
      <c r="F100" s="185"/>
      <c r="G100" s="251">
        <v>1</v>
      </c>
      <c r="H100" s="254" t="s">
        <v>2087</v>
      </c>
      <c r="I100" s="184" t="s">
        <v>1515</v>
      </c>
      <c r="J100" s="188"/>
      <c r="K100" s="202" t="str">
        <f t="shared" si="3"/>
        <v>CHF / h</v>
      </c>
      <c r="L100" s="184" t="s">
        <v>1516</v>
      </c>
      <c r="M100" s="190">
        <f t="shared" si="2"/>
        <v>0</v>
      </c>
      <c r="N100" s="283"/>
    </row>
    <row r="101" spans="1:14" s="113" customFormat="1" ht="15.75" hidden="1" customHeight="1" outlineLevel="1">
      <c r="A101" s="94"/>
      <c r="B101" s="284" t="s">
        <v>815</v>
      </c>
      <c r="C101" s="285" t="s">
        <v>1612</v>
      </c>
      <c r="D101" s="286" t="s">
        <v>513</v>
      </c>
      <c r="E101" s="170">
        <v>1</v>
      </c>
      <c r="F101" s="171"/>
      <c r="G101" s="172"/>
      <c r="H101" s="173" t="s">
        <v>1523</v>
      </c>
      <c r="I101" s="170" t="s">
        <v>1515</v>
      </c>
      <c r="J101" s="174"/>
      <c r="K101" s="175" t="str">
        <f t="shared" si="3"/>
        <v>CHF / ..</v>
      </c>
      <c r="L101" s="170" t="s">
        <v>1516</v>
      </c>
      <c r="M101" s="176">
        <f t="shared" si="2"/>
        <v>0</v>
      </c>
      <c r="N101" s="281">
        <f>SUM(M101:M103)</f>
        <v>0</v>
      </c>
    </row>
    <row r="102" spans="1:14" s="113" customFormat="1" ht="15.6" hidden="1" outlineLevel="1">
      <c r="A102" s="94"/>
      <c r="B102" s="284"/>
      <c r="C102" s="285"/>
      <c r="D102" s="286"/>
      <c r="E102" s="177">
        <v>2</v>
      </c>
      <c r="F102" s="178"/>
      <c r="G102" s="179"/>
      <c r="H102" s="180" t="s">
        <v>1523</v>
      </c>
      <c r="I102" s="177" t="s">
        <v>1515</v>
      </c>
      <c r="J102" s="181"/>
      <c r="K102" s="182" t="str">
        <f t="shared" si="3"/>
        <v>CHF / ..</v>
      </c>
      <c r="L102" s="177" t="s">
        <v>1516</v>
      </c>
      <c r="M102" s="183">
        <f t="shared" si="2"/>
        <v>0</v>
      </c>
      <c r="N102" s="282"/>
    </row>
    <row r="103" spans="1:14" s="113" customFormat="1" ht="15.6" hidden="1" outlineLevel="1">
      <c r="A103" s="94"/>
      <c r="B103" s="284"/>
      <c r="C103" s="285"/>
      <c r="D103" s="286"/>
      <c r="E103" s="184" t="s">
        <v>1517</v>
      </c>
      <c r="F103" s="185"/>
      <c r="G103" s="186"/>
      <c r="H103" s="187" t="s">
        <v>1523</v>
      </c>
      <c r="I103" s="184" t="s">
        <v>1515</v>
      </c>
      <c r="J103" s="188"/>
      <c r="K103" s="189" t="str">
        <f t="shared" si="3"/>
        <v>CHF / ..</v>
      </c>
      <c r="L103" s="184" t="s">
        <v>1516</v>
      </c>
      <c r="M103" s="190">
        <f t="shared" si="2"/>
        <v>0</v>
      </c>
      <c r="N103" s="283"/>
    </row>
    <row r="104" spans="1:14" s="113" customFormat="1" ht="15.6" hidden="1" outlineLevel="1">
      <c r="A104" s="94"/>
      <c r="B104" s="284"/>
      <c r="C104" s="285"/>
      <c r="D104" s="278" t="s">
        <v>514</v>
      </c>
      <c r="E104" s="170">
        <v>1</v>
      </c>
      <c r="F104" s="171"/>
      <c r="G104" s="172"/>
      <c r="H104" s="173" t="s">
        <v>2088</v>
      </c>
      <c r="I104" s="170" t="s">
        <v>1515</v>
      </c>
      <c r="J104" s="174"/>
      <c r="K104" s="175" t="str">
        <f t="shared" si="3"/>
        <v>CHF / …</v>
      </c>
      <c r="L104" s="170" t="s">
        <v>1516</v>
      </c>
      <c r="M104" s="176">
        <f t="shared" si="2"/>
        <v>0</v>
      </c>
      <c r="N104" s="281">
        <f>SUM(M104:M106)</f>
        <v>0</v>
      </c>
    </row>
    <row r="105" spans="1:14" s="113" customFormat="1" ht="15.6" hidden="1" outlineLevel="1">
      <c r="A105" s="94"/>
      <c r="B105" s="284"/>
      <c r="C105" s="285"/>
      <c r="D105" s="279"/>
      <c r="E105" s="177">
        <v>2</v>
      </c>
      <c r="F105" s="178"/>
      <c r="G105" s="179"/>
      <c r="H105" s="180" t="s">
        <v>2088</v>
      </c>
      <c r="I105" s="177" t="s">
        <v>1515</v>
      </c>
      <c r="J105" s="181"/>
      <c r="K105" s="182" t="str">
        <f t="shared" si="3"/>
        <v>CHF / …</v>
      </c>
      <c r="L105" s="177" t="s">
        <v>1516</v>
      </c>
      <c r="M105" s="183">
        <f t="shared" si="2"/>
        <v>0</v>
      </c>
      <c r="N105" s="282"/>
    </row>
    <row r="106" spans="1:14" s="113" customFormat="1" ht="15.6" hidden="1" outlineLevel="1">
      <c r="A106" s="94"/>
      <c r="B106" s="284"/>
      <c r="C106" s="285"/>
      <c r="D106" s="280"/>
      <c r="E106" s="184" t="s">
        <v>1517</v>
      </c>
      <c r="F106" s="185"/>
      <c r="G106" s="186"/>
      <c r="H106" s="187" t="s">
        <v>2088</v>
      </c>
      <c r="I106" s="184" t="s">
        <v>1515</v>
      </c>
      <c r="J106" s="188"/>
      <c r="K106" s="189" t="str">
        <f t="shared" si="3"/>
        <v>CHF / …</v>
      </c>
      <c r="L106" s="184" t="s">
        <v>1516</v>
      </c>
      <c r="M106" s="190">
        <f t="shared" si="2"/>
        <v>0</v>
      </c>
      <c r="N106" s="283"/>
    </row>
    <row r="107" spans="1:14">
      <c r="B107" s="113"/>
    </row>
    <row r="108" spans="1:14" collapsed="1">
      <c r="B108" s="236" t="s">
        <v>1527</v>
      </c>
      <c r="C108" s="51" t="str">
        <f>+VLOOKUP(B108&amp;"a",'Teure Verfahren'!B:D,3,FALSE)</f>
        <v>Hämofiltration: Kontinuierlich, venovenös,
pumpengetrieben (CVVH)</v>
      </c>
    </row>
    <row r="109" spans="1:14" hidden="1" outlineLevel="1">
      <c r="B109" s="239"/>
      <c r="C109" s="166" t="s">
        <v>1611</v>
      </c>
      <c r="D109" s="167" t="s">
        <v>1610</v>
      </c>
      <c r="E109" s="167" t="s">
        <v>1508</v>
      </c>
      <c r="F109" s="167" t="s">
        <v>429</v>
      </c>
      <c r="G109" s="167" t="s">
        <v>1509</v>
      </c>
      <c r="H109" s="167" t="s">
        <v>1510</v>
      </c>
      <c r="I109" s="167"/>
      <c r="J109" s="168" t="s">
        <v>1511</v>
      </c>
      <c r="K109" s="167" t="s">
        <v>1510</v>
      </c>
      <c r="L109" s="167"/>
      <c r="M109" s="167" t="s">
        <v>1512</v>
      </c>
      <c r="N109" s="169" t="s">
        <v>1513</v>
      </c>
    </row>
    <row r="110" spans="1:14" ht="15.75" hidden="1" customHeight="1" outlineLevel="1">
      <c r="B110" s="289" t="s">
        <v>811</v>
      </c>
      <c r="C110" s="292" t="s">
        <v>1608</v>
      </c>
      <c r="D110" s="295" t="s">
        <v>513</v>
      </c>
      <c r="E110" s="170">
        <v>1</v>
      </c>
      <c r="F110" s="171"/>
      <c r="G110" s="172"/>
      <c r="H110" s="173" t="s">
        <v>1514</v>
      </c>
      <c r="I110" s="170" t="s">
        <v>1515</v>
      </c>
      <c r="J110" s="174"/>
      <c r="K110" s="175" t="str">
        <f>+"CHF / "&amp;IFERROR(MID(H110,1,SEARCH("/ h",H110)-2),H110)</f>
        <v>CHF / Min</v>
      </c>
      <c r="L110" s="170" t="s">
        <v>1516</v>
      </c>
      <c r="M110" s="176">
        <f t="shared" ref="M110:M152" si="4">+G110*J110</f>
        <v>0</v>
      </c>
      <c r="N110" s="281">
        <f>SUM(M110:M112)</f>
        <v>0</v>
      </c>
    </row>
    <row r="111" spans="1:14" ht="15.6" hidden="1" outlineLevel="1">
      <c r="B111" s="290"/>
      <c r="C111" s="293"/>
      <c r="D111" s="296"/>
      <c r="E111" s="177">
        <v>2</v>
      </c>
      <c r="F111" s="178"/>
      <c r="G111" s="179"/>
      <c r="H111" s="180" t="s">
        <v>1514</v>
      </c>
      <c r="I111" s="177" t="s">
        <v>1515</v>
      </c>
      <c r="J111" s="181"/>
      <c r="K111" s="182" t="str">
        <f t="shared" ref="K111:K152" si="5">+"CHF / "&amp;IFERROR(MID(H111,1,SEARCH("/ h",H111)-2),H111)</f>
        <v>CHF / Min</v>
      </c>
      <c r="L111" s="177" t="s">
        <v>1516</v>
      </c>
      <c r="M111" s="183">
        <f t="shared" si="4"/>
        <v>0</v>
      </c>
      <c r="N111" s="282"/>
    </row>
    <row r="112" spans="1:14" ht="15.6" hidden="1" outlineLevel="1">
      <c r="B112" s="290"/>
      <c r="C112" s="293"/>
      <c r="D112" s="297"/>
      <c r="E112" s="184" t="s">
        <v>1517</v>
      </c>
      <c r="F112" s="185"/>
      <c r="G112" s="186"/>
      <c r="H112" s="187" t="s">
        <v>1514</v>
      </c>
      <c r="I112" s="184" t="s">
        <v>1515</v>
      </c>
      <c r="J112" s="188"/>
      <c r="K112" s="189" t="str">
        <f t="shared" si="5"/>
        <v>CHF / Min</v>
      </c>
      <c r="L112" s="184" t="s">
        <v>1516</v>
      </c>
      <c r="M112" s="190">
        <f t="shared" si="4"/>
        <v>0</v>
      </c>
      <c r="N112" s="283"/>
    </row>
    <row r="113" spans="2:14" ht="15.6" hidden="1" outlineLevel="1">
      <c r="B113" s="290"/>
      <c r="C113" s="293"/>
      <c r="D113" s="295" t="s">
        <v>514</v>
      </c>
      <c r="E113" s="170">
        <v>1</v>
      </c>
      <c r="F113" s="171"/>
      <c r="G113" s="172"/>
      <c r="H113" s="237" t="s">
        <v>2081</v>
      </c>
      <c r="I113" s="170" t="s">
        <v>1515</v>
      </c>
      <c r="J113" s="174"/>
      <c r="K113" s="175" t="str">
        <f t="shared" si="5"/>
        <v>CHF / Min</v>
      </c>
      <c r="L113" s="170" t="s">
        <v>1516</v>
      </c>
      <c r="M113" s="176">
        <f t="shared" si="4"/>
        <v>0</v>
      </c>
      <c r="N113" s="281">
        <f>SUM(M113:M115)</f>
        <v>0</v>
      </c>
    </row>
    <row r="114" spans="2:14" ht="15.6" hidden="1" outlineLevel="1">
      <c r="B114" s="290"/>
      <c r="C114" s="293"/>
      <c r="D114" s="296"/>
      <c r="E114" s="177">
        <v>2</v>
      </c>
      <c r="F114" s="178"/>
      <c r="G114" s="179"/>
      <c r="H114" s="268" t="s">
        <v>2082</v>
      </c>
      <c r="I114" s="177" t="s">
        <v>1515</v>
      </c>
      <c r="J114" s="181"/>
      <c r="K114" s="182" t="str">
        <f t="shared" si="5"/>
        <v>CHF / Min</v>
      </c>
      <c r="L114" s="177" t="s">
        <v>1516</v>
      </c>
      <c r="M114" s="183">
        <f t="shared" si="4"/>
        <v>0</v>
      </c>
      <c r="N114" s="282"/>
    </row>
    <row r="115" spans="2:14" ht="15.6" hidden="1" outlineLevel="1">
      <c r="B115" s="291"/>
      <c r="C115" s="294"/>
      <c r="D115" s="297"/>
      <c r="E115" s="184" t="s">
        <v>1517</v>
      </c>
      <c r="F115" s="185"/>
      <c r="G115" s="186"/>
      <c r="H115" s="238" t="s">
        <v>2082</v>
      </c>
      <c r="I115" s="184" t="s">
        <v>1515</v>
      </c>
      <c r="J115" s="188"/>
      <c r="K115" s="189" t="str">
        <f t="shared" si="5"/>
        <v>CHF / Min</v>
      </c>
      <c r="L115" s="184" t="s">
        <v>1516</v>
      </c>
      <c r="M115" s="190">
        <f t="shared" si="4"/>
        <v>0</v>
      </c>
      <c r="N115" s="283"/>
    </row>
    <row r="116" spans="2:14" ht="15.75" hidden="1" customHeight="1" outlineLevel="1">
      <c r="B116" s="284" t="s">
        <v>812</v>
      </c>
      <c r="C116" s="285" t="s">
        <v>1609</v>
      </c>
      <c r="D116" s="286" t="s">
        <v>513</v>
      </c>
      <c r="E116" s="170">
        <v>1</v>
      </c>
      <c r="F116" s="171"/>
      <c r="G116" s="172"/>
      <c r="H116" s="173" t="s">
        <v>1514</v>
      </c>
      <c r="I116" s="170" t="s">
        <v>1515</v>
      </c>
      <c r="J116" s="174"/>
      <c r="K116" s="175" t="str">
        <f t="shared" si="5"/>
        <v>CHF / Min</v>
      </c>
      <c r="L116" s="170" t="s">
        <v>1516</v>
      </c>
      <c r="M116" s="176">
        <f t="shared" si="4"/>
        <v>0</v>
      </c>
      <c r="N116" s="281">
        <f>SUM(M116:M118)</f>
        <v>0</v>
      </c>
    </row>
    <row r="117" spans="2:14" ht="15.6" hidden="1" outlineLevel="1">
      <c r="B117" s="284"/>
      <c r="C117" s="285"/>
      <c r="D117" s="286"/>
      <c r="E117" s="177">
        <v>2</v>
      </c>
      <c r="F117" s="178"/>
      <c r="G117" s="179"/>
      <c r="H117" s="180" t="s">
        <v>1514</v>
      </c>
      <c r="I117" s="177" t="s">
        <v>1515</v>
      </c>
      <c r="J117" s="181"/>
      <c r="K117" s="182" t="str">
        <f t="shared" si="5"/>
        <v>CHF / Min</v>
      </c>
      <c r="L117" s="177" t="s">
        <v>1516</v>
      </c>
      <c r="M117" s="183">
        <f t="shared" si="4"/>
        <v>0</v>
      </c>
      <c r="N117" s="282"/>
    </row>
    <row r="118" spans="2:14" ht="15.6" hidden="1" outlineLevel="1">
      <c r="B118" s="284"/>
      <c r="C118" s="285"/>
      <c r="D118" s="286"/>
      <c r="E118" s="184" t="s">
        <v>1517</v>
      </c>
      <c r="F118" s="185"/>
      <c r="G118" s="186"/>
      <c r="H118" s="187" t="s">
        <v>1514</v>
      </c>
      <c r="I118" s="184" t="s">
        <v>1515</v>
      </c>
      <c r="J118" s="188"/>
      <c r="K118" s="189" t="str">
        <f t="shared" si="5"/>
        <v>CHF / Min</v>
      </c>
      <c r="L118" s="184" t="s">
        <v>1516</v>
      </c>
      <c r="M118" s="190">
        <f t="shared" si="4"/>
        <v>0</v>
      </c>
      <c r="N118" s="283"/>
    </row>
    <row r="119" spans="2:14" ht="15.6" hidden="1" outlineLevel="1">
      <c r="B119" s="284"/>
      <c r="C119" s="285"/>
      <c r="D119" s="278" t="s">
        <v>514</v>
      </c>
      <c r="E119" s="170">
        <v>1</v>
      </c>
      <c r="F119" s="171"/>
      <c r="G119" s="172"/>
      <c r="H119" s="237" t="s">
        <v>2082</v>
      </c>
      <c r="I119" s="170" t="s">
        <v>1515</v>
      </c>
      <c r="J119" s="174"/>
      <c r="K119" s="175" t="str">
        <f t="shared" si="5"/>
        <v>CHF / Min</v>
      </c>
      <c r="L119" s="170" t="s">
        <v>1516</v>
      </c>
      <c r="M119" s="176">
        <f t="shared" si="4"/>
        <v>0</v>
      </c>
      <c r="N119" s="281">
        <f>SUM(M119:M121)</f>
        <v>0</v>
      </c>
    </row>
    <row r="120" spans="2:14" ht="15.6" hidden="1" outlineLevel="1">
      <c r="B120" s="284"/>
      <c r="C120" s="285"/>
      <c r="D120" s="279"/>
      <c r="E120" s="177">
        <v>2</v>
      </c>
      <c r="F120" s="178"/>
      <c r="G120" s="179"/>
      <c r="H120" s="268" t="s">
        <v>2082</v>
      </c>
      <c r="I120" s="177" t="s">
        <v>1515</v>
      </c>
      <c r="J120" s="181"/>
      <c r="K120" s="182" t="str">
        <f t="shared" si="5"/>
        <v>CHF / Min</v>
      </c>
      <c r="L120" s="177" t="s">
        <v>1516</v>
      </c>
      <c r="M120" s="183">
        <f t="shared" si="4"/>
        <v>0</v>
      </c>
      <c r="N120" s="282"/>
    </row>
    <row r="121" spans="2:14" ht="15.6" hidden="1" outlineLevel="1">
      <c r="B121" s="284"/>
      <c r="C121" s="285"/>
      <c r="D121" s="280"/>
      <c r="E121" s="184" t="s">
        <v>1517</v>
      </c>
      <c r="F121" s="185"/>
      <c r="G121" s="186"/>
      <c r="H121" s="238" t="s">
        <v>2082</v>
      </c>
      <c r="I121" s="184" t="s">
        <v>1515</v>
      </c>
      <c r="J121" s="188"/>
      <c r="K121" s="189" t="str">
        <f t="shared" si="5"/>
        <v>CHF / Min</v>
      </c>
      <c r="L121" s="184" t="s">
        <v>1516</v>
      </c>
      <c r="M121" s="190">
        <f t="shared" si="4"/>
        <v>0</v>
      </c>
      <c r="N121" s="283"/>
    </row>
    <row r="122" spans="2:14" ht="15.75" hidden="1" customHeight="1" outlineLevel="1">
      <c r="B122" s="284" t="s">
        <v>523</v>
      </c>
      <c r="C122" s="285" t="s">
        <v>1518</v>
      </c>
      <c r="D122" s="286" t="s">
        <v>513</v>
      </c>
      <c r="E122" s="170">
        <v>1</v>
      </c>
      <c r="F122" s="171"/>
      <c r="G122" s="172"/>
      <c r="H122" s="173" t="s">
        <v>17</v>
      </c>
      <c r="I122" s="170" t="s">
        <v>1515</v>
      </c>
      <c r="J122" s="174"/>
      <c r="K122" s="175" t="str">
        <f t="shared" si="5"/>
        <v>CHF / mg</v>
      </c>
      <c r="L122" s="170" t="s">
        <v>1516</v>
      </c>
      <c r="M122" s="176">
        <f t="shared" si="4"/>
        <v>0</v>
      </c>
      <c r="N122" s="281">
        <f>SUM(M122:M124)</f>
        <v>0</v>
      </c>
    </row>
    <row r="123" spans="2:14" ht="15.6" hidden="1" outlineLevel="1">
      <c r="B123" s="284"/>
      <c r="C123" s="285"/>
      <c r="D123" s="286"/>
      <c r="E123" s="177">
        <v>2</v>
      </c>
      <c r="F123" s="178"/>
      <c r="G123" s="179"/>
      <c r="H123" s="180" t="s">
        <v>18</v>
      </c>
      <c r="I123" s="177" t="s">
        <v>1515</v>
      </c>
      <c r="J123" s="181"/>
      <c r="K123" s="182" t="str">
        <f t="shared" si="5"/>
        <v>CHF / U</v>
      </c>
      <c r="L123" s="177" t="s">
        <v>1516</v>
      </c>
      <c r="M123" s="183">
        <f t="shared" si="4"/>
        <v>0</v>
      </c>
      <c r="N123" s="282"/>
    </row>
    <row r="124" spans="2:14" ht="15.6" hidden="1" outlineLevel="1">
      <c r="B124" s="284"/>
      <c r="C124" s="285"/>
      <c r="D124" s="286"/>
      <c r="E124" s="184" t="s">
        <v>1517</v>
      </c>
      <c r="F124" s="185"/>
      <c r="G124" s="186"/>
      <c r="H124" s="187" t="s">
        <v>1517</v>
      </c>
      <c r="I124" s="184" t="s">
        <v>1515</v>
      </c>
      <c r="J124" s="188"/>
      <c r="K124" s="189" t="str">
        <f t="shared" si="5"/>
        <v>CHF / …</v>
      </c>
      <c r="L124" s="184" t="s">
        <v>1516</v>
      </c>
      <c r="M124" s="190">
        <f t="shared" si="4"/>
        <v>0</v>
      </c>
      <c r="N124" s="283"/>
    </row>
    <row r="125" spans="2:14" ht="15.6" hidden="1" outlineLevel="1">
      <c r="B125" s="284"/>
      <c r="C125" s="285"/>
      <c r="D125" s="278" t="s">
        <v>514</v>
      </c>
      <c r="E125" s="170">
        <v>1</v>
      </c>
      <c r="F125" s="171"/>
      <c r="G125" s="172"/>
      <c r="H125" s="173" t="s">
        <v>2083</v>
      </c>
      <c r="I125" s="170" t="s">
        <v>1515</v>
      </c>
      <c r="J125" s="174"/>
      <c r="K125" s="175" t="str">
        <f t="shared" si="5"/>
        <v>CHF / mg</v>
      </c>
      <c r="L125" s="170" t="s">
        <v>1516</v>
      </c>
      <c r="M125" s="176">
        <f t="shared" si="4"/>
        <v>0</v>
      </c>
      <c r="N125" s="281">
        <f>SUM(M125:M127)</f>
        <v>0</v>
      </c>
    </row>
    <row r="126" spans="2:14" ht="15.6" hidden="1" outlineLevel="1">
      <c r="B126" s="284"/>
      <c r="C126" s="285"/>
      <c r="D126" s="279"/>
      <c r="E126" s="177">
        <v>2</v>
      </c>
      <c r="F126" s="178"/>
      <c r="G126" s="179"/>
      <c r="H126" s="180" t="s">
        <v>2084</v>
      </c>
      <c r="I126" s="177" t="s">
        <v>1515</v>
      </c>
      <c r="J126" s="181"/>
      <c r="K126" s="182" t="str">
        <f t="shared" si="5"/>
        <v>CHF / U</v>
      </c>
      <c r="L126" s="177" t="s">
        <v>1516</v>
      </c>
      <c r="M126" s="183">
        <f t="shared" si="4"/>
        <v>0</v>
      </c>
      <c r="N126" s="282"/>
    </row>
    <row r="127" spans="2:14" ht="15.6" hidden="1" outlineLevel="1">
      <c r="B127" s="284"/>
      <c r="C127" s="285"/>
      <c r="D127" s="280"/>
      <c r="E127" s="184" t="s">
        <v>1517</v>
      </c>
      <c r="F127" s="185"/>
      <c r="G127" s="186"/>
      <c r="H127" s="187" t="s">
        <v>1517</v>
      </c>
      <c r="I127" s="184" t="s">
        <v>1515</v>
      </c>
      <c r="J127" s="188"/>
      <c r="K127" s="189" t="str">
        <f t="shared" si="5"/>
        <v>CHF / …</v>
      </c>
      <c r="L127" s="184" t="s">
        <v>1516</v>
      </c>
      <c r="M127" s="190">
        <f t="shared" si="4"/>
        <v>0</v>
      </c>
      <c r="N127" s="283"/>
    </row>
    <row r="128" spans="2:14" ht="15.75" hidden="1" customHeight="1" outlineLevel="1">
      <c r="B128" s="284" t="s">
        <v>813</v>
      </c>
      <c r="C128" s="285" t="s">
        <v>1519</v>
      </c>
      <c r="D128" s="286" t="s">
        <v>513</v>
      </c>
      <c r="E128" s="170">
        <v>1</v>
      </c>
      <c r="F128" s="171"/>
      <c r="G128" s="172"/>
      <c r="H128" s="173" t="s">
        <v>1520</v>
      </c>
      <c r="I128" s="170" t="s">
        <v>1515</v>
      </c>
      <c r="J128" s="174"/>
      <c r="K128" s="175" t="str">
        <f t="shared" si="5"/>
        <v>CHF / Konzentrat</v>
      </c>
      <c r="L128" s="170" t="s">
        <v>1516</v>
      </c>
      <c r="M128" s="176">
        <f t="shared" si="4"/>
        <v>0</v>
      </c>
      <c r="N128" s="281">
        <f>SUM(M128:M130)</f>
        <v>0</v>
      </c>
    </row>
    <row r="129" spans="2:14" ht="15.6" hidden="1" outlineLevel="1">
      <c r="B129" s="284"/>
      <c r="C129" s="285"/>
      <c r="D129" s="286"/>
      <c r="E129" s="177">
        <v>2</v>
      </c>
      <c r="F129" s="178"/>
      <c r="G129" s="179"/>
      <c r="H129" s="180" t="s">
        <v>1520</v>
      </c>
      <c r="I129" s="177" t="s">
        <v>1515</v>
      </c>
      <c r="J129" s="181"/>
      <c r="K129" s="182" t="str">
        <f t="shared" si="5"/>
        <v>CHF / Konzentrat</v>
      </c>
      <c r="L129" s="177" t="s">
        <v>1516</v>
      </c>
      <c r="M129" s="183">
        <f t="shared" si="4"/>
        <v>0</v>
      </c>
      <c r="N129" s="282"/>
    </row>
    <row r="130" spans="2:14" ht="15.6" hidden="1" outlineLevel="1">
      <c r="B130" s="284"/>
      <c r="C130" s="285"/>
      <c r="D130" s="286"/>
      <c r="E130" s="184" t="s">
        <v>1517</v>
      </c>
      <c r="F130" s="185"/>
      <c r="G130" s="186"/>
      <c r="H130" s="187" t="s">
        <v>1520</v>
      </c>
      <c r="I130" s="184" t="s">
        <v>1515</v>
      </c>
      <c r="J130" s="188"/>
      <c r="K130" s="189" t="str">
        <f t="shared" si="5"/>
        <v>CHF / Konzentrat</v>
      </c>
      <c r="L130" s="184" t="s">
        <v>1516</v>
      </c>
      <c r="M130" s="190">
        <f t="shared" si="4"/>
        <v>0</v>
      </c>
      <c r="N130" s="283"/>
    </row>
    <row r="131" spans="2:14" ht="15.6" hidden="1" outlineLevel="1">
      <c r="B131" s="284"/>
      <c r="C131" s="285"/>
      <c r="D131" s="278" t="s">
        <v>514</v>
      </c>
      <c r="E131" s="170">
        <v>1</v>
      </c>
      <c r="F131" s="171"/>
      <c r="G131" s="172"/>
      <c r="H131" s="173" t="s">
        <v>2085</v>
      </c>
      <c r="I131" s="170" t="s">
        <v>1515</v>
      </c>
      <c r="J131" s="174"/>
      <c r="K131" s="175" t="str">
        <f t="shared" si="5"/>
        <v>CHF / Konzentrat</v>
      </c>
      <c r="L131" s="170" t="s">
        <v>1516</v>
      </c>
      <c r="M131" s="176">
        <f t="shared" si="4"/>
        <v>0</v>
      </c>
      <c r="N131" s="281">
        <f>SUM(M131:M133)</f>
        <v>0</v>
      </c>
    </row>
    <row r="132" spans="2:14" ht="15.6" hidden="1" outlineLevel="1">
      <c r="B132" s="284"/>
      <c r="C132" s="285"/>
      <c r="D132" s="279"/>
      <c r="E132" s="177">
        <v>2</v>
      </c>
      <c r="F132" s="178"/>
      <c r="G132" s="179"/>
      <c r="H132" s="180" t="s">
        <v>2085</v>
      </c>
      <c r="I132" s="177" t="s">
        <v>1515</v>
      </c>
      <c r="J132" s="181"/>
      <c r="K132" s="182" t="str">
        <f t="shared" si="5"/>
        <v>CHF / Konzentrat</v>
      </c>
      <c r="L132" s="177" t="s">
        <v>1516</v>
      </c>
      <c r="M132" s="183">
        <f t="shared" si="4"/>
        <v>0</v>
      </c>
      <c r="N132" s="282"/>
    </row>
    <row r="133" spans="2:14" ht="15.6" hidden="1" outlineLevel="1">
      <c r="B133" s="284"/>
      <c r="C133" s="285"/>
      <c r="D133" s="280"/>
      <c r="E133" s="184" t="s">
        <v>1517</v>
      </c>
      <c r="F133" s="185"/>
      <c r="G133" s="186"/>
      <c r="H133" s="187" t="s">
        <v>2085</v>
      </c>
      <c r="I133" s="184" t="s">
        <v>1515</v>
      </c>
      <c r="J133" s="188"/>
      <c r="K133" s="189" t="str">
        <f t="shared" si="5"/>
        <v>CHF / Konzentrat</v>
      </c>
      <c r="L133" s="184" t="s">
        <v>1516</v>
      </c>
      <c r="M133" s="190">
        <f t="shared" si="4"/>
        <v>0</v>
      </c>
      <c r="N133" s="283"/>
    </row>
    <row r="134" spans="2:14" ht="15.75" hidden="1" customHeight="1" outlineLevel="1">
      <c r="B134" s="274" t="s">
        <v>1521</v>
      </c>
      <c r="C134" s="285" t="s">
        <v>1601</v>
      </c>
      <c r="D134" s="286" t="s">
        <v>513</v>
      </c>
      <c r="E134" s="170">
        <v>1</v>
      </c>
      <c r="F134" s="171"/>
      <c r="G134" s="172"/>
      <c r="H134" s="173" t="s">
        <v>1522</v>
      </c>
      <c r="I134" s="170" t="s">
        <v>1515</v>
      </c>
      <c r="J134" s="174"/>
      <c r="K134" s="175" t="str">
        <f t="shared" si="5"/>
        <v>CHF / Stück</v>
      </c>
      <c r="L134" s="170" t="s">
        <v>1516</v>
      </c>
      <c r="M134" s="176">
        <f t="shared" si="4"/>
        <v>0</v>
      </c>
      <c r="N134" s="281">
        <f>SUM(M134:M136)</f>
        <v>0</v>
      </c>
    </row>
    <row r="135" spans="2:14" ht="15.6" hidden="1" outlineLevel="1">
      <c r="B135" s="274"/>
      <c r="C135" s="285"/>
      <c r="D135" s="286"/>
      <c r="E135" s="177">
        <v>2</v>
      </c>
      <c r="F135" s="178"/>
      <c r="G135" s="179"/>
      <c r="H135" s="180" t="s">
        <v>1523</v>
      </c>
      <c r="I135" s="177" t="s">
        <v>1515</v>
      </c>
      <c r="J135" s="181"/>
      <c r="K135" s="182" t="str">
        <f t="shared" si="5"/>
        <v>CHF / ..</v>
      </c>
      <c r="L135" s="177" t="s">
        <v>1516</v>
      </c>
      <c r="M135" s="183">
        <f t="shared" si="4"/>
        <v>0</v>
      </c>
      <c r="N135" s="282"/>
    </row>
    <row r="136" spans="2:14" ht="15.6" hidden="1" outlineLevel="1">
      <c r="B136" s="274"/>
      <c r="C136" s="285"/>
      <c r="D136" s="286"/>
      <c r="E136" s="184" t="s">
        <v>1517</v>
      </c>
      <c r="F136" s="185"/>
      <c r="G136" s="186"/>
      <c r="H136" s="187" t="s">
        <v>1523</v>
      </c>
      <c r="I136" s="184" t="s">
        <v>1515</v>
      </c>
      <c r="J136" s="188"/>
      <c r="K136" s="189" t="str">
        <f t="shared" si="5"/>
        <v>CHF / ..</v>
      </c>
      <c r="L136" s="184" t="s">
        <v>1516</v>
      </c>
      <c r="M136" s="190">
        <f t="shared" si="4"/>
        <v>0</v>
      </c>
      <c r="N136" s="283"/>
    </row>
    <row r="137" spans="2:14" ht="15.75" hidden="1" customHeight="1" outlineLevel="1">
      <c r="B137" s="274" t="s">
        <v>1524</v>
      </c>
      <c r="C137" s="285" t="s">
        <v>1602</v>
      </c>
      <c r="D137" s="286" t="s">
        <v>513</v>
      </c>
      <c r="E137" s="170">
        <v>1</v>
      </c>
      <c r="F137" s="171"/>
      <c r="G137" s="172"/>
      <c r="H137" s="173" t="s">
        <v>1522</v>
      </c>
      <c r="I137" s="170" t="s">
        <v>1515</v>
      </c>
      <c r="J137" s="174"/>
      <c r="K137" s="175" t="str">
        <f t="shared" si="5"/>
        <v>CHF / Stück</v>
      </c>
      <c r="L137" s="170" t="s">
        <v>1516</v>
      </c>
      <c r="M137" s="176">
        <f t="shared" si="4"/>
        <v>0</v>
      </c>
      <c r="N137" s="281">
        <f>SUM(M137:M139)</f>
        <v>0</v>
      </c>
    </row>
    <row r="138" spans="2:14" ht="15.6" hidden="1" outlineLevel="1">
      <c r="B138" s="274"/>
      <c r="C138" s="285"/>
      <c r="D138" s="286"/>
      <c r="E138" s="177">
        <v>2</v>
      </c>
      <c r="F138" s="178"/>
      <c r="G138" s="179"/>
      <c r="H138" s="180" t="s">
        <v>1523</v>
      </c>
      <c r="I138" s="177" t="s">
        <v>1515</v>
      </c>
      <c r="J138" s="181"/>
      <c r="K138" s="182" t="str">
        <f t="shared" si="5"/>
        <v>CHF / ..</v>
      </c>
      <c r="L138" s="177" t="s">
        <v>1516</v>
      </c>
      <c r="M138" s="183">
        <f t="shared" si="4"/>
        <v>0</v>
      </c>
      <c r="N138" s="282"/>
    </row>
    <row r="139" spans="2:14" ht="15.6" hidden="1" outlineLevel="1">
      <c r="B139" s="274"/>
      <c r="C139" s="285"/>
      <c r="D139" s="286"/>
      <c r="E139" s="184" t="s">
        <v>1517</v>
      </c>
      <c r="F139" s="185"/>
      <c r="G139" s="186"/>
      <c r="H139" s="187" t="s">
        <v>1523</v>
      </c>
      <c r="I139" s="184" t="s">
        <v>1515</v>
      </c>
      <c r="J139" s="188"/>
      <c r="K139" s="189" t="str">
        <f t="shared" si="5"/>
        <v>CHF / ..</v>
      </c>
      <c r="L139" s="184" t="s">
        <v>1516</v>
      </c>
      <c r="M139" s="190">
        <f t="shared" si="4"/>
        <v>0</v>
      </c>
      <c r="N139" s="283"/>
    </row>
    <row r="140" spans="2:14" ht="15.6" hidden="1" outlineLevel="1">
      <c r="B140" s="274"/>
      <c r="C140" s="285"/>
      <c r="D140" s="278" t="s">
        <v>514</v>
      </c>
      <c r="E140" s="170">
        <v>1</v>
      </c>
      <c r="F140" s="171"/>
      <c r="G140" s="172"/>
      <c r="H140" s="173" t="s">
        <v>2086</v>
      </c>
      <c r="I140" s="170" t="s">
        <v>1515</v>
      </c>
      <c r="J140" s="174"/>
      <c r="K140" s="175" t="str">
        <f t="shared" si="5"/>
        <v>CHF / Stück</v>
      </c>
      <c r="L140" s="170" t="s">
        <v>1516</v>
      </c>
      <c r="M140" s="176">
        <f t="shared" si="4"/>
        <v>0</v>
      </c>
      <c r="N140" s="281">
        <f>SUM(M140:M142)</f>
        <v>0</v>
      </c>
    </row>
    <row r="141" spans="2:14" ht="15.6" hidden="1" outlineLevel="1">
      <c r="B141" s="274"/>
      <c r="C141" s="285"/>
      <c r="D141" s="279"/>
      <c r="E141" s="177">
        <v>2</v>
      </c>
      <c r="F141" s="178"/>
      <c r="G141" s="179"/>
      <c r="H141" s="180" t="s">
        <v>1523</v>
      </c>
      <c r="I141" s="177" t="s">
        <v>1515</v>
      </c>
      <c r="J141" s="181"/>
      <c r="K141" s="182" t="str">
        <f t="shared" si="5"/>
        <v>CHF / ..</v>
      </c>
      <c r="L141" s="177" t="s">
        <v>1516</v>
      </c>
      <c r="M141" s="183">
        <f t="shared" si="4"/>
        <v>0</v>
      </c>
      <c r="N141" s="282"/>
    </row>
    <row r="142" spans="2:14" ht="15.6" hidden="1" outlineLevel="1">
      <c r="B142" s="274"/>
      <c r="C142" s="285"/>
      <c r="D142" s="280"/>
      <c r="E142" s="184" t="s">
        <v>1517</v>
      </c>
      <c r="F142" s="185"/>
      <c r="G142" s="186"/>
      <c r="H142" s="187" t="s">
        <v>1523</v>
      </c>
      <c r="I142" s="184" t="s">
        <v>1515</v>
      </c>
      <c r="J142" s="188"/>
      <c r="K142" s="189" t="str">
        <f t="shared" si="5"/>
        <v>CHF / ..</v>
      </c>
      <c r="L142" s="184" t="s">
        <v>1516</v>
      </c>
      <c r="M142" s="190">
        <f t="shared" si="4"/>
        <v>0</v>
      </c>
      <c r="N142" s="283"/>
    </row>
    <row r="143" spans="2:14" ht="15.75" hidden="1" customHeight="1" outlineLevel="1">
      <c r="B143" s="274" t="s">
        <v>814</v>
      </c>
      <c r="C143" s="275" t="s">
        <v>2057</v>
      </c>
      <c r="D143" s="278" t="s">
        <v>514</v>
      </c>
      <c r="E143" s="170">
        <v>1</v>
      </c>
      <c r="F143" s="171"/>
      <c r="G143" s="249">
        <v>1</v>
      </c>
      <c r="H143" s="252" t="s">
        <v>2087</v>
      </c>
      <c r="I143" s="170" t="s">
        <v>1515</v>
      </c>
      <c r="J143" s="174"/>
      <c r="K143" s="269" t="str">
        <f t="shared" si="5"/>
        <v>CHF / h</v>
      </c>
      <c r="L143" s="170" t="s">
        <v>1516</v>
      </c>
      <c r="M143" s="176">
        <f t="shared" si="4"/>
        <v>0</v>
      </c>
      <c r="N143" s="281">
        <f>SUM(M143:M146)</f>
        <v>0</v>
      </c>
    </row>
    <row r="144" spans="2:14" ht="15.6" hidden="1" outlineLevel="1">
      <c r="B144" s="274"/>
      <c r="C144" s="276"/>
      <c r="D144" s="279"/>
      <c r="E144" s="177">
        <v>2</v>
      </c>
      <c r="F144" s="178"/>
      <c r="G144" s="250">
        <v>1</v>
      </c>
      <c r="H144" s="253" t="s">
        <v>2087</v>
      </c>
      <c r="I144" s="177" t="s">
        <v>1515</v>
      </c>
      <c r="J144" s="181"/>
      <c r="K144" s="270" t="str">
        <f t="shared" si="5"/>
        <v>CHF / h</v>
      </c>
      <c r="L144" s="177" t="s">
        <v>1516</v>
      </c>
      <c r="M144" s="183">
        <f t="shared" si="4"/>
        <v>0</v>
      </c>
      <c r="N144" s="282"/>
    </row>
    <row r="145" spans="1:14" ht="15.6" hidden="1" outlineLevel="1">
      <c r="B145" s="274"/>
      <c r="C145" s="276"/>
      <c r="D145" s="279"/>
      <c r="E145" s="191">
        <v>3</v>
      </c>
      <c r="F145" s="192"/>
      <c r="G145" s="250">
        <v>1</v>
      </c>
      <c r="H145" s="253" t="s">
        <v>2087</v>
      </c>
      <c r="I145" s="177" t="s">
        <v>1515</v>
      </c>
      <c r="J145" s="181"/>
      <c r="K145" s="182" t="str">
        <f t="shared" si="5"/>
        <v>CHF / h</v>
      </c>
      <c r="L145" s="177" t="s">
        <v>1516</v>
      </c>
      <c r="M145" s="183">
        <f t="shared" si="4"/>
        <v>0</v>
      </c>
      <c r="N145" s="282"/>
    </row>
    <row r="146" spans="1:14" ht="15.6" hidden="1" outlineLevel="1">
      <c r="B146" s="274"/>
      <c r="C146" s="277"/>
      <c r="D146" s="280"/>
      <c r="E146" s="184" t="s">
        <v>1517</v>
      </c>
      <c r="F146" s="185"/>
      <c r="G146" s="251">
        <v>1</v>
      </c>
      <c r="H146" s="254" t="s">
        <v>2087</v>
      </c>
      <c r="I146" s="184" t="s">
        <v>1515</v>
      </c>
      <c r="J146" s="188"/>
      <c r="K146" s="202" t="str">
        <f t="shared" si="5"/>
        <v>CHF / h</v>
      </c>
      <c r="L146" s="184" t="s">
        <v>1516</v>
      </c>
      <c r="M146" s="190">
        <f t="shared" si="4"/>
        <v>0</v>
      </c>
      <c r="N146" s="283"/>
    </row>
    <row r="147" spans="1:14" s="113" customFormat="1" ht="15.6" hidden="1" customHeight="1" outlineLevel="1">
      <c r="A147" s="94"/>
      <c r="B147" s="284" t="s">
        <v>815</v>
      </c>
      <c r="C147" s="285" t="s">
        <v>1612</v>
      </c>
      <c r="D147" s="286" t="s">
        <v>513</v>
      </c>
      <c r="E147" s="170">
        <v>1</v>
      </c>
      <c r="F147" s="171"/>
      <c r="G147" s="172"/>
      <c r="H147" s="173" t="s">
        <v>1523</v>
      </c>
      <c r="I147" s="170" t="s">
        <v>1515</v>
      </c>
      <c r="J147" s="174"/>
      <c r="K147" s="175" t="str">
        <f t="shared" si="5"/>
        <v>CHF / ..</v>
      </c>
      <c r="L147" s="170" t="s">
        <v>1516</v>
      </c>
      <c r="M147" s="176">
        <f t="shared" si="4"/>
        <v>0</v>
      </c>
      <c r="N147" s="281">
        <f>SUM(M147:M149)</f>
        <v>0</v>
      </c>
    </row>
    <row r="148" spans="1:14" s="113" customFormat="1" ht="15.6" hidden="1" outlineLevel="1">
      <c r="A148" s="94"/>
      <c r="B148" s="284"/>
      <c r="C148" s="285"/>
      <c r="D148" s="286"/>
      <c r="E148" s="177">
        <v>2</v>
      </c>
      <c r="F148" s="178"/>
      <c r="G148" s="179"/>
      <c r="H148" s="180" t="s">
        <v>1523</v>
      </c>
      <c r="I148" s="177" t="s">
        <v>1515</v>
      </c>
      <c r="J148" s="181"/>
      <c r="K148" s="182" t="str">
        <f t="shared" si="5"/>
        <v>CHF / ..</v>
      </c>
      <c r="L148" s="177" t="s">
        <v>1516</v>
      </c>
      <c r="M148" s="183">
        <f t="shared" si="4"/>
        <v>0</v>
      </c>
      <c r="N148" s="282"/>
    </row>
    <row r="149" spans="1:14" s="113" customFormat="1" ht="15.6" hidden="1" outlineLevel="1">
      <c r="A149" s="94"/>
      <c r="B149" s="284"/>
      <c r="C149" s="285"/>
      <c r="D149" s="286"/>
      <c r="E149" s="184" t="s">
        <v>1517</v>
      </c>
      <c r="F149" s="185"/>
      <c r="G149" s="186"/>
      <c r="H149" s="187" t="s">
        <v>1523</v>
      </c>
      <c r="I149" s="184" t="s">
        <v>1515</v>
      </c>
      <c r="J149" s="188"/>
      <c r="K149" s="189" t="str">
        <f t="shared" si="5"/>
        <v>CHF / ..</v>
      </c>
      <c r="L149" s="184" t="s">
        <v>1516</v>
      </c>
      <c r="M149" s="190">
        <f t="shared" si="4"/>
        <v>0</v>
      </c>
      <c r="N149" s="283"/>
    </row>
    <row r="150" spans="1:14" s="113" customFormat="1" ht="15.6" hidden="1" outlineLevel="1">
      <c r="A150" s="94"/>
      <c r="B150" s="284"/>
      <c r="C150" s="285"/>
      <c r="D150" s="278" t="s">
        <v>514</v>
      </c>
      <c r="E150" s="170">
        <v>1</v>
      </c>
      <c r="F150" s="171"/>
      <c r="G150" s="172"/>
      <c r="H150" s="173" t="s">
        <v>2088</v>
      </c>
      <c r="I150" s="170" t="s">
        <v>1515</v>
      </c>
      <c r="J150" s="174"/>
      <c r="K150" s="175" t="str">
        <f t="shared" si="5"/>
        <v>CHF / …</v>
      </c>
      <c r="L150" s="170" t="s">
        <v>1516</v>
      </c>
      <c r="M150" s="176">
        <f t="shared" si="4"/>
        <v>0</v>
      </c>
      <c r="N150" s="281">
        <f>SUM(M150:M152)</f>
        <v>0</v>
      </c>
    </row>
    <row r="151" spans="1:14" s="113" customFormat="1" ht="15.6" hidden="1" outlineLevel="1">
      <c r="A151" s="94"/>
      <c r="B151" s="284"/>
      <c r="C151" s="285"/>
      <c r="D151" s="279"/>
      <c r="E151" s="177">
        <v>2</v>
      </c>
      <c r="F151" s="178"/>
      <c r="G151" s="179"/>
      <c r="H151" s="180" t="s">
        <v>2088</v>
      </c>
      <c r="I151" s="177" t="s">
        <v>1515</v>
      </c>
      <c r="J151" s="181"/>
      <c r="K151" s="182" t="str">
        <f t="shared" si="5"/>
        <v>CHF / …</v>
      </c>
      <c r="L151" s="177" t="s">
        <v>1516</v>
      </c>
      <c r="M151" s="183">
        <f t="shared" si="4"/>
        <v>0</v>
      </c>
      <c r="N151" s="282"/>
    </row>
    <row r="152" spans="1:14" s="113" customFormat="1" ht="15.6" hidden="1" outlineLevel="1">
      <c r="A152" s="94"/>
      <c r="B152" s="284"/>
      <c r="C152" s="285"/>
      <c r="D152" s="280"/>
      <c r="E152" s="184" t="s">
        <v>1517</v>
      </c>
      <c r="F152" s="185"/>
      <c r="G152" s="186"/>
      <c r="H152" s="187" t="s">
        <v>2088</v>
      </c>
      <c r="I152" s="184" t="s">
        <v>1515</v>
      </c>
      <c r="J152" s="188"/>
      <c r="K152" s="189" t="str">
        <f t="shared" si="5"/>
        <v>CHF / …</v>
      </c>
      <c r="L152" s="184" t="s">
        <v>1516</v>
      </c>
      <c r="M152" s="190">
        <f t="shared" si="4"/>
        <v>0</v>
      </c>
      <c r="N152" s="283"/>
    </row>
    <row r="153" spans="1:14"/>
    <row r="154" spans="1:14" collapsed="1">
      <c r="B154" s="236" t="s">
        <v>1528</v>
      </c>
      <c r="C154" s="51" t="str">
        <f>+VLOOKUP(B154&amp;"a",'Teure Verfahren'!B:D,3,FALSE)</f>
        <v>Peritonealdialyse, kontinuierlich, nicht
maschinell unterstützt (CAPD)</v>
      </c>
    </row>
    <row r="155" spans="1:14" hidden="1" outlineLevel="1">
      <c r="B155" s="239"/>
      <c r="C155" s="166" t="s">
        <v>1611</v>
      </c>
      <c r="D155" s="167" t="s">
        <v>1610</v>
      </c>
      <c r="E155" s="167" t="s">
        <v>1508</v>
      </c>
      <c r="F155" s="167" t="s">
        <v>429</v>
      </c>
      <c r="G155" s="167" t="s">
        <v>1509</v>
      </c>
      <c r="H155" s="167" t="s">
        <v>1510</v>
      </c>
      <c r="I155" s="167"/>
      <c r="J155" s="168" t="s">
        <v>1511</v>
      </c>
      <c r="K155" s="167" t="s">
        <v>1510</v>
      </c>
      <c r="L155" s="167"/>
      <c r="M155" s="167" t="s">
        <v>1512</v>
      </c>
      <c r="N155" s="169" t="s">
        <v>1513</v>
      </c>
    </row>
    <row r="156" spans="1:14" ht="15.75" hidden="1" customHeight="1" outlineLevel="1">
      <c r="B156" s="289" t="s">
        <v>811</v>
      </c>
      <c r="C156" s="292" t="s">
        <v>1608</v>
      </c>
      <c r="D156" s="295" t="s">
        <v>513</v>
      </c>
      <c r="E156" s="170">
        <v>1</v>
      </c>
      <c r="F156" s="171"/>
      <c r="G156" s="172"/>
      <c r="H156" s="173" t="s">
        <v>1514</v>
      </c>
      <c r="I156" s="170" t="s">
        <v>1515</v>
      </c>
      <c r="J156" s="174"/>
      <c r="K156" s="175" t="str">
        <f>+"CHF / "&amp;IFERROR(MID(H156,1,SEARCH("/ h",H156)-2),H156)</f>
        <v>CHF / Min</v>
      </c>
      <c r="L156" s="170" t="s">
        <v>1516</v>
      </c>
      <c r="M156" s="176">
        <f t="shared" ref="M156:M198" si="6">+G156*J156</f>
        <v>0</v>
      </c>
      <c r="N156" s="281">
        <f>SUM(M156:M158)</f>
        <v>0</v>
      </c>
    </row>
    <row r="157" spans="1:14" ht="15.6" hidden="1" outlineLevel="1">
      <c r="B157" s="290"/>
      <c r="C157" s="293"/>
      <c r="D157" s="296"/>
      <c r="E157" s="177">
        <v>2</v>
      </c>
      <c r="F157" s="178"/>
      <c r="G157" s="179"/>
      <c r="H157" s="180" t="s">
        <v>1514</v>
      </c>
      <c r="I157" s="177" t="s">
        <v>1515</v>
      </c>
      <c r="J157" s="181"/>
      <c r="K157" s="182" t="str">
        <f t="shared" ref="K157:K198" si="7">+"CHF / "&amp;IFERROR(MID(H157,1,SEARCH("/ h",H157)-2),H157)</f>
        <v>CHF / Min</v>
      </c>
      <c r="L157" s="177" t="s">
        <v>1516</v>
      </c>
      <c r="M157" s="183">
        <f t="shared" si="6"/>
        <v>0</v>
      </c>
      <c r="N157" s="282"/>
    </row>
    <row r="158" spans="1:14" ht="15.6" hidden="1" outlineLevel="1">
      <c r="B158" s="290"/>
      <c r="C158" s="293"/>
      <c r="D158" s="297"/>
      <c r="E158" s="184" t="s">
        <v>1517</v>
      </c>
      <c r="F158" s="185"/>
      <c r="G158" s="186"/>
      <c r="H158" s="187" t="s">
        <v>1514</v>
      </c>
      <c r="I158" s="184" t="s">
        <v>1515</v>
      </c>
      <c r="J158" s="188"/>
      <c r="K158" s="189" t="str">
        <f t="shared" si="7"/>
        <v>CHF / Min</v>
      </c>
      <c r="L158" s="184" t="s">
        <v>1516</v>
      </c>
      <c r="M158" s="190">
        <f t="shared" si="6"/>
        <v>0</v>
      </c>
      <c r="N158" s="283"/>
    </row>
    <row r="159" spans="1:14" ht="15.6" hidden="1" outlineLevel="1">
      <c r="B159" s="290"/>
      <c r="C159" s="293"/>
      <c r="D159" s="295" t="s">
        <v>514</v>
      </c>
      <c r="E159" s="170">
        <v>1</v>
      </c>
      <c r="F159" s="171"/>
      <c r="G159" s="172"/>
      <c r="H159" s="237" t="s">
        <v>2081</v>
      </c>
      <c r="I159" s="170" t="s">
        <v>1515</v>
      </c>
      <c r="J159" s="174"/>
      <c r="K159" s="175" t="str">
        <f t="shared" si="7"/>
        <v>CHF / Min</v>
      </c>
      <c r="L159" s="170" t="s">
        <v>1516</v>
      </c>
      <c r="M159" s="176">
        <f t="shared" si="6"/>
        <v>0</v>
      </c>
      <c r="N159" s="281">
        <f>SUM(M159:M161)</f>
        <v>0</v>
      </c>
    </row>
    <row r="160" spans="1:14" ht="15.6" hidden="1" outlineLevel="1">
      <c r="B160" s="290"/>
      <c r="C160" s="293"/>
      <c r="D160" s="296"/>
      <c r="E160" s="177">
        <v>2</v>
      </c>
      <c r="F160" s="178"/>
      <c r="G160" s="179"/>
      <c r="H160" s="268" t="s">
        <v>2082</v>
      </c>
      <c r="I160" s="177" t="s">
        <v>1515</v>
      </c>
      <c r="J160" s="181"/>
      <c r="K160" s="182" t="str">
        <f t="shared" si="7"/>
        <v>CHF / Min</v>
      </c>
      <c r="L160" s="177" t="s">
        <v>1516</v>
      </c>
      <c r="M160" s="183">
        <f t="shared" si="6"/>
        <v>0</v>
      </c>
      <c r="N160" s="282"/>
    </row>
    <row r="161" spans="2:14" ht="15.6" hidden="1" outlineLevel="1">
      <c r="B161" s="291"/>
      <c r="C161" s="294"/>
      <c r="D161" s="297"/>
      <c r="E161" s="184" t="s">
        <v>1517</v>
      </c>
      <c r="F161" s="185"/>
      <c r="G161" s="186"/>
      <c r="H161" s="238" t="s">
        <v>2082</v>
      </c>
      <c r="I161" s="184" t="s">
        <v>1515</v>
      </c>
      <c r="J161" s="188"/>
      <c r="K161" s="189" t="str">
        <f t="shared" si="7"/>
        <v>CHF / Min</v>
      </c>
      <c r="L161" s="184" t="s">
        <v>1516</v>
      </c>
      <c r="M161" s="190">
        <f t="shared" si="6"/>
        <v>0</v>
      </c>
      <c r="N161" s="283"/>
    </row>
    <row r="162" spans="2:14" ht="15.75" hidden="1" customHeight="1" outlineLevel="1">
      <c r="B162" s="284" t="s">
        <v>812</v>
      </c>
      <c r="C162" s="285" t="s">
        <v>1609</v>
      </c>
      <c r="D162" s="286" t="s">
        <v>513</v>
      </c>
      <c r="E162" s="170">
        <v>1</v>
      </c>
      <c r="F162" s="171"/>
      <c r="G162" s="172"/>
      <c r="H162" s="173" t="s">
        <v>1514</v>
      </c>
      <c r="I162" s="170" t="s">
        <v>1515</v>
      </c>
      <c r="J162" s="174"/>
      <c r="K162" s="175" t="str">
        <f t="shared" si="7"/>
        <v>CHF / Min</v>
      </c>
      <c r="L162" s="170" t="s">
        <v>1516</v>
      </c>
      <c r="M162" s="176">
        <f t="shared" si="6"/>
        <v>0</v>
      </c>
      <c r="N162" s="281">
        <f>SUM(M162:M164)</f>
        <v>0</v>
      </c>
    </row>
    <row r="163" spans="2:14" ht="15.6" hidden="1" outlineLevel="1">
      <c r="B163" s="284"/>
      <c r="C163" s="285"/>
      <c r="D163" s="286"/>
      <c r="E163" s="177">
        <v>2</v>
      </c>
      <c r="F163" s="178"/>
      <c r="G163" s="179"/>
      <c r="H163" s="180" t="s">
        <v>1514</v>
      </c>
      <c r="I163" s="177" t="s">
        <v>1515</v>
      </c>
      <c r="J163" s="181"/>
      <c r="K163" s="182" t="str">
        <f t="shared" si="7"/>
        <v>CHF / Min</v>
      </c>
      <c r="L163" s="177" t="s">
        <v>1516</v>
      </c>
      <c r="M163" s="183">
        <f t="shared" si="6"/>
        <v>0</v>
      </c>
      <c r="N163" s="282"/>
    </row>
    <row r="164" spans="2:14" ht="15.6" hidden="1" outlineLevel="1">
      <c r="B164" s="284"/>
      <c r="C164" s="285"/>
      <c r="D164" s="286"/>
      <c r="E164" s="184" t="s">
        <v>1517</v>
      </c>
      <c r="F164" s="185"/>
      <c r="G164" s="186"/>
      <c r="H164" s="187" t="s">
        <v>1514</v>
      </c>
      <c r="I164" s="184" t="s">
        <v>1515</v>
      </c>
      <c r="J164" s="188"/>
      <c r="K164" s="189" t="str">
        <f t="shared" si="7"/>
        <v>CHF / Min</v>
      </c>
      <c r="L164" s="184" t="s">
        <v>1516</v>
      </c>
      <c r="M164" s="190">
        <f t="shared" si="6"/>
        <v>0</v>
      </c>
      <c r="N164" s="283"/>
    </row>
    <row r="165" spans="2:14" ht="15.6" hidden="1" outlineLevel="1">
      <c r="B165" s="284"/>
      <c r="C165" s="285"/>
      <c r="D165" s="278" t="s">
        <v>514</v>
      </c>
      <c r="E165" s="170">
        <v>1</v>
      </c>
      <c r="F165" s="171"/>
      <c r="G165" s="172"/>
      <c r="H165" s="237" t="s">
        <v>2082</v>
      </c>
      <c r="I165" s="170" t="s">
        <v>1515</v>
      </c>
      <c r="J165" s="174"/>
      <c r="K165" s="175" t="str">
        <f t="shared" si="7"/>
        <v>CHF / Min</v>
      </c>
      <c r="L165" s="170" t="s">
        <v>1516</v>
      </c>
      <c r="M165" s="176">
        <f t="shared" si="6"/>
        <v>0</v>
      </c>
      <c r="N165" s="281">
        <f>SUM(M165:M167)</f>
        <v>0</v>
      </c>
    </row>
    <row r="166" spans="2:14" ht="15.6" hidden="1" outlineLevel="1">
      <c r="B166" s="284"/>
      <c r="C166" s="285"/>
      <c r="D166" s="279"/>
      <c r="E166" s="177">
        <v>2</v>
      </c>
      <c r="F166" s="178"/>
      <c r="G166" s="179"/>
      <c r="H166" s="268" t="s">
        <v>2082</v>
      </c>
      <c r="I166" s="177" t="s">
        <v>1515</v>
      </c>
      <c r="J166" s="181"/>
      <c r="K166" s="182" t="str">
        <f t="shared" si="7"/>
        <v>CHF / Min</v>
      </c>
      <c r="L166" s="177" t="s">
        <v>1516</v>
      </c>
      <c r="M166" s="183">
        <f t="shared" si="6"/>
        <v>0</v>
      </c>
      <c r="N166" s="282"/>
    </row>
    <row r="167" spans="2:14" ht="15.6" hidden="1" outlineLevel="1">
      <c r="B167" s="284"/>
      <c r="C167" s="285"/>
      <c r="D167" s="280"/>
      <c r="E167" s="184" t="s">
        <v>1517</v>
      </c>
      <c r="F167" s="185"/>
      <c r="G167" s="186"/>
      <c r="H167" s="238" t="s">
        <v>2082</v>
      </c>
      <c r="I167" s="184" t="s">
        <v>1515</v>
      </c>
      <c r="J167" s="188"/>
      <c r="K167" s="189" t="str">
        <f t="shared" si="7"/>
        <v>CHF / Min</v>
      </c>
      <c r="L167" s="184" t="s">
        <v>1516</v>
      </c>
      <c r="M167" s="190">
        <f t="shared" si="6"/>
        <v>0</v>
      </c>
      <c r="N167" s="283"/>
    </row>
    <row r="168" spans="2:14" ht="15.75" hidden="1" customHeight="1" outlineLevel="1">
      <c r="B168" s="284" t="s">
        <v>523</v>
      </c>
      <c r="C168" s="285" t="s">
        <v>1518</v>
      </c>
      <c r="D168" s="286" t="s">
        <v>513</v>
      </c>
      <c r="E168" s="170">
        <v>1</v>
      </c>
      <c r="F168" s="171"/>
      <c r="G168" s="172"/>
      <c r="H168" s="173" t="s">
        <v>17</v>
      </c>
      <c r="I168" s="170" t="s">
        <v>1515</v>
      </c>
      <c r="J168" s="174"/>
      <c r="K168" s="175" t="str">
        <f t="shared" si="7"/>
        <v>CHF / mg</v>
      </c>
      <c r="L168" s="170" t="s">
        <v>1516</v>
      </c>
      <c r="M168" s="176">
        <f t="shared" si="6"/>
        <v>0</v>
      </c>
      <c r="N168" s="281">
        <f>SUM(M168:M170)</f>
        <v>0</v>
      </c>
    </row>
    <row r="169" spans="2:14" ht="15.6" hidden="1" outlineLevel="1">
      <c r="B169" s="284"/>
      <c r="C169" s="285"/>
      <c r="D169" s="286"/>
      <c r="E169" s="177">
        <v>2</v>
      </c>
      <c r="F169" s="178"/>
      <c r="G169" s="179"/>
      <c r="H169" s="180" t="s">
        <v>18</v>
      </c>
      <c r="I169" s="177" t="s">
        <v>1515</v>
      </c>
      <c r="J169" s="181"/>
      <c r="K169" s="182" t="str">
        <f t="shared" si="7"/>
        <v>CHF / U</v>
      </c>
      <c r="L169" s="177" t="s">
        <v>1516</v>
      </c>
      <c r="M169" s="183">
        <f t="shared" si="6"/>
        <v>0</v>
      </c>
      <c r="N169" s="282"/>
    </row>
    <row r="170" spans="2:14" ht="15.6" hidden="1" outlineLevel="1">
      <c r="B170" s="284"/>
      <c r="C170" s="285"/>
      <c r="D170" s="286"/>
      <c r="E170" s="184" t="s">
        <v>1517</v>
      </c>
      <c r="F170" s="185"/>
      <c r="G170" s="186"/>
      <c r="H170" s="187" t="s">
        <v>1517</v>
      </c>
      <c r="I170" s="184" t="s">
        <v>1515</v>
      </c>
      <c r="J170" s="188"/>
      <c r="K170" s="189" t="str">
        <f t="shared" si="7"/>
        <v>CHF / …</v>
      </c>
      <c r="L170" s="184" t="s">
        <v>1516</v>
      </c>
      <c r="M170" s="190">
        <f t="shared" si="6"/>
        <v>0</v>
      </c>
      <c r="N170" s="283"/>
    </row>
    <row r="171" spans="2:14" ht="15.6" hidden="1" outlineLevel="1">
      <c r="B171" s="284"/>
      <c r="C171" s="285"/>
      <c r="D171" s="278" t="s">
        <v>514</v>
      </c>
      <c r="E171" s="170">
        <v>1</v>
      </c>
      <c r="F171" s="171"/>
      <c r="G171" s="172"/>
      <c r="H171" s="173" t="s">
        <v>2083</v>
      </c>
      <c r="I171" s="170" t="s">
        <v>1515</v>
      </c>
      <c r="J171" s="174"/>
      <c r="K171" s="175" t="str">
        <f t="shared" si="7"/>
        <v>CHF / mg</v>
      </c>
      <c r="L171" s="170" t="s">
        <v>1516</v>
      </c>
      <c r="M171" s="176">
        <f t="shared" si="6"/>
        <v>0</v>
      </c>
      <c r="N171" s="281">
        <f>SUM(M171:M173)</f>
        <v>0</v>
      </c>
    </row>
    <row r="172" spans="2:14" ht="15.6" hidden="1" outlineLevel="1">
      <c r="B172" s="284"/>
      <c r="C172" s="285"/>
      <c r="D172" s="279"/>
      <c r="E172" s="177">
        <v>2</v>
      </c>
      <c r="F172" s="178"/>
      <c r="G172" s="179"/>
      <c r="H172" s="180" t="s">
        <v>2084</v>
      </c>
      <c r="I172" s="177" t="s">
        <v>1515</v>
      </c>
      <c r="J172" s="181"/>
      <c r="K172" s="182" t="str">
        <f t="shared" si="7"/>
        <v>CHF / U</v>
      </c>
      <c r="L172" s="177" t="s">
        <v>1516</v>
      </c>
      <c r="M172" s="183">
        <f t="shared" si="6"/>
        <v>0</v>
      </c>
      <c r="N172" s="282"/>
    </row>
    <row r="173" spans="2:14" ht="15.6" hidden="1" outlineLevel="1">
      <c r="B173" s="284"/>
      <c r="C173" s="285"/>
      <c r="D173" s="280"/>
      <c r="E173" s="184" t="s">
        <v>1517</v>
      </c>
      <c r="F173" s="185"/>
      <c r="G173" s="186"/>
      <c r="H173" s="187" t="s">
        <v>1517</v>
      </c>
      <c r="I173" s="184" t="s">
        <v>1515</v>
      </c>
      <c r="J173" s="188"/>
      <c r="K173" s="189" t="str">
        <f t="shared" si="7"/>
        <v>CHF / …</v>
      </c>
      <c r="L173" s="184" t="s">
        <v>1516</v>
      </c>
      <c r="M173" s="190">
        <f t="shared" si="6"/>
        <v>0</v>
      </c>
      <c r="N173" s="283"/>
    </row>
    <row r="174" spans="2:14" ht="15.75" hidden="1" customHeight="1" outlineLevel="1">
      <c r="B174" s="284" t="s">
        <v>813</v>
      </c>
      <c r="C174" s="285" t="s">
        <v>1519</v>
      </c>
      <c r="D174" s="286" t="s">
        <v>513</v>
      </c>
      <c r="E174" s="170">
        <v>1</v>
      </c>
      <c r="F174" s="171"/>
      <c r="G174" s="172"/>
      <c r="H174" s="173" t="s">
        <v>1520</v>
      </c>
      <c r="I174" s="170" t="s">
        <v>1515</v>
      </c>
      <c r="J174" s="174"/>
      <c r="K174" s="175" t="str">
        <f t="shared" si="7"/>
        <v>CHF / Konzentrat</v>
      </c>
      <c r="L174" s="170" t="s">
        <v>1516</v>
      </c>
      <c r="M174" s="176">
        <f t="shared" si="6"/>
        <v>0</v>
      </c>
      <c r="N174" s="281">
        <f>SUM(M174:M176)</f>
        <v>0</v>
      </c>
    </row>
    <row r="175" spans="2:14" ht="15.6" hidden="1" outlineLevel="1">
      <c r="B175" s="284"/>
      <c r="C175" s="285"/>
      <c r="D175" s="286"/>
      <c r="E175" s="177">
        <v>2</v>
      </c>
      <c r="F175" s="178"/>
      <c r="G175" s="179"/>
      <c r="H175" s="180" t="s">
        <v>1520</v>
      </c>
      <c r="I175" s="177" t="s">
        <v>1515</v>
      </c>
      <c r="J175" s="181"/>
      <c r="K175" s="182" t="str">
        <f t="shared" si="7"/>
        <v>CHF / Konzentrat</v>
      </c>
      <c r="L175" s="177" t="s">
        <v>1516</v>
      </c>
      <c r="M175" s="183">
        <f t="shared" si="6"/>
        <v>0</v>
      </c>
      <c r="N175" s="282"/>
    </row>
    <row r="176" spans="2:14" ht="15.6" hidden="1" outlineLevel="1">
      <c r="B176" s="284"/>
      <c r="C176" s="285"/>
      <c r="D176" s="286"/>
      <c r="E176" s="184" t="s">
        <v>1517</v>
      </c>
      <c r="F176" s="185"/>
      <c r="G176" s="186"/>
      <c r="H176" s="187" t="s">
        <v>1520</v>
      </c>
      <c r="I176" s="184" t="s">
        <v>1515</v>
      </c>
      <c r="J176" s="188"/>
      <c r="K176" s="189" t="str">
        <f t="shared" si="7"/>
        <v>CHF / Konzentrat</v>
      </c>
      <c r="L176" s="184" t="s">
        <v>1516</v>
      </c>
      <c r="M176" s="190">
        <f t="shared" si="6"/>
        <v>0</v>
      </c>
      <c r="N176" s="283"/>
    </row>
    <row r="177" spans="2:14" ht="15.6" hidden="1" outlineLevel="1">
      <c r="B177" s="284"/>
      <c r="C177" s="285"/>
      <c r="D177" s="278" t="s">
        <v>514</v>
      </c>
      <c r="E177" s="170">
        <v>1</v>
      </c>
      <c r="F177" s="171"/>
      <c r="G177" s="172"/>
      <c r="H177" s="173" t="s">
        <v>2085</v>
      </c>
      <c r="I177" s="170" t="s">
        <v>1515</v>
      </c>
      <c r="J177" s="174"/>
      <c r="K177" s="175" t="str">
        <f t="shared" si="7"/>
        <v>CHF / Konzentrat</v>
      </c>
      <c r="L177" s="170" t="s">
        <v>1516</v>
      </c>
      <c r="M177" s="176">
        <f t="shared" si="6"/>
        <v>0</v>
      </c>
      <c r="N177" s="281">
        <f>SUM(M177:M179)</f>
        <v>0</v>
      </c>
    </row>
    <row r="178" spans="2:14" ht="15.6" hidden="1" outlineLevel="1">
      <c r="B178" s="284"/>
      <c r="C178" s="285"/>
      <c r="D178" s="279"/>
      <c r="E178" s="177">
        <v>2</v>
      </c>
      <c r="F178" s="178"/>
      <c r="G178" s="179"/>
      <c r="H178" s="180" t="s">
        <v>2085</v>
      </c>
      <c r="I178" s="177" t="s">
        <v>1515</v>
      </c>
      <c r="J178" s="181"/>
      <c r="K178" s="182" t="str">
        <f t="shared" si="7"/>
        <v>CHF / Konzentrat</v>
      </c>
      <c r="L178" s="177" t="s">
        <v>1516</v>
      </c>
      <c r="M178" s="183">
        <f t="shared" si="6"/>
        <v>0</v>
      </c>
      <c r="N178" s="282"/>
    </row>
    <row r="179" spans="2:14" ht="15.6" hidden="1" outlineLevel="1">
      <c r="B179" s="284"/>
      <c r="C179" s="285"/>
      <c r="D179" s="280"/>
      <c r="E179" s="184" t="s">
        <v>1517</v>
      </c>
      <c r="F179" s="185"/>
      <c r="G179" s="186"/>
      <c r="H179" s="187" t="s">
        <v>2085</v>
      </c>
      <c r="I179" s="184" t="s">
        <v>1515</v>
      </c>
      <c r="J179" s="188"/>
      <c r="K179" s="189" t="str">
        <f t="shared" si="7"/>
        <v>CHF / Konzentrat</v>
      </c>
      <c r="L179" s="184" t="s">
        <v>1516</v>
      </c>
      <c r="M179" s="190">
        <f t="shared" si="6"/>
        <v>0</v>
      </c>
      <c r="N179" s="283"/>
    </row>
    <row r="180" spans="2:14" ht="15.75" hidden="1" customHeight="1" outlineLevel="1">
      <c r="B180" s="274" t="s">
        <v>1521</v>
      </c>
      <c r="C180" s="285" t="s">
        <v>1601</v>
      </c>
      <c r="D180" s="286" t="s">
        <v>513</v>
      </c>
      <c r="E180" s="170">
        <v>1</v>
      </c>
      <c r="F180" s="171"/>
      <c r="G180" s="172"/>
      <c r="H180" s="173" t="s">
        <v>1522</v>
      </c>
      <c r="I180" s="170" t="s">
        <v>1515</v>
      </c>
      <c r="J180" s="174"/>
      <c r="K180" s="175" t="str">
        <f t="shared" si="7"/>
        <v>CHF / Stück</v>
      </c>
      <c r="L180" s="170" t="s">
        <v>1516</v>
      </c>
      <c r="M180" s="176">
        <f t="shared" si="6"/>
        <v>0</v>
      </c>
      <c r="N180" s="281">
        <f>SUM(M180:M182)</f>
        <v>0</v>
      </c>
    </row>
    <row r="181" spans="2:14" ht="15.6" hidden="1" outlineLevel="1">
      <c r="B181" s="274"/>
      <c r="C181" s="285"/>
      <c r="D181" s="286"/>
      <c r="E181" s="177">
        <v>2</v>
      </c>
      <c r="F181" s="178"/>
      <c r="G181" s="179"/>
      <c r="H181" s="180" t="s">
        <v>1523</v>
      </c>
      <c r="I181" s="177" t="s">
        <v>1515</v>
      </c>
      <c r="J181" s="181"/>
      <c r="K181" s="182" t="str">
        <f t="shared" si="7"/>
        <v>CHF / ..</v>
      </c>
      <c r="L181" s="177" t="s">
        <v>1516</v>
      </c>
      <c r="M181" s="183">
        <f t="shared" si="6"/>
        <v>0</v>
      </c>
      <c r="N181" s="282"/>
    </row>
    <row r="182" spans="2:14" ht="15.6" hidden="1" outlineLevel="1">
      <c r="B182" s="274"/>
      <c r="C182" s="285"/>
      <c r="D182" s="286"/>
      <c r="E182" s="184" t="s">
        <v>1517</v>
      </c>
      <c r="F182" s="185"/>
      <c r="G182" s="186"/>
      <c r="H182" s="187" t="s">
        <v>1523</v>
      </c>
      <c r="I182" s="184" t="s">
        <v>1515</v>
      </c>
      <c r="J182" s="188"/>
      <c r="K182" s="189" t="str">
        <f t="shared" si="7"/>
        <v>CHF / ..</v>
      </c>
      <c r="L182" s="184" t="s">
        <v>1516</v>
      </c>
      <c r="M182" s="190">
        <f t="shared" si="6"/>
        <v>0</v>
      </c>
      <c r="N182" s="283"/>
    </row>
    <row r="183" spans="2:14" ht="15.75" hidden="1" customHeight="1" outlineLevel="1">
      <c r="B183" s="274" t="s">
        <v>1524</v>
      </c>
      <c r="C183" s="285" t="s">
        <v>1602</v>
      </c>
      <c r="D183" s="286" t="s">
        <v>513</v>
      </c>
      <c r="E183" s="170">
        <v>1</v>
      </c>
      <c r="F183" s="171"/>
      <c r="G183" s="172"/>
      <c r="H183" s="173" t="s">
        <v>1522</v>
      </c>
      <c r="I183" s="170" t="s">
        <v>1515</v>
      </c>
      <c r="J183" s="174"/>
      <c r="K183" s="175" t="str">
        <f t="shared" si="7"/>
        <v>CHF / Stück</v>
      </c>
      <c r="L183" s="170" t="s">
        <v>1516</v>
      </c>
      <c r="M183" s="176">
        <f t="shared" si="6"/>
        <v>0</v>
      </c>
      <c r="N183" s="281">
        <f>SUM(M183:M185)</f>
        <v>0</v>
      </c>
    </row>
    <row r="184" spans="2:14" ht="15.6" hidden="1" outlineLevel="1">
      <c r="B184" s="274"/>
      <c r="C184" s="285"/>
      <c r="D184" s="286"/>
      <c r="E184" s="177">
        <v>2</v>
      </c>
      <c r="F184" s="178"/>
      <c r="G184" s="179"/>
      <c r="H184" s="180" t="s">
        <v>1523</v>
      </c>
      <c r="I184" s="177" t="s">
        <v>1515</v>
      </c>
      <c r="J184" s="181"/>
      <c r="K184" s="182" t="str">
        <f t="shared" si="7"/>
        <v>CHF / ..</v>
      </c>
      <c r="L184" s="177" t="s">
        <v>1516</v>
      </c>
      <c r="M184" s="183">
        <f t="shared" si="6"/>
        <v>0</v>
      </c>
      <c r="N184" s="282"/>
    </row>
    <row r="185" spans="2:14" ht="15.6" hidden="1" outlineLevel="1">
      <c r="B185" s="274"/>
      <c r="C185" s="285"/>
      <c r="D185" s="286"/>
      <c r="E185" s="184" t="s">
        <v>1517</v>
      </c>
      <c r="F185" s="185"/>
      <c r="G185" s="186"/>
      <c r="H185" s="187" t="s">
        <v>1523</v>
      </c>
      <c r="I185" s="184" t="s">
        <v>1515</v>
      </c>
      <c r="J185" s="188"/>
      <c r="K185" s="189" t="str">
        <f t="shared" si="7"/>
        <v>CHF / ..</v>
      </c>
      <c r="L185" s="184" t="s">
        <v>1516</v>
      </c>
      <c r="M185" s="190">
        <f t="shared" si="6"/>
        <v>0</v>
      </c>
      <c r="N185" s="283"/>
    </row>
    <row r="186" spans="2:14" ht="15.6" hidden="1" outlineLevel="1">
      <c r="B186" s="274"/>
      <c r="C186" s="285"/>
      <c r="D186" s="278" t="s">
        <v>514</v>
      </c>
      <c r="E186" s="170">
        <v>1</v>
      </c>
      <c r="F186" s="171"/>
      <c r="G186" s="172"/>
      <c r="H186" s="173" t="s">
        <v>2086</v>
      </c>
      <c r="I186" s="170" t="s">
        <v>1515</v>
      </c>
      <c r="J186" s="174"/>
      <c r="K186" s="175" t="str">
        <f t="shared" si="7"/>
        <v>CHF / Stück</v>
      </c>
      <c r="L186" s="170" t="s">
        <v>1516</v>
      </c>
      <c r="M186" s="176">
        <f t="shared" si="6"/>
        <v>0</v>
      </c>
      <c r="N186" s="281">
        <f>SUM(M186:M188)</f>
        <v>0</v>
      </c>
    </row>
    <row r="187" spans="2:14" ht="15.6" hidden="1" outlineLevel="1">
      <c r="B187" s="274"/>
      <c r="C187" s="285"/>
      <c r="D187" s="279"/>
      <c r="E187" s="177">
        <v>2</v>
      </c>
      <c r="F187" s="178"/>
      <c r="G187" s="179"/>
      <c r="H187" s="180" t="s">
        <v>1523</v>
      </c>
      <c r="I187" s="177" t="s">
        <v>1515</v>
      </c>
      <c r="J187" s="181"/>
      <c r="K187" s="182" t="str">
        <f t="shared" si="7"/>
        <v>CHF / ..</v>
      </c>
      <c r="L187" s="177" t="s">
        <v>1516</v>
      </c>
      <c r="M187" s="183">
        <f t="shared" si="6"/>
        <v>0</v>
      </c>
      <c r="N187" s="282"/>
    </row>
    <row r="188" spans="2:14" ht="15.6" hidden="1" outlineLevel="1">
      <c r="B188" s="274"/>
      <c r="C188" s="285"/>
      <c r="D188" s="280"/>
      <c r="E188" s="184" t="s">
        <v>1517</v>
      </c>
      <c r="F188" s="185"/>
      <c r="G188" s="186"/>
      <c r="H188" s="187" t="s">
        <v>1523</v>
      </c>
      <c r="I188" s="184" t="s">
        <v>1515</v>
      </c>
      <c r="J188" s="188"/>
      <c r="K188" s="189" t="str">
        <f t="shared" si="7"/>
        <v>CHF / ..</v>
      </c>
      <c r="L188" s="184" t="s">
        <v>1516</v>
      </c>
      <c r="M188" s="190">
        <f t="shared" si="6"/>
        <v>0</v>
      </c>
      <c r="N188" s="283"/>
    </row>
    <row r="189" spans="2:14" ht="15.75" hidden="1" customHeight="1" outlineLevel="1">
      <c r="B189" s="274" t="s">
        <v>814</v>
      </c>
      <c r="C189" s="275" t="s">
        <v>2057</v>
      </c>
      <c r="D189" s="278" t="s">
        <v>514</v>
      </c>
      <c r="E189" s="170">
        <v>1</v>
      </c>
      <c r="F189" s="171"/>
      <c r="G189" s="249">
        <v>1</v>
      </c>
      <c r="H189" s="252" t="s">
        <v>2087</v>
      </c>
      <c r="I189" s="170" t="s">
        <v>1515</v>
      </c>
      <c r="J189" s="174"/>
      <c r="K189" s="269" t="str">
        <f t="shared" si="7"/>
        <v>CHF / h</v>
      </c>
      <c r="L189" s="170" t="s">
        <v>1516</v>
      </c>
      <c r="M189" s="176">
        <f t="shared" si="6"/>
        <v>0</v>
      </c>
      <c r="N189" s="281">
        <f>SUM(M189:M192)</f>
        <v>0</v>
      </c>
    </row>
    <row r="190" spans="2:14" ht="15.6" hidden="1" outlineLevel="1">
      <c r="B190" s="274"/>
      <c r="C190" s="276"/>
      <c r="D190" s="279"/>
      <c r="E190" s="177">
        <v>2</v>
      </c>
      <c r="F190" s="178"/>
      <c r="G190" s="250">
        <v>1</v>
      </c>
      <c r="H190" s="253" t="s">
        <v>2087</v>
      </c>
      <c r="I190" s="177" t="s">
        <v>1515</v>
      </c>
      <c r="J190" s="181"/>
      <c r="K190" s="270" t="str">
        <f t="shared" si="7"/>
        <v>CHF / h</v>
      </c>
      <c r="L190" s="177" t="s">
        <v>1516</v>
      </c>
      <c r="M190" s="183">
        <f t="shared" si="6"/>
        <v>0</v>
      </c>
      <c r="N190" s="282"/>
    </row>
    <row r="191" spans="2:14" ht="15.6" hidden="1" outlineLevel="1">
      <c r="B191" s="274"/>
      <c r="C191" s="276"/>
      <c r="D191" s="279"/>
      <c r="E191" s="191">
        <v>3</v>
      </c>
      <c r="F191" s="192"/>
      <c r="G191" s="250">
        <v>1</v>
      </c>
      <c r="H191" s="253" t="s">
        <v>2087</v>
      </c>
      <c r="I191" s="177" t="s">
        <v>1515</v>
      </c>
      <c r="J191" s="181"/>
      <c r="K191" s="182" t="str">
        <f t="shared" si="7"/>
        <v>CHF / h</v>
      </c>
      <c r="L191" s="177" t="s">
        <v>1516</v>
      </c>
      <c r="M191" s="183">
        <f t="shared" si="6"/>
        <v>0</v>
      </c>
      <c r="N191" s="282"/>
    </row>
    <row r="192" spans="2:14" ht="15.6" hidden="1" outlineLevel="1">
      <c r="B192" s="274"/>
      <c r="C192" s="277"/>
      <c r="D192" s="280"/>
      <c r="E192" s="184" t="s">
        <v>1517</v>
      </c>
      <c r="F192" s="185"/>
      <c r="G192" s="251">
        <v>1</v>
      </c>
      <c r="H192" s="254" t="s">
        <v>2087</v>
      </c>
      <c r="I192" s="184" t="s">
        <v>1515</v>
      </c>
      <c r="J192" s="188"/>
      <c r="K192" s="202" t="str">
        <f t="shared" si="7"/>
        <v>CHF / h</v>
      </c>
      <c r="L192" s="184" t="s">
        <v>1516</v>
      </c>
      <c r="M192" s="190">
        <f t="shared" si="6"/>
        <v>0</v>
      </c>
      <c r="N192" s="283"/>
    </row>
    <row r="193" spans="1:14" s="113" customFormat="1" ht="15.6" hidden="1" customHeight="1" outlineLevel="1">
      <c r="A193" s="94"/>
      <c r="B193" s="284" t="s">
        <v>815</v>
      </c>
      <c r="C193" s="285" t="s">
        <v>1612</v>
      </c>
      <c r="D193" s="286" t="s">
        <v>513</v>
      </c>
      <c r="E193" s="170">
        <v>1</v>
      </c>
      <c r="F193" s="171"/>
      <c r="G193" s="172"/>
      <c r="H193" s="173" t="s">
        <v>1523</v>
      </c>
      <c r="I193" s="170" t="s">
        <v>1515</v>
      </c>
      <c r="J193" s="174"/>
      <c r="K193" s="175" t="str">
        <f t="shared" si="7"/>
        <v>CHF / ..</v>
      </c>
      <c r="L193" s="170" t="s">
        <v>1516</v>
      </c>
      <c r="M193" s="176">
        <f t="shared" si="6"/>
        <v>0</v>
      </c>
      <c r="N193" s="281">
        <f>SUM(M193:M195)</f>
        <v>0</v>
      </c>
    </row>
    <row r="194" spans="1:14" s="113" customFormat="1" ht="15.6" hidden="1" outlineLevel="1">
      <c r="A194" s="94"/>
      <c r="B194" s="284"/>
      <c r="C194" s="285"/>
      <c r="D194" s="286"/>
      <c r="E194" s="177">
        <v>2</v>
      </c>
      <c r="F194" s="178"/>
      <c r="G194" s="179"/>
      <c r="H194" s="180" t="s">
        <v>1523</v>
      </c>
      <c r="I194" s="177" t="s">
        <v>1515</v>
      </c>
      <c r="J194" s="181"/>
      <c r="K194" s="182" t="str">
        <f t="shared" si="7"/>
        <v>CHF / ..</v>
      </c>
      <c r="L194" s="177" t="s">
        <v>1516</v>
      </c>
      <c r="M194" s="183">
        <f t="shared" si="6"/>
        <v>0</v>
      </c>
      <c r="N194" s="282"/>
    </row>
    <row r="195" spans="1:14" s="113" customFormat="1" ht="15.6" hidden="1" outlineLevel="1">
      <c r="A195" s="94"/>
      <c r="B195" s="284"/>
      <c r="C195" s="285"/>
      <c r="D195" s="286"/>
      <c r="E195" s="184" t="s">
        <v>1517</v>
      </c>
      <c r="F195" s="185"/>
      <c r="G195" s="186"/>
      <c r="H195" s="187" t="s">
        <v>1523</v>
      </c>
      <c r="I195" s="184" t="s">
        <v>1515</v>
      </c>
      <c r="J195" s="188"/>
      <c r="K195" s="189" t="str">
        <f t="shared" si="7"/>
        <v>CHF / ..</v>
      </c>
      <c r="L195" s="184" t="s">
        <v>1516</v>
      </c>
      <c r="M195" s="190">
        <f t="shared" si="6"/>
        <v>0</v>
      </c>
      <c r="N195" s="283"/>
    </row>
    <row r="196" spans="1:14" s="113" customFormat="1" ht="15.6" hidden="1" outlineLevel="1">
      <c r="A196" s="94"/>
      <c r="B196" s="284"/>
      <c r="C196" s="285"/>
      <c r="D196" s="278" t="s">
        <v>514</v>
      </c>
      <c r="E196" s="170">
        <v>1</v>
      </c>
      <c r="F196" s="171"/>
      <c r="G196" s="172"/>
      <c r="H196" s="173" t="s">
        <v>2088</v>
      </c>
      <c r="I196" s="170" t="s">
        <v>1515</v>
      </c>
      <c r="J196" s="174"/>
      <c r="K196" s="175" t="str">
        <f t="shared" si="7"/>
        <v>CHF / …</v>
      </c>
      <c r="L196" s="170" t="s">
        <v>1516</v>
      </c>
      <c r="M196" s="176">
        <f t="shared" si="6"/>
        <v>0</v>
      </c>
      <c r="N196" s="281">
        <f>SUM(M196:M198)</f>
        <v>0</v>
      </c>
    </row>
    <row r="197" spans="1:14" s="113" customFormat="1" ht="15.6" hidden="1" outlineLevel="1">
      <c r="A197" s="94"/>
      <c r="B197" s="284"/>
      <c r="C197" s="285"/>
      <c r="D197" s="279"/>
      <c r="E197" s="177">
        <v>2</v>
      </c>
      <c r="F197" s="178"/>
      <c r="G197" s="179"/>
      <c r="H197" s="180" t="s">
        <v>2088</v>
      </c>
      <c r="I197" s="177" t="s">
        <v>1515</v>
      </c>
      <c r="J197" s="181"/>
      <c r="K197" s="182" t="str">
        <f t="shared" si="7"/>
        <v>CHF / …</v>
      </c>
      <c r="L197" s="177" t="s">
        <v>1516</v>
      </c>
      <c r="M197" s="183">
        <f t="shared" si="6"/>
        <v>0</v>
      </c>
      <c r="N197" s="282"/>
    </row>
    <row r="198" spans="1:14" s="113" customFormat="1" ht="15.6" hidden="1" outlineLevel="1">
      <c r="A198" s="94"/>
      <c r="B198" s="284"/>
      <c r="C198" s="285"/>
      <c r="D198" s="280"/>
      <c r="E198" s="184" t="s">
        <v>1517</v>
      </c>
      <c r="F198" s="185"/>
      <c r="G198" s="186"/>
      <c r="H198" s="187" t="s">
        <v>2088</v>
      </c>
      <c r="I198" s="184" t="s">
        <v>1515</v>
      </c>
      <c r="J198" s="188"/>
      <c r="K198" s="189" t="str">
        <f t="shared" si="7"/>
        <v>CHF / …</v>
      </c>
      <c r="L198" s="184" t="s">
        <v>1516</v>
      </c>
      <c r="M198" s="190">
        <f t="shared" si="6"/>
        <v>0</v>
      </c>
      <c r="N198" s="283"/>
    </row>
    <row r="199" spans="1:14">
      <c r="B199" s="113"/>
    </row>
    <row r="200" spans="1:14" collapsed="1">
      <c r="B200" s="236" t="s">
        <v>1529</v>
      </c>
      <c r="C200" s="51" t="str">
        <f>+VLOOKUP(B200&amp;"a",'Teure Verfahren'!B:D,3,FALSE)</f>
        <v>Dauer der Behandlung mit einer intraaortalen Ballonpumpe</v>
      </c>
      <c r="D200" s="94"/>
      <c r="E200" s="113"/>
      <c r="F200" s="113"/>
      <c r="G200" s="113"/>
      <c r="H200" s="113"/>
      <c r="I200" s="113"/>
      <c r="J200" s="113"/>
      <c r="K200" s="113"/>
      <c r="L200" s="113"/>
      <c r="M200" s="113"/>
      <c r="N200" s="113"/>
    </row>
    <row r="201" spans="1:14" hidden="1" outlineLevel="1">
      <c r="B201" s="239"/>
      <c r="C201" s="166" t="s">
        <v>1611</v>
      </c>
      <c r="D201" s="167" t="s">
        <v>1610</v>
      </c>
      <c r="E201" s="167" t="s">
        <v>1508</v>
      </c>
      <c r="F201" s="167" t="s">
        <v>429</v>
      </c>
      <c r="G201" s="167" t="s">
        <v>1509</v>
      </c>
      <c r="H201" s="167" t="s">
        <v>1510</v>
      </c>
      <c r="I201" s="167"/>
      <c r="J201" s="168" t="s">
        <v>1511</v>
      </c>
      <c r="K201" s="167" t="s">
        <v>1510</v>
      </c>
      <c r="L201" s="167"/>
      <c r="M201" s="167" t="s">
        <v>1512</v>
      </c>
      <c r="N201" s="169" t="s">
        <v>1513</v>
      </c>
    </row>
    <row r="202" spans="1:14" ht="15.75" hidden="1" customHeight="1" outlineLevel="1">
      <c r="B202" s="289" t="s">
        <v>811</v>
      </c>
      <c r="C202" s="292" t="s">
        <v>1608</v>
      </c>
      <c r="D202" s="295" t="s">
        <v>513</v>
      </c>
      <c r="E202" s="170">
        <v>1</v>
      </c>
      <c r="F202" s="171"/>
      <c r="G202" s="172"/>
      <c r="H202" s="173" t="s">
        <v>1514</v>
      </c>
      <c r="I202" s="170" t="s">
        <v>1515</v>
      </c>
      <c r="J202" s="174"/>
      <c r="K202" s="175" t="str">
        <f>+"CHF / "&amp;IFERROR(MID(H202,1,SEARCH("/ h",H202)-2),H202)</f>
        <v>CHF / Min</v>
      </c>
      <c r="L202" s="170" t="s">
        <v>1516</v>
      </c>
      <c r="M202" s="176">
        <f t="shared" ref="M202:M244" si="8">+G202*J202</f>
        <v>0</v>
      </c>
      <c r="N202" s="281">
        <f>SUM(M202:M204)</f>
        <v>0</v>
      </c>
    </row>
    <row r="203" spans="1:14" ht="15.6" hidden="1" outlineLevel="1">
      <c r="B203" s="290"/>
      <c r="C203" s="293"/>
      <c r="D203" s="296"/>
      <c r="E203" s="177">
        <v>2</v>
      </c>
      <c r="F203" s="178"/>
      <c r="G203" s="179"/>
      <c r="H203" s="180" t="s">
        <v>1514</v>
      </c>
      <c r="I203" s="177" t="s">
        <v>1515</v>
      </c>
      <c r="J203" s="181"/>
      <c r="K203" s="182" t="str">
        <f t="shared" ref="K203:K244" si="9">+"CHF / "&amp;IFERROR(MID(H203,1,SEARCH("/ h",H203)-2),H203)</f>
        <v>CHF / Min</v>
      </c>
      <c r="L203" s="177" t="s">
        <v>1516</v>
      </c>
      <c r="M203" s="183">
        <f t="shared" si="8"/>
        <v>0</v>
      </c>
      <c r="N203" s="282"/>
    </row>
    <row r="204" spans="1:14" ht="15.6" hidden="1" outlineLevel="1">
      <c r="B204" s="290"/>
      <c r="C204" s="293"/>
      <c r="D204" s="297"/>
      <c r="E204" s="184" t="s">
        <v>1517</v>
      </c>
      <c r="F204" s="185"/>
      <c r="G204" s="186"/>
      <c r="H204" s="187" t="s">
        <v>1514</v>
      </c>
      <c r="I204" s="184" t="s">
        <v>1515</v>
      </c>
      <c r="J204" s="188"/>
      <c r="K204" s="189" t="str">
        <f t="shared" si="9"/>
        <v>CHF / Min</v>
      </c>
      <c r="L204" s="184" t="s">
        <v>1516</v>
      </c>
      <c r="M204" s="190">
        <f t="shared" si="8"/>
        <v>0</v>
      </c>
      <c r="N204" s="283"/>
    </row>
    <row r="205" spans="1:14" ht="15.6" hidden="1" outlineLevel="1">
      <c r="B205" s="290"/>
      <c r="C205" s="293"/>
      <c r="D205" s="295" t="s">
        <v>514</v>
      </c>
      <c r="E205" s="170">
        <v>1</v>
      </c>
      <c r="F205" s="171"/>
      <c r="G205" s="172"/>
      <c r="H205" s="237" t="s">
        <v>2081</v>
      </c>
      <c r="I205" s="170" t="s">
        <v>1515</v>
      </c>
      <c r="J205" s="174"/>
      <c r="K205" s="175" t="str">
        <f t="shared" si="9"/>
        <v>CHF / Min</v>
      </c>
      <c r="L205" s="170" t="s">
        <v>1516</v>
      </c>
      <c r="M205" s="176">
        <f t="shared" si="8"/>
        <v>0</v>
      </c>
      <c r="N205" s="281">
        <f>SUM(M205:M207)</f>
        <v>0</v>
      </c>
    </row>
    <row r="206" spans="1:14" ht="15.6" hidden="1" outlineLevel="1">
      <c r="B206" s="290"/>
      <c r="C206" s="293"/>
      <c r="D206" s="296"/>
      <c r="E206" s="177">
        <v>2</v>
      </c>
      <c r="F206" s="178"/>
      <c r="G206" s="179"/>
      <c r="H206" s="268" t="s">
        <v>2082</v>
      </c>
      <c r="I206" s="177" t="s">
        <v>1515</v>
      </c>
      <c r="J206" s="181"/>
      <c r="K206" s="182" t="str">
        <f t="shared" si="9"/>
        <v>CHF / Min</v>
      </c>
      <c r="L206" s="177" t="s">
        <v>1516</v>
      </c>
      <c r="M206" s="183">
        <f t="shared" si="8"/>
        <v>0</v>
      </c>
      <c r="N206" s="282"/>
    </row>
    <row r="207" spans="1:14" ht="15.6" hidden="1" outlineLevel="1">
      <c r="B207" s="291"/>
      <c r="C207" s="294"/>
      <c r="D207" s="297"/>
      <c r="E207" s="184" t="s">
        <v>1517</v>
      </c>
      <c r="F207" s="185"/>
      <c r="G207" s="186"/>
      <c r="H207" s="238" t="s">
        <v>2082</v>
      </c>
      <c r="I207" s="184" t="s">
        <v>1515</v>
      </c>
      <c r="J207" s="188"/>
      <c r="K207" s="189" t="str">
        <f t="shared" si="9"/>
        <v>CHF / Min</v>
      </c>
      <c r="L207" s="184" t="s">
        <v>1516</v>
      </c>
      <c r="M207" s="190">
        <f t="shared" si="8"/>
        <v>0</v>
      </c>
      <c r="N207" s="283"/>
    </row>
    <row r="208" spans="1:14" ht="15.75" hidden="1" customHeight="1" outlineLevel="1">
      <c r="B208" s="284" t="s">
        <v>812</v>
      </c>
      <c r="C208" s="285" t="s">
        <v>1609</v>
      </c>
      <c r="D208" s="286" t="s">
        <v>513</v>
      </c>
      <c r="E208" s="170">
        <v>1</v>
      </c>
      <c r="F208" s="171"/>
      <c r="G208" s="172"/>
      <c r="H208" s="173" t="s">
        <v>1514</v>
      </c>
      <c r="I208" s="170" t="s">
        <v>1515</v>
      </c>
      <c r="J208" s="174"/>
      <c r="K208" s="175" t="str">
        <f t="shared" si="9"/>
        <v>CHF / Min</v>
      </c>
      <c r="L208" s="170" t="s">
        <v>1516</v>
      </c>
      <c r="M208" s="176">
        <f t="shared" si="8"/>
        <v>0</v>
      </c>
      <c r="N208" s="281">
        <f>SUM(M208:M210)</f>
        <v>0</v>
      </c>
    </row>
    <row r="209" spans="2:14" ht="15.6" hidden="1" outlineLevel="1">
      <c r="B209" s="284"/>
      <c r="C209" s="285"/>
      <c r="D209" s="286"/>
      <c r="E209" s="177">
        <v>2</v>
      </c>
      <c r="F209" s="178"/>
      <c r="G209" s="179"/>
      <c r="H209" s="180" t="s">
        <v>1514</v>
      </c>
      <c r="I209" s="177" t="s">
        <v>1515</v>
      </c>
      <c r="J209" s="181"/>
      <c r="K209" s="182" t="str">
        <f t="shared" si="9"/>
        <v>CHF / Min</v>
      </c>
      <c r="L209" s="177" t="s">
        <v>1516</v>
      </c>
      <c r="M209" s="183">
        <f t="shared" si="8"/>
        <v>0</v>
      </c>
      <c r="N209" s="282"/>
    </row>
    <row r="210" spans="2:14" ht="15.6" hidden="1" outlineLevel="1">
      <c r="B210" s="284"/>
      <c r="C210" s="285"/>
      <c r="D210" s="286"/>
      <c r="E210" s="184" t="s">
        <v>1517</v>
      </c>
      <c r="F210" s="185"/>
      <c r="G210" s="186"/>
      <c r="H210" s="187" t="s">
        <v>1514</v>
      </c>
      <c r="I210" s="184" t="s">
        <v>1515</v>
      </c>
      <c r="J210" s="188"/>
      <c r="K210" s="189" t="str">
        <f t="shared" si="9"/>
        <v>CHF / Min</v>
      </c>
      <c r="L210" s="184" t="s">
        <v>1516</v>
      </c>
      <c r="M210" s="190">
        <f t="shared" si="8"/>
        <v>0</v>
      </c>
      <c r="N210" s="283"/>
    </row>
    <row r="211" spans="2:14" ht="15.6" hidden="1" outlineLevel="1">
      <c r="B211" s="284"/>
      <c r="C211" s="285"/>
      <c r="D211" s="278" t="s">
        <v>514</v>
      </c>
      <c r="E211" s="170">
        <v>1</v>
      </c>
      <c r="F211" s="171"/>
      <c r="G211" s="172"/>
      <c r="H211" s="237" t="s">
        <v>2082</v>
      </c>
      <c r="I211" s="170" t="s">
        <v>1515</v>
      </c>
      <c r="J211" s="174"/>
      <c r="K211" s="175" t="str">
        <f t="shared" si="9"/>
        <v>CHF / Min</v>
      </c>
      <c r="L211" s="170" t="s">
        <v>1516</v>
      </c>
      <c r="M211" s="176">
        <f t="shared" si="8"/>
        <v>0</v>
      </c>
      <c r="N211" s="281">
        <f>SUM(M211:M213)</f>
        <v>0</v>
      </c>
    </row>
    <row r="212" spans="2:14" ht="15.6" hidden="1" outlineLevel="1">
      <c r="B212" s="284"/>
      <c r="C212" s="285"/>
      <c r="D212" s="279"/>
      <c r="E212" s="177">
        <v>2</v>
      </c>
      <c r="F212" s="178"/>
      <c r="G212" s="179"/>
      <c r="H212" s="268" t="s">
        <v>2082</v>
      </c>
      <c r="I212" s="177" t="s">
        <v>1515</v>
      </c>
      <c r="J212" s="181"/>
      <c r="K212" s="182" t="str">
        <f t="shared" si="9"/>
        <v>CHF / Min</v>
      </c>
      <c r="L212" s="177" t="s">
        <v>1516</v>
      </c>
      <c r="M212" s="183">
        <f t="shared" si="8"/>
        <v>0</v>
      </c>
      <c r="N212" s="282"/>
    </row>
    <row r="213" spans="2:14" ht="15.6" hidden="1" outlineLevel="1">
      <c r="B213" s="284"/>
      <c r="C213" s="285"/>
      <c r="D213" s="280"/>
      <c r="E213" s="184" t="s">
        <v>1517</v>
      </c>
      <c r="F213" s="185"/>
      <c r="G213" s="186"/>
      <c r="H213" s="238" t="s">
        <v>2082</v>
      </c>
      <c r="I213" s="184" t="s">
        <v>1515</v>
      </c>
      <c r="J213" s="188"/>
      <c r="K213" s="189" t="str">
        <f t="shared" si="9"/>
        <v>CHF / Min</v>
      </c>
      <c r="L213" s="184" t="s">
        <v>1516</v>
      </c>
      <c r="M213" s="190">
        <f t="shared" si="8"/>
        <v>0</v>
      </c>
      <c r="N213" s="283"/>
    </row>
    <row r="214" spans="2:14" ht="15.75" hidden="1" customHeight="1" outlineLevel="1">
      <c r="B214" s="284" t="s">
        <v>523</v>
      </c>
      <c r="C214" s="285" t="s">
        <v>1518</v>
      </c>
      <c r="D214" s="286" t="s">
        <v>513</v>
      </c>
      <c r="E214" s="170">
        <v>1</v>
      </c>
      <c r="F214" s="171"/>
      <c r="G214" s="172"/>
      <c r="H214" s="173" t="s">
        <v>17</v>
      </c>
      <c r="I214" s="170" t="s">
        <v>1515</v>
      </c>
      <c r="J214" s="174"/>
      <c r="K214" s="175" t="str">
        <f t="shared" si="9"/>
        <v>CHF / mg</v>
      </c>
      <c r="L214" s="170" t="s">
        <v>1516</v>
      </c>
      <c r="M214" s="176">
        <f t="shared" si="8"/>
        <v>0</v>
      </c>
      <c r="N214" s="281">
        <f>SUM(M214:M216)</f>
        <v>0</v>
      </c>
    </row>
    <row r="215" spans="2:14" ht="15.6" hidden="1" outlineLevel="1">
      <c r="B215" s="284"/>
      <c r="C215" s="285"/>
      <c r="D215" s="286"/>
      <c r="E215" s="177">
        <v>2</v>
      </c>
      <c r="F215" s="178"/>
      <c r="G215" s="179"/>
      <c r="H215" s="180" t="s">
        <v>18</v>
      </c>
      <c r="I215" s="177" t="s">
        <v>1515</v>
      </c>
      <c r="J215" s="181"/>
      <c r="K215" s="182" t="str">
        <f t="shared" si="9"/>
        <v>CHF / U</v>
      </c>
      <c r="L215" s="177" t="s">
        <v>1516</v>
      </c>
      <c r="M215" s="183">
        <f t="shared" si="8"/>
        <v>0</v>
      </c>
      <c r="N215" s="282"/>
    </row>
    <row r="216" spans="2:14" ht="15.6" hidden="1" outlineLevel="1">
      <c r="B216" s="284"/>
      <c r="C216" s="285"/>
      <c r="D216" s="286"/>
      <c r="E216" s="184" t="s">
        <v>1517</v>
      </c>
      <c r="F216" s="185"/>
      <c r="G216" s="186"/>
      <c r="H216" s="187" t="s">
        <v>1517</v>
      </c>
      <c r="I216" s="184" t="s">
        <v>1515</v>
      </c>
      <c r="J216" s="188"/>
      <c r="K216" s="189" t="str">
        <f t="shared" si="9"/>
        <v>CHF / …</v>
      </c>
      <c r="L216" s="184" t="s">
        <v>1516</v>
      </c>
      <c r="M216" s="190">
        <f t="shared" si="8"/>
        <v>0</v>
      </c>
      <c r="N216" s="283"/>
    </row>
    <row r="217" spans="2:14" ht="15.6" hidden="1" outlineLevel="1">
      <c r="B217" s="284"/>
      <c r="C217" s="285"/>
      <c r="D217" s="278" t="s">
        <v>514</v>
      </c>
      <c r="E217" s="170">
        <v>1</v>
      </c>
      <c r="F217" s="171"/>
      <c r="G217" s="172"/>
      <c r="H217" s="173" t="s">
        <v>2083</v>
      </c>
      <c r="I217" s="170" t="s">
        <v>1515</v>
      </c>
      <c r="J217" s="174"/>
      <c r="K217" s="175" t="str">
        <f t="shared" si="9"/>
        <v>CHF / mg</v>
      </c>
      <c r="L217" s="170" t="s">
        <v>1516</v>
      </c>
      <c r="M217" s="176">
        <f t="shared" si="8"/>
        <v>0</v>
      </c>
      <c r="N217" s="281">
        <f>SUM(M217:M219)</f>
        <v>0</v>
      </c>
    </row>
    <row r="218" spans="2:14" ht="15.6" hidden="1" outlineLevel="1">
      <c r="B218" s="284"/>
      <c r="C218" s="285"/>
      <c r="D218" s="279"/>
      <c r="E218" s="177">
        <v>2</v>
      </c>
      <c r="F218" s="178"/>
      <c r="G218" s="179"/>
      <c r="H218" s="180" t="s">
        <v>2084</v>
      </c>
      <c r="I218" s="177" t="s">
        <v>1515</v>
      </c>
      <c r="J218" s="181"/>
      <c r="K218" s="182" t="str">
        <f t="shared" si="9"/>
        <v>CHF / U</v>
      </c>
      <c r="L218" s="177" t="s">
        <v>1516</v>
      </c>
      <c r="M218" s="183">
        <f t="shared" si="8"/>
        <v>0</v>
      </c>
      <c r="N218" s="282"/>
    </row>
    <row r="219" spans="2:14" ht="15.6" hidden="1" outlineLevel="1">
      <c r="B219" s="284"/>
      <c r="C219" s="285"/>
      <c r="D219" s="280"/>
      <c r="E219" s="184" t="s">
        <v>1517</v>
      </c>
      <c r="F219" s="185"/>
      <c r="G219" s="186"/>
      <c r="H219" s="187" t="s">
        <v>1517</v>
      </c>
      <c r="I219" s="184" t="s">
        <v>1515</v>
      </c>
      <c r="J219" s="188"/>
      <c r="K219" s="189" t="str">
        <f t="shared" si="9"/>
        <v>CHF / …</v>
      </c>
      <c r="L219" s="184" t="s">
        <v>1516</v>
      </c>
      <c r="M219" s="190">
        <f t="shared" si="8"/>
        <v>0</v>
      </c>
      <c r="N219" s="283"/>
    </row>
    <row r="220" spans="2:14" ht="15.75" hidden="1" customHeight="1" outlineLevel="1">
      <c r="B220" s="284" t="s">
        <v>813</v>
      </c>
      <c r="C220" s="285" t="s">
        <v>1519</v>
      </c>
      <c r="D220" s="286" t="s">
        <v>513</v>
      </c>
      <c r="E220" s="170">
        <v>1</v>
      </c>
      <c r="F220" s="171"/>
      <c r="G220" s="172"/>
      <c r="H220" s="173" t="s">
        <v>1520</v>
      </c>
      <c r="I220" s="170" t="s">
        <v>1515</v>
      </c>
      <c r="J220" s="174"/>
      <c r="K220" s="175" t="str">
        <f t="shared" si="9"/>
        <v>CHF / Konzentrat</v>
      </c>
      <c r="L220" s="170" t="s">
        <v>1516</v>
      </c>
      <c r="M220" s="176">
        <f t="shared" si="8"/>
        <v>0</v>
      </c>
      <c r="N220" s="281">
        <f>SUM(M220:M222)</f>
        <v>0</v>
      </c>
    </row>
    <row r="221" spans="2:14" ht="15.6" hidden="1" outlineLevel="1">
      <c r="B221" s="284"/>
      <c r="C221" s="285"/>
      <c r="D221" s="286"/>
      <c r="E221" s="177">
        <v>2</v>
      </c>
      <c r="F221" s="178"/>
      <c r="G221" s="179"/>
      <c r="H221" s="180" t="s">
        <v>1520</v>
      </c>
      <c r="I221" s="177" t="s">
        <v>1515</v>
      </c>
      <c r="J221" s="181"/>
      <c r="K221" s="182" t="str">
        <f t="shared" si="9"/>
        <v>CHF / Konzentrat</v>
      </c>
      <c r="L221" s="177" t="s">
        <v>1516</v>
      </c>
      <c r="M221" s="183">
        <f t="shared" si="8"/>
        <v>0</v>
      </c>
      <c r="N221" s="282"/>
    </row>
    <row r="222" spans="2:14" ht="15.6" hidden="1" outlineLevel="1">
      <c r="B222" s="284"/>
      <c r="C222" s="285"/>
      <c r="D222" s="286"/>
      <c r="E222" s="184" t="s">
        <v>1517</v>
      </c>
      <c r="F222" s="185"/>
      <c r="G222" s="186"/>
      <c r="H222" s="187" t="s">
        <v>1520</v>
      </c>
      <c r="I222" s="184" t="s">
        <v>1515</v>
      </c>
      <c r="J222" s="188"/>
      <c r="K222" s="189" t="str">
        <f t="shared" si="9"/>
        <v>CHF / Konzentrat</v>
      </c>
      <c r="L222" s="184" t="s">
        <v>1516</v>
      </c>
      <c r="M222" s="190">
        <f t="shared" si="8"/>
        <v>0</v>
      </c>
      <c r="N222" s="283"/>
    </row>
    <row r="223" spans="2:14" ht="15.6" hidden="1" outlineLevel="1">
      <c r="B223" s="284"/>
      <c r="C223" s="285"/>
      <c r="D223" s="278" t="s">
        <v>514</v>
      </c>
      <c r="E223" s="170">
        <v>1</v>
      </c>
      <c r="F223" s="171"/>
      <c r="G223" s="172"/>
      <c r="H223" s="173" t="s">
        <v>2085</v>
      </c>
      <c r="I223" s="170" t="s">
        <v>1515</v>
      </c>
      <c r="J223" s="174"/>
      <c r="K223" s="175" t="str">
        <f t="shared" si="9"/>
        <v>CHF / Konzentrat</v>
      </c>
      <c r="L223" s="170" t="s">
        <v>1516</v>
      </c>
      <c r="M223" s="176">
        <f t="shared" si="8"/>
        <v>0</v>
      </c>
      <c r="N223" s="281">
        <f>SUM(M223:M225)</f>
        <v>0</v>
      </c>
    </row>
    <row r="224" spans="2:14" ht="15.6" hidden="1" outlineLevel="1">
      <c r="B224" s="284"/>
      <c r="C224" s="285"/>
      <c r="D224" s="279"/>
      <c r="E224" s="177">
        <v>2</v>
      </c>
      <c r="F224" s="178"/>
      <c r="G224" s="179"/>
      <c r="H224" s="180" t="s">
        <v>2085</v>
      </c>
      <c r="I224" s="177" t="s">
        <v>1515</v>
      </c>
      <c r="J224" s="181"/>
      <c r="K224" s="182" t="str">
        <f t="shared" si="9"/>
        <v>CHF / Konzentrat</v>
      </c>
      <c r="L224" s="177" t="s">
        <v>1516</v>
      </c>
      <c r="M224" s="183">
        <f t="shared" si="8"/>
        <v>0</v>
      </c>
      <c r="N224" s="282"/>
    </row>
    <row r="225" spans="1:14" ht="15.6" hidden="1" outlineLevel="1">
      <c r="B225" s="284"/>
      <c r="C225" s="285"/>
      <c r="D225" s="280"/>
      <c r="E225" s="184" t="s">
        <v>1517</v>
      </c>
      <c r="F225" s="185"/>
      <c r="G225" s="186"/>
      <c r="H225" s="187" t="s">
        <v>2085</v>
      </c>
      <c r="I225" s="184" t="s">
        <v>1515</v>
      </c>
      <c r="J225" s="188"/>
      <c r="K225" s="189" t="str">
        <f t="shared" si="9"/>
        <v>CHF / Konzentrat</v>
      </c>
      <c r="L225" s="184" t="s">
        <v>1516</v>
      </c>
      <c r="M225" s="190">
        <f t="shared" si="8"/>
        <v>0</v>
      </c>
      <c r="N225" s="283"/>
    </row>
    <row r="226" spans="1:14" ht="15.75" hidden="1" customHeight="1" outlineLevel="1">
      <c r="B226" s="274" t="s">
        <v>1521</v>
      </c>
      <c r="C226" s="285" t="s">
        <v>1601</v>
      </c>
      <c r="D226" s="286" t="s">
        <v>513</v>
      </c>
      <c r="E226" s="170">
        <v>1</v>
      </c>
      <c r="F226" s="171"/>
      <c r="G226" s="172"/>
      <c r="H226" s="173" t="s">
        <v>1522</v>
      </c>
      <c r="I226" s="170" t="s">
        <v>1515</v>
      </c>
      <c r="J226" s="174"/>
      <c r="K226" s="175" t="str">
        <f t="shared" si="9"/>
        <v>CHF / Stück</v>
      </c>
      <c r="L226" s="170" t="s">
        <v>1516</v>
      </c>
      <c r="M226" s="176">
        <f t="shared" si="8"/>
        <v>0</v>
      </c>
      <c r="N226" s="281">
        <f>SUM(M226:M228)</f>
        <v>0</v>
      </c>
    </row>
    <row r="227" spans="1:14" ht="15.6" hidden="1" outlineLevel="1">
      <c r="B227" s="274"/>
      <c r="C227" s="285"/>
      <c r="D227" s="286"/>
      <c r="E227" s="177">
        <v>2</v>
      </c>
      <c r="F227" s="178"/>
      <c r="G227" s="179"/>
      <c r="H227" s="180" t="s">
        <v>1523</v>
      </c>
      <c r="I227" s="177" t="s">
        <v>1515</v>
      </c>
      <c r="J227" s="181"/>
      <c r="K227" s="182" t="str">
        <f t="shared" si="9"/>
        <v>CHF / ..</v>
      </c>
      <c r="L227" s="177" t="s">
        <v>1516</v>
      </c>
      <c r="M227" s="183">
        <f t="shared" si="8"/>
        <v>0</v>
      </c>
      <c r="N227" s="282"/>
    </row>
    <row r="228" spans="1:14" ht="15.6" hidden="1" outlineLevel="1">
      <c r="B228" s="274"/>
      <c r="C228" s="285"/>
      <c r="D228" s="286"/>
      <c r="E228" s="184" t="s">
        <v>1517</v>
      </c>
      <c r="F228" s="185"/>
      <c r="G228" s="186"/>
      <c r="H228" s="187" t="s">
        <v>1523</v>
      </c>
      <c r="I228" s="184" t="s">
        <v>1515</v>
      </c>
      <c r="J228" s="188"/>
      <c r="K228" s="189" t="str">
        <f t="shared" si="9"/>
        <v>CHF / ..</v>
      </c>
      <c r="L228" s="184" t="s">
        <v>1516</v>
      </c>
      <c r="M228" s="190">
        <f t="shared" si="8"/>
        <v>0</v>
      </c>
      <c r="N228" s="283"/>
    </row>
    <row r="229" spans="1:14" ht="15.75" hidden="1" customHeight="1" outlineLevel="1">
      <c r="B229" s="274" t="s">
        <v>1524</v>
      </c>
      <c r="C229" s="285" t="s">
        <v>1602</v>
      </c>
      <c r="D229" s="286" t="s">
        <v>513</v>
      </c>
      <c r="E229" s="170">
        <v>1</v>
      </c>
      <c r="F229" s="171"/>
      <c r="G229" s="172"/>
      <c r="H229" s="173" t="s">
        <v>1522</v>
      </c>
      <c r="I229" s="170" t="s">
        <v>1515</v>
      </c>
      <c r="J229" s="174"/>
      <c r="K229" s="175" t="str">
        <f t="shared" si="9"/>
        <v>CHF / Stück</v>
      </c>
      <c r="L229" s="170" t="s">
        <v>1516</v>
      </c>
      <c r="M229" s="176">
        <f t="shared" si="8"/>
        <v>0</v>
      </c>
      <c r="N229" s="281">
        <f>SUM(M229:M231)</f>
        <v>0</v>
      </c>
    </row>
    <row r="230" spans="1:14" ht="15.6" hidden="1" outlineLevel="1">
      <c r="B230" s="274"/>
      <c r="C230" s="285"/>
      <c r="D230" s="286"/>
      <c r="E230" s="177">
        <v>2</v>
      </c>
      <c r="F230" s="178"/>
      <c r="G230" s="179"/>
      <c r="H230" s="180" t="s">
        <v>1523</v>
      </c>
      <c r="I230" s="177" t="s">
        <v>1515</v>
      </c>
      <c r="J230" s="181"/>
      <c r="K230" s="182" t="str">
        <f t="shared" si="9"/>
        <v>CHF / ..</v>
      </c>
      <c r="L230" s="177" t="s">
        <v>1516</v>
      </c>
      <c r="M230" s="183">
        <f t="shared" si="8"/>
        <v>0</v>
      </c>
      <c r="N230" s="282"/>
    </row>
    <row r="231" spans="1:14" ht="15.6" hidden="1" outlineLevel="1">
      <c r="B231" s="274"/>
      <c r="C231" s="285"/>
      <c r="D231" s="286"/>
      <c r="E231" s="184" t="s">
        <v>1517</v>
      </c>
      <c r="F231" s="185"/>
      <c r="G231" s="186"/>
      <c r="H231" s="187" t="s">
        <v>1523</v>
      </c>
      <c r="I231" s="184" t="s">
        <v>1515</v>
      </c>
      <c r="J231" s="188"/>
      <c r="K231" s="189" t="str">
        <f t="shared" si="9"/>
        <v>CHF / ..</v>
      </c>
      <c r="L231" s="184" t="s">
        <v>1516</v>
      </c>
      <c r="M231" s="190">
        <f t="shared" si="8"/>
        <v>0</v>
      </c>
      <c r="N231" s="283"/>
    </row>
    <row r="232" spans="1:14" ht="15.6" hidden="1" outlineLevel="1">
      <c r="B232" s="274"/>
      <c r="C232" s="285"/>
      <c r="D232" s="278" t="s">
        <v>514</v>
      </c>
      <c r="E232" s="170">
        <v>1</v>
      </c>
      <c r="F232" s="171"/>
      <c r="G232" s="172"/>
      <c r="H232" s="173" t="s">
        <v>2086</v>
      </c>
      <c r="I232" s="170" t="s">
        <v>1515</v>
      </c>
      <c r="J232" s="174"/>
      <c r="K232" s="175" t="str">
        <f t="shared" si="9"/>
        <v>CHF / Stück</v>
      </c>
      <c r="L232" s="170" t="s">
        <v>1516</v>
      </c>
      <c r="M232" s="176">
        <f t="shared" si="8"/>
        <v>0</v>
      </c>
      <c r="N232" s="281">
        <f>SUM(M232:M234)</f>
        <v>0</v>
      </c>
    </row>
    <row r="233" spans="1:14" ht="15.6" hidden="1" outlineLevel="1">
      <c r="B233" s="274"/>
      <c r="C233" s="285"/>
      <c r="D233" s="279"/>
      <c r="E233" s="177">
        <v>2</v>
      </c>
      <c r="F233" s="178"/>
      <c r="G233" s="179"/>
      <c r="H233" s="180" t="s">
        <v>1523</v>
      </c>
      <c r="I233" s="177" t="s">
        <v>1515</v>
      </c>
      <c r="J233" s="181"/>
      <c r="K233" s="182" t="str">
        <f t="shared" si="9"/>
        <v>CHF / ..</v>
      </c>
      <c r="L233" s="177" t="s">
        <v>1516</v>
      </c>
      <c r="M233" s="183">
        <f t="shared" si="8"/>
        <v>0</v>
      </c>
      <c r="N233" s="282"/>
    </row>
    <row r="234" spans="1:14" ht="15.6" hidden="1" outlineLevel="1">
      <c r="B234" s="274"/>
      <c r="C234" s="285"/>
      <c r="D234" s="280"/>
      <c r="E234" s="184" t="s">
        <v>1517</v>
      </c>
      <c r="F234" s="185"/>
      <c r="G234" s="186"/>
      <c r="H234" s="187" t="s">
        <v>1523</v>
      </c>
      <c r="I234" s="184" t="s">
        <v>1515</v>
      </c>
      <c r="J234" s="188"/>
      <c r="K234" s="189" t="str">
        <f t="shared" si="9"/>
        <v>CHF / ..</v>
      </c>
      <c r="L234" s="184" t="s">
        <v>1516</v>
      </c>
      <c r="M234" s="190">
        <f t="shared" si="8"/>
        <v>0</v>
      </c>
      <c r="N234" s="283"/>
    </row>
    <row r="235" spans="1:14" ht="15.75" hidden="1" customHeight="1" outlineLevel="1">
      <c r="B235" s="274" t="s">
        <v>814</v>
      </c>
      <c r="C235" s="275" t="s">
        <v>2057</v>
      </c>
      <c r="D235" s="278" t="s">
        <v>514</v>
      </c>
      <c r="E235" s="170">
        <v>1</v>
      </c>
      <c r="F235" s="171"/>
      <c r="G235" s="249">
        <v>1</v>
      </c>
      <c r="H235" s="252" t="s">
        <v>2087</v>
      </c>
      <c r="I235" s="170" t="s">
        <v>1515</v>
      </c>
      <c r="J235" s="174"/>
      <c r="K235" s="269" t="str">
        <f t="shared" si="9"/>
        <v>CHF / h</v>
      </c>
      <c r="L235" s="170" t="s">
        <v>1516</v>
      </c>
      <c r="M235" s="176">
        <f t="shared" si="8"/>
        <v>0</v>
      </c>
      <c r="N235" s="281">
        <f>SUM(M235:M238)</f>
        <v>0</v>
      </c>
    </row>
    <row r="236" spans="1:14" ht="15.6" hidden="1" outlineLevel="1">
      <c r="B236" s="274"/>
      <c r="C236" s="276"/>
      <c r="D236" s="279"/>
      <c r="E236" s="177">
        <v>2</v>
      </c>
      <c r="F236" s="178"/>
      <c r="G236" s="250">
        <v>1</v>
      </c>
      <c r="H236" s="253" t="s">
        <v>2087</v>
      </c>
      <c r="I236" s="177" t="s">
        <v>1515</v>
      </c>
      <c r="J236" s="181"/>
      <c r="K236" s="270" t="str">
        <f t="shared" si="9"/>
        <v>CHF / h</v>
      </c>
      <c r="L236" s="177" t="s">
        <v>1516</v>
      </c>
      <c r="M236" s="183">
        <f t="shared" si="8"/>
        <v>0</v>
      </c>
      <c r="N236" s="282"/>
    </row>
    <row r="237" spans="1:14" ht="15.6" hidden="1" outlineLevel="1">
      <c r="B237" s="274"/>
      <c r="C237" s="276"/>
      <c r="D237" s="279"/>
      <c r="E237" s="191">
        <v>3</v>
      </c>
      <c r="F237" s="192"/>
      <c r="G237" s="250">
        <v>1</v>
      </c>
      <c r="H237" s="253" t="s">
        <v>2087</v>
      </c>
      <c r="I237" s="177" t="s">
        <v>1515</v>
      </c>
      <c r="J237" s="181"/>
      <c r="K237" s="182" t="str">
        <f t="shared" si="9"/>
        <v>CHF / h</v>
      </c>
      <c r="L237" s="177" t="s">
        <v>1516</v>
      </c>
      <c r="M237" s="183">
        <f t="shared" si="8"/>
        <v>0</v>
      </c>
      <c r="N237" s="282"/>
    </row>
    <row r="238" spans="1:14" ht="15.6" hidden="1" outlineLevel="1">
      <c r="B238" s="274"/>
      <c r="C238" s="277"/>
      <c r="D238" s="280"/>
      <c r="E238" s="184" t="s">
        <v>1517</v>
      </c>
      <c r="F238" s="185"/>
      <c r="G238" s="251">
        <v>1</v>
      </c>
      <c r="H238" s="254" t="s">
        <v>2087</v>
      </c>
      <c r="I238" s="184" t="s">
        <v>1515</v>
      </c>
      <c r="J238" s="188"/>
      <c r="K238" s="202" t="str">
        <f t="shared" si="9"/>
        <v>CHF / h</v>
      </c>
      <c r="L238" s="184" t="s">
        <v>1516</v>
      </c>
      <c r="M238" s="190">
        <f t="shared" si="8"/>
        <v>0</v>
      </c>
      <c r="N238" s="283"/>
    </row>
    <row r="239" spans="1:14" s="113" customFormat="1" ht="15.6" hidden="1" customHeight="1" outlineLevel="1">
      <c r="A239" s="94"/>
      <c r="B239" s="284" t="s">
        <v>815</v>
      </c>
      <c r="C239" s="285" t="s">
        <v>1612</v>
      </c>
      <c r="D239" s="286" t="s">
        <v>513</v>
      </c>
      <c r="E239" s="170">
        <v>1</v>
      </c>
      <c r="F239" s="171"/>
      <c r="G239" s="172"/>
      <c r="H239" s="173" t="s">
        <v>1523</v>
      </c>
      <c r="I239" s="170" t="s">
        <v>1515</v>
      </c>
      <c r="J239" s="174"/>
      <c r="K239" s="175" t="str">
        <f t="shared" si="9"/>
        <v>CHF / ..</v>
      </c>
      <c r="L239" s="170" t="s">
        <v>1516</v>
      </c>
      <c r="M239" s="176">
        <f t="shared" si="8"/>
        <v>0</v>
      </c>
      <c r="N239" s="281">
        <f>SUM(M239:M241)</f>
        <v>0</v>
      </c>
    </row>
    <row r="240" spans="1:14" s="113" customFormat="1" ht="15.6" hidden="1" outlineLevel="1">
      <c r="A240" s="94"/>
      <c r="B240" s="284"/>
      <c r="C240" s="285"/>
      <c r="D240" s="286"/>
      <c r="E240" s="177">
        <v>2</v>
      </c>
      <c r="F240" s="178"/>
      <c r="G240" s="179"/>
      <c r="H240" s="180" t="s">
        <v>1523</v>
      </c>
      <c r="I240" s="177" t="s">
        <v>1515</v>
      </c>
      <c r="J240" s="181"/>
      <c r="K240" s="182" t="str">
        <f t="shared" si="9"/>
        <v>CHF / ..</v>
      </c>
      <c r="L240" s="177" t="s">
        <v>1516</v>
      </c>
      <c r="M240" s="183">
        <f t="shared" si="8"/>
        <v>0</v>
      </c>
      <c r="N240" s="282"/>
    </row>
    <row r="241" spans="1:14" s="113" customFormat="1" ht="15.6" hidden="1" outlineLevel="1">
      <c r="A241" s="94"/>
      <c r="B241" s="284"/>
      <c r="C241" s="285"/>
      <c r="D241" s="286"/>
      <c r="E241" s="184" t="s">
        <v>1517</v>
      </c>
      <c r="F241" s="185"/>
      <c r="G241" s="186"/>
      <c r="H241" s="187" t="s">
        <v>1523</v>
      </c>
      <c r="I241" s="184" t="s">
        <v>1515</v>
      </c>
      <c r="J241" s="188"/>
      <c r="K241" s="189" t="str">
        <f t="shared" si="9"/>
        <v>CHF / ..</v>
      </c>
      <c r="L241" s="184" t="s">
        <v>1516</v>
      </c>
      <c r="M241" s="190">
        <f t="shared" si="8"/>
        <v>0</v>
      </c>
      <c r="N241" s="283"/>
    </row>
    <row r="242" spans="1:14" s="113" customFormat="1" ht="15.6" hidden="1" outlineLevel="1">
      <c r="A242" s="94"/>
      <c r="B242" s="284"/>
      <c r="C242" s="285"/>
      <c r="D242" s="278" t="s">
        <v>514</v>
      </c>
      <c r="E242" s="170">
        <v>1</v>
      </c>
      <c r="F242" s="171"/>
      <c r="G242" s="172"/>
      <c r="H242" s="173" t="s">
        <v>2088</v>
      </c>
      <c r="I242" s="170" t="s">
        <v>1515</v>
      </c>
      <c r="J242" s="174"/>
      <c r="K242" s="175" t="str">
        <f t="shared" si="9"/>
        <v>CHF / …</v>
      </c>
      <c r="L242" s="170" t="s">
        <v>1516</v>
      </c>
      <c r="M242" s="176">
        <f t="shared" si="8"/>
        <v>0</v>
      </c>
      <c r="N242" s="281">
        <f>SUM(M242:M244)</f>
        <v>0</v>
      </c>
    </row>
    <row r="243" spans="1:14" s="113" customFormat="1" ht="15.6" hidden="1" outlineLevel="1">
      <c r="A243" s="94"/>
      <c r="B243" s="284"/>
      <c r="C243" s="285"/>
      <c r="D243" s="279"/>
      <c r="E243" s="177">
        <v>2</v>
      </c>
      <c r="F243" s="178"/>
      <c r="G243" s="179"/>
      <c r="H243" s="180" t="s">
        <v>2088</v>
      </c>
      <c r="I243" s="177" t="s">
        <v>1515</v>
      </c>
      <c r="J243" s="181"/>
      <c r="K243" s="182" t="str">
        <f t="shared" si="9"/>
        <v>CHF / …</v>
      </c>
      <c r="L243" s="177" t="s">
        <v>1516</v>
      </c>
      <c r="M243" s="183">
        <f t="shared" si="8"/>
        <v>0</v>
      </c>
      <c r="N243" s="282"/>
    </row>
    <row r="244" spans="1:14" s="113" customFormat="1" ht="15.6" hidden="1" outlineLevel="1">
      <c r="A244" s="94"/>
      <c r="B244" s="284"/>
      <c r="C244" s="285"/>
      <c r="D244" s="280"/>
      <c r="E244" s="184" t="s">
        <v>1517</v>
      </c>
      <c r="F244" s="185"/>
      <c r="G244" s="186"/>
      <c r="H244" s="187" t="s">
        <v>2088</v>
      </c>
      <c r="I244" s="184" t="s">
        <v>1515</v>
      </c>
      <c r="J244" s="188"/>
      <c r="K244" s="189" t="str">
        <f t="shared" si="9"/>
        <v>CHF / …</v>
      </c>
      <c r="L244" s="184" t="s">
        <v>1516</v>
      </c>
      <c r="M244" s="190">
        <f t="shared" si="8"/>
        <v>0</v>
      </c>
      <c r="N244" s="283"/>
    </row>
    <row r="245" spans="1:14"/>
    <row r="246" spans="1:14" s="113" customFormat="1" collapsed="1">
      <c r="A246" s="94"/>
      <c r="B246" s="236" t="s">
        <v>1530</v>
      </c>
      <c r="C246" s="51" t="str">
        <f>+VLOOKUP(B246&amp;"a",'Teure Verfahren'!B:D,3,FALSE)</f>
        <v>Dauer der Behandlung mit einem herzkreislauf- und lungenunterstützenden System, mit Pumpe, mit CO2-removal, extrakorporal, veno-venös</v>
      </c>
      <c r="D246" s="94"/>
    </row>
    <row r="247" spans="1:14" s="113" customFormat="1" hidden="1" outlineLevel="1">
      <c r="A247" s="94"/>
      <c r="B247" s="239"/>
      <c r="C247" s="166" t="s">
        <v>1611</v>
      </c>
      <c r="D247" s="167" t="s">
        <v>1610</v>
      </c>
      <c r="E247" s="167" t="s">
        <v>1508</v>
      </c>
      <c r="F247" s="167" t="s">
        <v>429</v>
      </c>
      <c r="G247" s="167" t="s">
        <v>1509</v>
      </c>
      <c r="H247" s="167" t="s">
        <v>1510</v>
      </c>
      <c r="I247" s="167"/>
      <c r="J247" s="168" t="s">
        <v>1511</v>
      </c>
      <c r="K247" s="167" t="s">
        <v>1510</v>
      </c>
      <c r="L247" s="167"/>
      <c r="M247" s="167" t="s">
        <v>1512</v>
      </c>
      <c r="N247" s="169" t="s">
        <v>1513</v>
      </c>
    </row>
    <row r="248" spans="1:14" s="113" customFormat="1" ht="15.75" hidden="1" customHeight="1" outlineLevel="1">
      <c r="A248" s="94"/>
      <c r="B248" s="289" t="s">
        <v>811</v>
      </c>
      <c r="C248" s="292" t="s">
        <v>1608</v>
      </c>
      <c r="D248" s="295" t="s">
        <v>513</v>
      </c>
      <c r="E248" s="170">
        <v>1</v>
      </c>
      <c r="F248" s="171"/>
      <c r="G248" s="172"/>
      <c r="H248" s="173" t="s">
        <v>1514</v>
      </c>
      <c r="I248" s="170" t="s">
        <v>1515</v>
      </c>
      <c r="J248" s="174"/>
      <c r="K248" s="175" t="str">
        <f>+"CHF / "&amp;IFERROR(MID(H248,1,SEARCH("/ h",H248)-2),H248)</f>
        <v>CHF / Min</v>
      </c>
      <c r="L248" s="170" t="s">
        <v>1516</v>
      </c>
      <c r="M248" s="176">
        <f t="shared" ref="M248:M290" si="10">+G248*J248</f>
        <v>0</v>
      </c>
      <c r="N248" s="281">
        <f>SUM(M248:M250)</f>
        <v>0</v>
      </c>
    </row>
    <row r="249" spans="1:14" s="113" customFormat="1" ht="15.6" hidden="1" outlineLevel="1">
      <c r="A249" s="94"/>
      <c r="B249" s="290"/>
      <c r="C249" s="293"/>
      <c r="D249" s="296"/>
      <c r="E249" s="177">
        <v>2</v>
      </c>
      <c r="F249" s="178"/>
      <c r="G249" s="179"/>
      <c r="H249" s="180" t="s">
        <v>1514</v>
      </c>
      <c r="I249" s="177" t="s">
        <v>1515</v>
      </c>
      <c r="J249" s="181"/>
      <c r="K249" s="182" t="str">
        <f t="shared" ref="K249:K290" si="11">+"CHF / "&amp;IFERROR(MID(H249,1,SEARCH("/ h",H249)-2),H249)</f>
        <v>CHF / Min</v>
      </c>
      <c r="L249" s="177" t="s">
        <v>1516</v>
      </c>
      <c r="M249" s="183">
        <f t="shared" si="10"/>
        <v>0</v>
      </c>
      <c r="N249" s="282"/>
    </row>
    <row r="250" spans="1:14" s="113" customFormat="1" ht="15.6" hidden="1" outlineLevel="1">
      <c r="A250" s="94"/>
      <c r="B250" s="290"/>
      <c r="C250" s="293"/>
      <c r="D250" s="297"/>
      <c r="E250" s="184" t="s">
        <v>1517</v>
      </c>
      <c r="F250" s="185"/>
      <c r="G250" s="186"/>
      <c r="H250" s="187" t="s">
        <v>1514</v>
      </c>
      <c r="I250" s="184" t="s">
        <v>1515</v>
      </c>
      <c r="J250" s="188"/>
      <c r="K250" s="189" t="str">
        <f t="shared" si="11"/>
        <v>CHF / Min</v>
      </c>
      <c r="L250" s="184" t="s">
        <v>1516</v>
      </c>
      <c r="M250" s="190">
        <f t="shared" si="10"/>
        <v>0</v>
      </c>
      <c r="N250" s="283"/>
    </row>
    <row r="251" spans="1:14" s="113" customFormat="1" ht="15.6" hidden="1" outlineLevel="1">
      <c r="A251" s="94"/>
      <c r="B251" s="290"/>
      <c r="C251" s="293"/>
      <c r="D251" s="295" t="s">
        <v>514</v>
      </c>
      <c r="E251" s="170">
        <v>1</v>
      </c>
      <c r="F251" s="171"/>
      <c r="G251" s="172"/>
      <c r="H251" s="237" t="s">
        <v>2081</v>
      </c>
      <c r="I251" s="170" t="s">
        <v>1515</v>
      </c>
      <c r="J251" s="174"/>
      <c r="K251" s="175" t="str">
        <f t="shared" si="11"/>
        <v>CHF / Min</v>
      </c>
      <c r="L251" s="170" t="s">
        <v>1516</v>
      </c>
      <c r="M251" s="176">
        <f t="shared" si="10"/>
        <v>0</v>
      </c>
      <c r="N251" s="281">
        <f>SUM(M251:M253)</f>
        <v>0</v>
      </c>
    </row>
    <row r="252" spans="1:14" s="113" customFormat="1" ht="15.6" hidden="1" outlineLevel="1">
      <c r="A252" s="94"/>
      <c r="B252" s="290"/>
      <c r="C252" s="293"/>
      <c r="D252" s="296"/>
      <c r="E252" s="177">
        <v>2</v>
      </c>
      <c r="F252" s="178"/>
      <c r="G252" s="179"/>
      <c r="H252" s="268" t="s">
        <v>2082</v>
      </c>
      <c r="I252" s="177" t="s">
        <v>1515</v>
      </c>
      <c r="J252" s="181"/>
      <c r="K252" s="182" t="str">
        <f t="shared" si="11"/>
        <v>CHF / Min</v>
      </c>
      <c r="L252" s="177" t="s">
        <v>1516</v>
      </c>
      <c r="M252" s="183">
        <f t="shared" si="10"/>
        <v>0</v>
      </c>
      <c r="N252" s="282"/>
    </row>
    <row r="253" spans="1:14" s="113" customFormat="1" ht="15.6" hidden="1" outlineLevel="1">
      <c r="A253" s="94"/>
      <c r="B253" s="291"/>
      <c r="C253" s="294"/>
      <c r="D253" s="297"/>
      <c r="E253" s="184" t="s">
        <v>1517</v>
      </c>
      <c r="F253" s="185"/>
      <c r="G253" s="186"/>
      <c r="H253" s="238" t="s">
        <v>2082</v>
      </c>
      <c r="I253" s="184" t="s">
        <v>1515</v>
      </c>
      <c r="J253" s="188"/>
      <c r="K253" s="189" t="str">
        <f t="shared" si="11"/>
        <v>CHF / Min</v>
      </c>
      <c r="L253" s="184" t="s">
        <v>1516</v>
      </c>
      <c r="M253" s="190">
        <f t="shared" si="10"/>
        <v>0</v>
      </c>
      <c r="N253" s="283"/>
    </row>
    <row r="254" spans="1:14" s="113" customFormat="1" ht="15.75" hidden="1" customHeight="1" outlineLevel="1">
      <c r="A254" s="94"/>
      <c r="B254" s="284" t="s">
        <v>812</v>
      </c>
      <c r="C254" s="285" t="s">
        <v>1609</v>
      </c>
      <c r="D254" s="286" t="s">
        <v>513</v>
      </c>
      <c r="E254" s="170">
        <v>1</v>
      </c>
      <c r="F254" s="171"/>
      <c r="G254" s="172"/>
      <c r="H254" s="173" t="s">
        <v>1514</v>
      </c>
      <c r="I254" s="170" t="s">
        <v>1515</v>
      </c>
      <c r="J254" s="174"/>
      <c r="K254" s="175" t="str">
        <f t="shared" si="11"/>
        <v>CHF / Min</v>
      </c>
      <c r="L254" s="170" t="s">
        <v>1516</v>
      </c>
      <c r="M254" s="176">
        <f t="shared" si="10"/>
        <v>0</v>
      </c>
      <c r="N254" s="281">
        <f>SUM(M254:M256)</f>
        <v>0</v>
      </c>
    </row>
    <row r="255" spans="1:14" s="113" customFormat="1" ht="15.6" hidden="1" outlineLevel="1">
      <c r="A255" s="94"/>
      <c r="B255" s="284"/>
      <c r="C255" s="285"/>
      <c r="D255" s="286"/>
      <c r="E255" s="177">
        <v>2</v>
      </c>
      <c r="F255" s="178"/>
      <c r="G255" s="179"/>
      <c r="H255" s="180" t="s">
        <v>1514</v>
      </c>
      <c r="I255" s="177" t="s">
        <v>1515</v>
      </c>
      <c r="J255" s="181"/>
      <c r="K255" s="182" t="str">
        <f t="shared" si="11"/>
        <v>CHF / Min</v>
      </c>
      <c r="L255" s="177" t="s">
        <v>1516</v>
      </c>
      <c r="M255" s="183">
        <f t="shared" si="10"/>
        <v>0</v>
      </c>
      <c r="N255" s="282"/>
    </row>
    <row r="256" spans="1:14" s="113" customFormat="1" ht="15.6" hidden="1" outlineLevel="1">
      <c r="A256" s="94"/>
      <c r="B256" s="284"/>
      <c r="C256" s="285"/>
      <c r="D256" s="286"/>
      <c r="E256" s="184" t="s">
        <v>1517</v>
      </c>
      <c r="F256" s="185"/>
      <c r="G256" s="186"/>
      <c r="H256" s="187" t="s">
        <v>1514</v>
      </c>
      <c r="I256" s="184" t="s">
        <v>1515</v>
      </c>
      <c r="J256" s="188"/>
      <c r="K256" s="189" t="str">
        <f t="shared" si="11"/>
        <v>CHF / Min</v>
      </c>
      <c r="L256" s="184" t="s">
        <v>1516</v>
      </c>
      <c r="M256" s="190">
        <f t="shared" si="10"/>
        <v>0</v>
      </c>
      <c r="N256" s="283"/>
    </row>
    <row r="257" spans="1:14" s="113" customFormat="1" ht="15.6" hidden="1" outlineLevel="1">
      <c r="A257" s="94"/>
      <c r="B257" s="284"/>
      <c r="C257" s="285"/>
      <c r="D257" s="278" t="s">
        <v>514</v>
      </c>
      <c r="E257" s="170">
        <v>1</v>
      </c>
      <c r="F257" s="171"/>
      <c r="G257" s="172"/>
      <c r="H257" s="237" t="s">
        <v>2082</v>
      </c>
      <c r="I257" s="170" t="s">
        <v>1515</v>
      </c>
      <c r="J257" s="174"/>
      <c r="K257" s="175" t="str">
        <f t="shared" si="11"/>
        <v>CHF / Min</v>
      </c>
      <c r="L257" s="170" t="s">
        <v>1516</v>
      </c>
      <c r="M257" s="176">
        <f t="shared" si="10"/>
        <v>0</v>
      </c>
      <c r="N257" s="281">
        <f>SUM(M257:M259)</f>
        <v>0</v>
      </c>
    </row>
    <row r="258" spans="1:14" s="113" customFormat="1" ht="15.6" hidden="1" outlineLevel="1">
      <c r="A258" s="94"/>
      <c r="B258" s="284"/>
      <c r="C258" s="285"/>
      <c r="D258" s="279"/>
      <c r="E258" s="177">
        <v>2</v>
      </c>
      <c r="F258" s="178"/>
      <c r="G258" s="179"/>
      <c r="H258" s="268" t="s">
        <v>2082</v>
      </c>
      <c r="I258" s="177" t="s">
        <v>1515</v>
      </c>
      <c r="J258" s="181"/>
      <c r="K258" s="182" t="str">
        <f t="shared" si="11"/>
        <v>CHF / Min</v>
      </c>
      <c r="L258" s="177" t="s">
        <v>1516</v>
      </c>
      <c r="M258" s="183">
        <f t="shared" si="10"/>
        <v>0</v>
      </c>
      <c r="N258" s="282"/>
    </row>
    <row r="259" spans="1:14" s="113" customFormat="1" ht="15.6" hidden="1" outlineLevel="1">
      <c r="A259" s="94"/>
      <c r="B259" s="284"/>
      <c r="C259" s="285"/>
      <c r="D259" s="280"/>
      <c r="E259" s="184" t="s">
        <v>1517</v>
      </c>
      <c r="F259" s="185"/>
      <c r="G259" s="186"/>
      <c r="H259" s="238" t="s">
        <v>2082</v>
      </c>
      <c r="I259" s="184" t="s">
        <v>1515</v>
      </c>
      <c r="J259" s="188"/>
      <c r="K259" s="189" t="str">
        <f t="shared" si="11"/>
        <v>CHF / Min</v>
      </c>
      <c r="L259" s="184" t="s">
        <v>1516</v>
      </c>
      <c r="M259" s="190">
        <f t="shared" si="10"/>
        <v>0</v>
      </c>
      <c r="N259" s="283"/>
    </row>
    <row r="260" spans="1:14" s="113" customFormat="1" ht="15.75" hidden="1" customHeight="1" outlineLevel="1">
      <c r="A260" s="94"/>
      <c r="B260" s="284" t="s">
        <v>523</v>
      </c>
      <c r="C260" s="285" t="s">
        <v>1518</v>
      </c>
      <c r="D260" s="286" t="s">
        <v>513</v>
      </c>
      <c r="E260" s="170">
        <v>1</v>
      </c>
      <c r="F260" s="171"/>
      <c r="G260" s="172"/>
      <c r="H260" s="173" t="s">
        <v>17</v>
      </c>
      <c r="I260" s="170" t="s">
        <v>1515</v>
      </c>
      <c r="J260" s="174"/>
      <c r="K260" s="175" t="str">
        <f t="shared" si="11"/>
        <v>CHF / mg</v>
      </c>
      <c r="L260" s="170" t="s">
        <v>1516</v>
      </c>
      <c r="M260" s="176">
        <f t="shared" si="10"/>
        <v>0</v>
      </c>
      <c r="N260" s="281">
        <f>SUM(M260:M262)</f>
        <v>0</v>
      </c>
    </row>
    <row r="261" spans="1:14" s="113" customFormat="1" ht="15.6" hidden="1" outlineLevel="1">
      <c r="A261" s="94"/>
      <c r="B261" s="284"/>
      <c r="C261" s="285"/>
      <c r="D261" s="286"/>
      <c r="E261" s="177">
        <v>2</v>
      </c>
      <c r="F261" s="178"/>
      <c r="G261" s="179"/>
      <c r="H261" s="180" t="s">
        <v>18</v>
      </c>
      <c r="I261" s="177" t="s">
        <v>1515</v>
      </c>
      <c r="J261" s="181"/>
      <c r="K261" s="182" t="str">
        <f t="shared" si="11"/>
        <v>CHF / U</v>
      </c>
      <c r="L261" s="177" t="s">
        <v>1516</v>
      </c>
      <c r="M261" s="183">
        <f t="shared" si="10"/>
        <v>0</v>
      </c>
      <c r="N261" s="282"/>
    </row>
    <row r="262" spans="1:14" s="113" customFormat="1" ht="15.6" hidden="1" outlineLevel="1">
      <c r="A262" s="94"/>
      <c r="B262" s="284"/>
      <c r="C262" s="285"/>
      <c r="D262" s="286"/>
      <c r="E262" s="184" t="s">
        <v>1517</v>
      </c>
      <c r="F262" s="185"/>
      <c r="G262" s="186"/>
      <c r="H262" s="187" t="s">
        <v>1517</v>
      </c>
      <c r="I262" s="184" t="s">
        <v>1515</v>
      </c>
      <c r="J262" s="188"/>
      <c r="K262" s="189" t="str">
        <f t="shared" si="11"/>
        <v>CHF / …</v>
      </c>
      <c r="L262" s="184" t="s">
        <v>1516</v>
      </c>
      <c r="M262" s="190">
        <f t="shared" si="10"/>
        <v>0</v>
      </c>
      <c r="N262" s="283"/>
    </row>
    <row r="263" spans="1:14" s="113" customFormat="1" ht="15.6" hidden="1" outlineLevel="1">
      <c r="A263" s="94"/>
      <c r="B263" s="284"/>
      <c r="C263" s="285"/>
      <c r="D263" s="278" t="s">
        <v>514</v>
      </c>
      <c r="E263" s="170">
        <v>1</v>
      </c>
      <c r="F263" s="171"/>
      <c r="G263" s="172"/>
      <c r="H263" s="173" t="s">
        <v>2083</v>
      </c>
      <c r="I263" s="170" t="s">
        <v>1515</v>
      </c>
      <c r="J263" s="174"/>
      <c r="K263" s="175" t="str">
        <f t="shared" si="11"/>
        <v>CHF / mg</v>
      </c>
      <c r="L263" s="170" t="s">
        <v>1516</v>
      </c>
      <c r="M263" s="176">
        <f t="shared" si="10"/>
        <v>0</v>
      </c>
      <c r="N263" s="281">
        <f>SUM(M263:M265)</f>
        <v>0</v>
      </c>
    </row>
    <row r="264" spans="1:14" s="113" customFormat="1" ht="15.6" hidden="1" outlineLevel="1">
      <c r="A264" s="94"/>
      <c r="B264" s="284"/>
      <c r="C264" s="285"/>
      <c r="D264" s="279"/>
      <c r="E264" s="177">
        <v>2</v>
      </c>
      <c r="F264" s="178"/>
      <c r="G264" s="179"/>
      <c r="H264" s="180" t="s">
        <v>2084</v>
      </c>
      <c r="I264" s="177" t="s">
        <v>1515</v>
      </c>
      <c r="J264" s="181"/>
      <c r="K264" s="182" t="str">
        <f t="shared" si="11"/>
        <v>CHF / U</v>
      </c>
      <c r="L264" s="177" t="s">
        <v>1516</v>
      </c>
      <c r="M264" s="183">
        <f t="shared" si="10"/>
        <v>0</v>
      </c>
      <c r="N264" s="282"/>
    </row>
    <row r="265" spans="1:14" s="113" customFormat="1" ht="15.6" hidden="1" outlineLevel="1">
      <c r="A265" s="94"/>
      <c r="B265" s="284"/>
      <c r="C265" s="285"/>
      <c r="D265" s="280"/>
      <c r="E265" s="184" t="s">
        <v>1517</v>
      </c>
      <c r="F265" s="185"/>
      <c r="G265" s="186"/>
      <c r="H265" s="187" t="s">
        <v>1517</v>
      </c>
      <c r="I265" s="184" t="s">
        <v>1515</v>
      </c>
      <c r="J265" s="188"/>
      <c r="K265" s="189" t="str">
        <f t="shared" si="11"/>
        <v>CHF / …</v>
      </c>
      <c r="L265" s="184" t="s">
        <v>1516</v>
      </c>
      <c r="M265" s="190">
        <f t="shared" si="10"/>
        <v>0</v>
      </c>
      <c r="N265" s="283"/>
    </row>
    <row r="266" spans="1:14" s="113" customFormat="1" ht="15.75" hidden="1" customHeight="1" outlineLevel="1">
      <c r="A266" s="94"/>
      <c r="B266" s="284" t="s">
        <v>813</v>
      </c>
      <c r="C266" s="285" t="s">
        <v>1519</v>
      </c>
      <c r="D266" s="286" t="s">
        <v>513</v>
      </c>
      <c r="E266" s="170">
        <v>1</v>
      </c>
      <c r="F266" s="171"/>
      <c r="G266" s="172"/>
      <c r="H266" s="173" t="s">
        <v>1520</v>
      </c>
      <c r="I266" s="170" t="s">
        <v>1515</v>
      </c>
      <c r="J266" s="174"/>
      <c r="K266" s="175" t="str">
        <f t="shared" si="11"/>
        <v>CHF / Konzentrat</v>
      </c>
      <c r="L266" s="170" t="s">
        <v>1516</v>
      </c>
      <c r="M266" s="176">
        <f t="shared" si="10"/>
        <v>0</v>
      </c>
      <c r="N266" s="281">
        <f>SUM(M266:M268)</f>
        <v>0</v>
      </c>
    </row>
    <row r="267" spans="1:14" s="113" customFormat="1" ht="15.6" hidden="1" outlineLevel="1">
      <c r="A267" s="94"/>
      <c r="B267" s="284"/>
      <c r="C267" s="285"/>
      <c r="D267" s="286"/>
      <c r="E267" s="177">
        <v>2</v>
      </c>
      <c r="F267" s="178"/>
      <c r="G267" s="179"/>
      <c r="H267" s="180" t="s">
        <v>1520</v>
      </c>
      <c r="I267" s="177" t="s">
        <v>1515</v>
      </c>
      <c r="J267" s="181"/>
      <c r="K267" s="182" t="str">
        <f t="shared" si="11"/>
        <v>CHF / Konzentrat</v>
      </c>
      <c r="L267" s="177" t="s">
        <v>1516</v>
      </c>
      <c r="M267" s="183">
        <f t="shared" si="10"/>
        <v>0</v>
      </c>
      <c r="N267" s="282"/>
    </row>
    <row r="268" spans="1:14" s="113" customFormat="1" ht="15.6" hidden="1" outlineLevel="1">
      <c r="A268" s="94"/>
      <c r="B268" s="284"/>
      <c r="C268" s="285"/>
      <c r="D268" s="286"/>
      <c r="E268" s="184" t="s">
        <v>1517</v>
      </c>
      <c r="F268" s="185"/>
      <c r="G268" s="186"/>
      <c r="H268" s="187" t="s">
        <v>1520</v>
      </c>
      <c r="I268" s="184" t="s">
        <v>1515</v>
      </c>
      <c r="J268" s="188"/>
      <c r="K268" s="189" t="str">
        <f t="shared" si="11"/>
        <v>CHF / Konzentrat</v>
      </c>
      <c r="L268" s="184" t="s">
        <v>1516</v>
      </c>
      <c r="M268" s="190">
        <f t="shared" si="10"/>
        <v>0</v>
      </c>
      <c r="N268" s="283"/>
    </row>
    <row r="269" spans="1:14" s="113" customFormat="1" ht="15.6" hidden="1" outlineLevel="1">
      <c r="A269" s="94"/>
      <c r="B269" s="284"/>
      <c r="C269" s="285"/>
      <c r="D269" s="278" t="s">
        <v>514</v>
      </c>
      <c r="E269" s="170">
        <v>1</v>
      </c>
      <c r="F269" s="171"/>
      <c r="G269" s="172"/>
      <c r="H269" s="173" t="s">
        <v>2085</v>
      </c>
      <c r="I269" s="170" t="s">
        <v>1515</v>
      </c>
      <c r="J269" s="174"/>
      <c r="K269" s="175" t="str">
        <f t="shared" si="11"/>
        <v>CHF / Konzentrat</v>
      </c>
      <c r="L269" s="170" t="s">
        <v>1516</v>
      </c>
      <c r="M269" s="176">
        <f t="shared" si="10"/>
        <v>0</v>
      </c>
      <c r="N269" s="281">
        <f>SUM(M269:M271)</f>
        <v>0</v>
      </c>
    </row>
    <row r="270" spans="1:14" s="113" customFormat="1" ht="15.6" hidden="1" outlineLevel="1">
      <c r="A270" s="94"/>
      <c r="B270" s="284"/>
      <c r="C270" s="285"/>
      <c r="D270" s="279"/>
      <c r="E270" s="177">
        <v>2</v>
      </c>
      <c r="F270" s="178"/>
      <c r="G270" s="179"/>
      <c r="H270" s="180" t="s">
        <v>2085</v>
      </c>
      <c r="I270" s="177" t="s">
        <v>1515</v>
      </c>
      <c r="J270" s="181"/>
      <c r="K270" s="182" t="str">
        <f t="shared" si="11"/>
        <v>CHF / Konzentrat</v>
      </c>
      <c r="L270" s="177" t="s">
        <v>1516</v>
      </c>
      <c r="M270" s="183">
        <f t="shared" si="10"/>
        <v>0</v>
      </c>
      <c r="N270" s="282"/>
    </row>
    <row r="271" spans="1:14" s="113" customFormat="1" ht="15.6" hidden="1" outlineLevel="1">
      <c r="A271" s="94"/>
      <c r="B271" s="284"/>
      <c r="C271" s="285"/>
      <c r="D271" s="280"/>
      <c r="E271" s="184" t="s">
        <v>1517</v>
      </c>
      <c r="F271" s="185"/>
      <c r="G271" s="186"/>
      <c r="H271" s="187" t="s">
        <v>2085</v>
      </c>
      <c r="I271" s="184" t="s">
        <v>1515</v>
      </c>
      <c r="J271" s="188"/>
      <c r="K271" s="189" t="str">
        <f t="shared" si="11"/>
        <v>CHF / Konzentrat</v>
      </c>
      <c r="L271" s="184" t="s">
        <v>1516</v>
      </c>
      <c r="M271" s="190">
        <f t="shared" si="10"/>
        <v>0</v>
      </c>
      <c r="N271" s="283"/>
    </row>
    <row r="272" spans="1:14" s="113" customFormat="1" ht="15.75" hidden="1" customHeight="1" outlineLevel="1">
      <c r="A272" s="94"/>
      <c r="B272" s="274" t="s">
        <v>1521</v>
      </c>
      <c r="C272" s="285" t="s">
        <v>1601</v>
      </c>
      <c r="D272" s="286" t="s">
        <v>513</v>
      </c>
      <c r="E272" s="170">
        <v>1</v>
      </c>
      <c r="F272" s="171"/>
      <c r="G272" s="172"/>
      <c r="H272" s="173" t="s">
        <v>1522</v>
      </c>
      <c r="I272" s="170" t="s">
        <v>1515</v>
      </c>
      <c r="J272" s="174"/>
      <c r="K272" s="175" t="str">
        <f t="shared" si="11"/>
        <v>CHF / Stück</v>
      </c>
      <c r="L272" s="170" t="s">
        <v>1516</v>
      </c>
      <c r="M272" s="176">
        <f t="shared" si="10"/>
        <v>0</v>
      </c>
      <c r="N272" s="281">
        <f>SUM(M272:M274)</f>
        <v>0</v>
      </c>
    </row>
    <row r="273" spans="1:14" s="113" customFormat="1" ht="15.6" hidden="1" outlineLevel="1">
      <c r="A273" s="94"/>
      <c r="B273" s="274"/>
      <c r="C273" s="285"/>
      <c r="D273" s="286"/>
      <c r="E273" s="177">
        <v>2</v>
      </c>
      <c r="F273" s="178"/>
      <c r="G273" s="179"/>
      <c r="H273" s="180" t="s">
        <v>1523</v>
      </c>
      <c r="I273" s="177" t="s">
        <v>1515</v>
      </c>
      <c r="J273" s="181"/>
      <c r="K273" s="182" t="str">
        <f t="shared" si="11"/>
        <v>CHF / ..</v>
      </c>
      <c r="L273" s="177" t="s">
        <v>1516</v>
      </c>
      <c r="M273" s="183">
        <f t="shared" si="10"/>
        <v>0</v>
      </c>
      <c r="N273" s="282"/>
    </row>
    <row r="274" spans="1:14" s="113" customFormat="1" ht="15.6" hidden="1" outlineLevel="1">
      <c r="A274" s="94"/>
      <c r="B274" s="274"/>
      <c r="C274" s="285"/>
      <c r="D274" s="286"/>
      <c r="E274" s="184" t="s">
        <v>1517</v>
      </c>
      <c r="F274" s="185"/>
      <c r="G274" s="186"/>
      <c r="H274" s="187" t="s">
        <v>1523</v>
      </c>
      <c r="I274" s="184" t="s">
        <v>1515</v>
      </c>
      <c r="J274" s="188"/>
      <c r="K274" s="189" t="str">
        <f t="shared" si="11"/>
        <v>CHF / ..</v>
      </c>
      <c r="L274" s="184" t="s">
        <v>1516</v>
      </c>
      <c r="M274" s="190">
        <f t="shared" si="10"/>
        <v>0</v>
      </c>
      <c r="N274" s="283"/>
    </row>
    <row r="275" spans="1:14" s="113" customFormat="1" ht="15.75" hidden="1" customHeight="1" outlineLevel="1">
      <c r="A275" s="94"/>
      <c r="B275" s="274" t="s">
        <v>1524</v>
      </c>
      <c r="C275" s="285" t="s">
        <v>1602</v>
      </c>
      <c r="D275" s="286" t="s">
        <v>513</v>
      </c>
      <c r="E275" s="170">
        <v>1</v>
      </c>
      <c r="F275" s="171"/>
      <c r="G275" s="172"/>
      <c r="H275" s="173" t="s">
        <v>1522</v>
      </c>
      <c r="I275" s="170" t="s">
        <v>1515</v>
      </c>
      <c r="J275" s="174"/>
      <c r="K275" s="175" t="str">
        <f t="shared" si="11"/>
        <v>CHF / Stück</v>
      </c>
      <c r="L275" s="170" t="s">
        <v>1516</v>
      </c>
      <c r="M275" s="176">
        <f t="shared" si="10"/>
        <v>0</v>
      </c>
      <c r="N275" s="281">
        <f>SUM(M275:M277)</f>
        <v>0</v>
      </c>
    </row>
    <row r="276" spans="1:14" s="113" customFormat="1" ht="15.6" hidden="1" outlineLevel="1">
      <c r="A276" s="94"/>
      <c r="B276" s="274"/>
      <c r="C276" s="285"/>
      <c r="D276" s="286"/>
      <c r="E276" s="177">
        <v>2</v>
      </c>
      <c r="F276" s="178"/>
      <c r="G276" s="179"/>
      <c r="H276" s="180" t="s">
        <v>1523</v>
      </c>
      <c r="I276" s="177" t="s">
        <v>1515</v>
      </c>
      <c r="J276" s="181"/>
      <c r="K276" s="182" t="str">
        <f t="shared" si="11"/>
        <v>CHF / ..</v>
      </c>
      <c r="L276" s="177" t="s">
        <v>1516</v>
      </c>
      <c r="M276" s="183">
        <f t="shared" si="10"/>
        <v>0</v>
      </c>
      <c r="N276" s="282"/>
    </row>
    <row r="277" spans="1:14" s="113" customFormat="1" ht="15.6" hidden="1" outlineLevel="1">
      <c r="A277" s="94"/>
      <c r="B277" s="274"/>
      <c r="C277" s="285"/>
      <c r="D277" s="286"/>
      <c r="E277" s="184" t="s">
        <v>1517</v>
      </c>
      <c r="F277" s="185"/>
      <c r="G277" s="186"/>
      <c r="H277" s="187" t="s">
        <v>1523</v>
      </c>
      <c r="I277" s="184" t="s">
        <v>1515</v>
      </c>
      <c r="J277" s="188"/>
      <c r="K277" s="189" t="str">
        <f t="shared" si="11"/>
        <v>CHF / ..</v>
      </c>
      <c r="L277" s="184" t="s">
        <v>1516</v>
      </c>
      <c r="M277" s="190">
        <f t="shared" si="10"/>
        <v>0</v>
      </c>
      <c r="N277" s="283"/>
    </row>
    <row r="278" spans="1:14" s="113" customFormat="1" ht="15.6" hidden="1" outlineLevel="1">
      <c r="A278" s="94"/>
      <c r="B278" s="274"/>
      <c r="C278" s="285"/>
      <c r="D278" s="278" t="s">
        <v>514</v>
      </c>
      <c r="E278" s="170">
        <v>1</v>
      </c>
      <c r="F278" s="171"/>
      <c r="G278" s="172"/>
      <c r="H278" s="173" t="s">
        <v>2086</v>
      </c>
      <c r="I278" s="170" t="s">
        <v>1515</v>
      </c>
      <c r="J278" s="174"/>
      <c r="K278" s="175" t="str">
        <f t="shared" si="11"/>
        <v>CHF / Stück</v>
      </c>
      <c r="L278" s="170" t="s">
        <v>1516</v>
      </c>
      <c r="M278" s="176">
        <f t="shared" si="10"/>
        <v>0</v>
      </c>
      <c r="N278" s="281">
        <f>SUM(M278:M280)</f>
        <v>0</v>
      </c>
    </row>
    <row r="279" spans="1:14" s="113" customFormat="1" ht="15.6" hidden="1" outlineLevel="1">
      <c r="A279" s="94"/>
      <c r="B279" s="274"/>
      <c r="C279" s="285"/>
      <c r="D279" s="279"/>
      <c r="E279" s="177">
        <v>2</v>
      </c>
      <c r="F279" s="178"/>
      <c r="G279" s="179"/>
      <c r="H279" s="180" t="s">
        <v>1523</v>
      </c>
      <c r="I279" s="177" t="s">
        <v>1515</v>
      </c>
      <c r="J279" s="181"/>
      <c r="K279" s="182" t="str">
        <f t="shared" si="11"/>
        <v>CHF / ..</v>
      </c>
      <c r="L279" s="177" t="s">
        <v>1516</v>
      </c>
      <c r="M279" s="183">
        <f t="shared" si="10"/>
        <v>0</v>
      </c>
      <c r="N279" s="282"/>
    </row>
    <row r="280" spans="1:14" s="113" customFormat="1" ht="15.6" hidden="1" outlineLevel="1">
      <c r="A280" s="94"/>
      <c r="B280" s="274"/>
      <c r="C280" s="285"/>
      <c r="D280" s="280"/>
      <c r="E280" s="184" t="s">
        <v>1517</v>
      </c>
      <c r="F280" s="185"/>
      <c r="G280" s="186"/>
      <c r="H280" s="187" t="s">
        <v>1523</v>
      </c>
      <c r="I280" s="184" t="s">
        <v>1515</v>
      </c>
      <c r="J280" s="188"/>
      <c r="K280" s="189" t="str">
        <f t="shared" si="11"/>
        <v>CHF / ..</v>
      </c>
      <c r="L280" s="184" t="s">
        <v>1516</v>
      </c>
      <c r="M280" s="190">
        <f t="shared" si="10"/>
        <v>0</v>
      </c>
      <c r="N280" s="283"/>
    </row>
    <row r="281" spans="1:14" s="113" customFormat="1" ht="15.75" hidden="1" customHeight="1" outlineLevel="1">
      <c r="A281" s="94"/>
      <c r="B281" s="274" t="s">
        <v>814</v>
      </c>
      <c r="C281" s="275" t="s">
        <v>2057</v>
      </c>
      <c r="D281" s="278" t="s">
        <v>514</v>
      </c>
      <c r="E281" s="170">
        <v>1</v>
      </c>
      <c r="F281" s="171"/>
      <c r="G281" s="249">
        <v>1</v>
      </c>
      <c r="H281" s="252" t="s">
        <v>2087</v>
      </c>
      <c r="I281" s="170" t="s">
        <v>1515</v>
      </c>
      <c r="J281" s="174"/>
      <c r="K281" s="269" t="str">
        <f t="shared" si="11"/>
        <v>CHF / h</v>
      </c>
      <c r="L281" s="170" t="s">
        <v>1516</v>
      </c>
      <c r="M281" s="176">
        <f t="shared" si="10"/>
        <v>0</v>
      </c>
      <c r="N281" s="281">
        <f>SUM(M281:M284)</f>
        <v>0</v>
      </c>
    </row>
    <row r="282" spans="1:14" s="113" customFormat="1" ht="15.6" hidden="1" outlineLevel="1">
      <c r="A282" s="94"/>
      <c r="B282" s="274"/>
      <c r="C282" s="276"/>
      <c r="D282" s="279"/>
      <c r="E282" s="177">
        <v>2</v>
      </c>
      <c r="F282" s="178"/>
      <c r="G282" s="250">
        <v>1</v>
      </c>
      <c r="H282" s="253" t="s">
        <v>2087</v>
      </c>
      <c r="I282" s="177" t="s">
        <v>1515</v>
      </c>
      <c r="J282" s="181"/>
      <c r="K282" s="270" t="str">
        <f t="shared" si="11"/>
        <v>CHF / h</v>
      </c>
      <c r="L282" s="177" t="s">
        <v>1516</v>
      </c>
      <c r="M282" s="183">
        <f t="shared" si="10"/>
        <v>0</v>
      </c>
      <c r="N282" s="282"/>
    </row>
    <row r="283" spans="1:14" s="113" customFormat="1" ht="15.6" hidden="1" outlineLevel="1">
      <c r="A283" s="94"/>
      <c r="B283" s="274"/>
      <c r="C283" s="276"/>
      <c r="D283" s="279"/>
      <c r="E283" s="191">
        <v>3</v>
      </c>
      <c r="F283" s="192"/>
      <c r="G283" s="250">
        <v>1</v>
      </c>
      <c r="H283" s="253" t="s">
        <v>2087</v>
      </c>
      <c r="I283" s="177" t="s">
        <v>1515</v>
      </c>
      <c r="J283" s="181"/>
      <c r="K283" s="182" t="str">
        <f t="shared" si="11"/>
        <v>CHF / h</v>
      </c>
      <c r="L283" s="177" t="s">
        <v>1516</v>
      </c>
      <c r="M283" s="183">
        <f t="shared" si="10"/>
        <v>0</v>
      </c>
      <c r="N283" s="282"/>
    </row>
    <row r="284" spans="1:14" s="113" customFormat="1" ht="15.6" hidden="1" outlineLevel="1">
      <c r="A284" s="94"/>
      <c r="B284" s="274"/>
      <c r="C284" s="277"/>
      <c r="D284" s="280"/>
      <c r="E284" s="184" t="s">
        <v>1517</v>
      </c>
      <c r="F284" s="185"/>
      <c r="G284" s="251">
        <v>1</v>
      </c>
      <c r="H284" s="254" t="s">
        <v>2087</v>
      </c>
      <c r="I284" s="184" t="s">
        <v>1515</v>
      </c>
      <c r="J284" s="188"/>
      <c r="K284" s="202" t="str">
        <f t="shared" si="11"/>
        <v>CHF / h</v>
      </c>
      <c r="L284" s="184" t="s">
        <v>1516</v>
      </c>
      <c r="M284" s="190">
        <f t="shared" si="10"/>
        <v>0</v>
      </c>
      <c r="N284" s="283"/>
    </row>
    <row r="285" spans="1:14" s="113" customFormat="1" ht="15.6" hidden="1" customHeight="1" outlineLevel="1">
      <c r="A285" s="94"/>
      <c r="B285" s="284" t="s">
        <v>815</v>
      </c>
      <c r="C285" s="285" t="s">
        <v>1612</v>
      </c>
      <c r="D285" s="286" t="s">
        <v>513</v>
      </c>
      <c r="E285" s="170">
        <v>1</v>
      </c>
      <c r="F285" s="171"/>
      <c r="G285" s="172"/>
      <c r="H285" s="173" t="s">
        <v>1523</v>
      </c>
      <c r="I285" s="170" t="s">
        <v>1515</v>
      </c>
      <c r="J285" s="174"/>
      <c r="K285" s="175" t="str">
        <f t="shared" si="11"/>
        <v>CHF / ..</v>
      </c>
      <c r="L285" s="170" t="s">
        <v>1516</v>
      </c>
      <c r="M285" s="176">
        <f t="shared" si="10"/>
        <v>0</v>
      </c>
      <c r="N285" s="281">
        <f>SUM(M285:M287)</f>
        <v>0</v>
      </c>
    </row>
    <row r="286" spans="1:14" s="113" customFormat="1" ht="15.6" hidden="1" outlineLevel="1">
      <c r="A286" s="94"/>
      <c r="B286" s="284"/>
      <c r="C286" s="285"/>
      <c r="D286" s="286"/>
      <c r="E286" s="177">
        <v>2</v>
      </c>
      <c r="F286" s="178"/>
      <c r="G286" s="179"/>
      <c r="H286" s="180" t="s">
        <v>1523</v>
      </c>
      <c r="I286" s="177" t="s">
        <v>1515</v>
      </c>
      <c r="J286" s="181"/>
      <c r="K286" s="182" t="str">
        <f t="shared" si="11"/>
        <v>CHF / ..</v>
      </c>
      <c r="L286" s="177" t="s">
        <v>1516</v>
      </c>
      <c r="M286" s="183">
        <f t="shared" si="10"/>
        <v>0</v>
      </c>
      <c r="N286" s="282"/>
    </row>
    <row r="287" spans="1:14" s="113" customFormat="1" ht="15.6" hidden="1" outlineLevel="1">
      <c r="A287" s="94"/>
      <c r="B287" s="284"/>
      <c r="C287" s="285"/>
      <c r="D287" s="286"/>
      <c r="E287" s="184" t="s">
        <v>1517</v>
      </c>
      <c r="F287" s="185"/>
      <c r="G287" s="186"/>
      <c r="H287" s="187" t="s">
        <v>1523</v>
      </c>
      <c r="I287" s="184" t="s">
        <v>1515</v>
      </c>
      <c r="J287" s="188"/>
      <c r="K287" s="189" t="str">
        <f t="shared" si="11"/>
        <v>CHF / ..</v>
      </c>
      <c r="L287" s="184" t="s">
        <v>1516</v>
      </c>
      <c r="M287" s="190">
        <f t="shared" si="10"/>
        <v>0</v>
      </c>
      <c r="N287" s="283"/>
    </row>
    <row r="288" spans="1:14" s="113" customFormat="1" ht="15.6" hidden="1" outlineLevel="1">
      <c r="A288" s="94"/>
      <c r="B288" s="284"/>
      <c r="C288" s="285"/>
      <c r="D288" s="278" t="s">
        <v>514</v>
      </c>
      <c r="E288" s="170">
        <v>1</v>
      </c>
      <c r="F288" s="171"/>
      <c r="G288" s="172"/>
      <c r="H288" s="173" t="s">
        <v>2088</v>
      </c>
      <c r="I288" s="170" t="s">
        <v>1515</v>
      </c>
      <c r="J288" s="174"/>
      <c r="K288" s="175" t="str">
        <f t="shared" si="11"/>
        <v>CHF / …</v>
      </c>
      <c r="L288" s="170" t="s">
        <v>1516</v>
      </c>
      <c r="M288" s="176">
        <f t="shared" si="10"/>
        <v>0</v>
      </c>
      <c r="N288" s="281">
        <f>SUM(M288:M290)</f>
        <v>0</v>
      </c>
    </row>
    <row r="289" spans="1:14" s="113" customFormat="1" ht="15.6" hidden="1" outlineLevel="1">
      <c r="A289" s="94"/>
      <c r="B289" s="284"/>
      <c r="C289" s="285"/>
      <c r="D289" s="279"/>
      <c r="E289" s="177">
        <v>2</v>
      </c>
      <c r="F289" s="178"/>
      <c r="G289" s="179"/>
      <c r="H289" s="180" t="s">
        <v>2088</v>
      </c>
      <c r="I289" s="177" t="s">
        <v>1515</v>
      </c>
      <c r="J289" s="181"/>
      <c r="K289" s="182" t="str">
        <f t="shared" si="11"/>
        <v>CHF / …</v>
      </c>
      <c r="L289" s="177" t="s">
        <v>1516</v>
      </c>
      <c r="M289" s="183">
        <f t="shared" si="10"/>
        <v>0</v>
      </c>
      <c r="N289" s="282"/>
    </row>
    <row r="290" spans="1:14" s="113" customFormat="1" ht="15.6" hidden="1" outlineLevel="1">
      <c r="A290" s="94"/>
      <c r="B290" s="284"/>
      <c r="C290" s="285"/>
      <c r="D290" s="280"/>
      <c r="E290" s="184" t="s">
        <v>1517</v>
      </c>
      <c r="F290" s="185"/>
      <c r="G290" s="186"/>
      <c r="H290" s="187" t="s">
        <v>2088</v>
      </c>
      <c r="I290" s="184" t="s">
        <v>1515</v>
      </c>
      <c r="J290" s="188"/>
      <c r="K290" s="189" t="str">
        <f t="shared" si="11"/>
        <v>CHF / …</v>
      </c>
      <c r="L290" s="184" t="s">
        <v>1516</v>
      </c>
      <c r="M290" s="190">
        <f t="shared" si="10"/>
        <v>0</v>
      </c>
      <c r="N290" s="283"/>
    </row>
    <row r="291" spans="1:14">
      <c r="A291"/>
    </row>
    <row r="292" spans="1:14" s="113" customFormat="1" collapsed="1">
      <c r="A292" s="94"/>
      <c r="B292" s="236" t="s">
        <v>1041</v>
      </c>
      <c r="C292" s="51" t="str">
        <f>+VLOOKUP(B292&amp;"a",'Teure Verfahren'!B:D,3,FALSE)</f>
        <v>Dauer der Behandlung mit einem herzkreislauf- und lungenunterstützenden System, mit Pumpe, mit Oxygenator (inkl. CO2-removal), extrakorporal, veno-venös (ECMO - ILA)</v>
      </c>
      <c r="D292" s="94"/>
    </row>
    <row r="293" spans="1:14" s="113" customFormat="1" hidden="1" outlineLevel="1">
      <c r="A293" s="94"/>
      <c r="B293" s="239"/>
      <c r="C293" s="166" t="s">
        <v>1611</v>
      </c>
      <c r="D293" s="167" t="s">
        <v>1610</v>
      </c>
      <c r="E293" s="167" t="s">
        <v>1508</v>
      </c>
      <c r="F293" s="167" t="s">
        <v>429</v>
      </c>
      <c r="G293" s="167" t="s">
        <v>1509</v>
      </c>
      <c r="H293" s="167" t="s">
        <v>1510</v>
      </c>
      <c r="I293" s="167"/>
      <c r="J293" s="168" t="s">
        <v>1511</v>
      </c>
      <c r="K293" s="167" t="s">
        <v>1510</v>
      </c>
      <c r="L293" s="167"/>
      <c r="M293" s="167" t="s">
        <v>1512</v>
      </c>
      <c r="N293" s="169" t="s">
        <v>1513</v>
      </c>
    </row>
    <row r="294" spans="1:14" s="113" customFormat="1" ht="15.75" hidden="1" customHeight="1" outlineLevel="1">
      <c r="A294" s="94"/>
      <c r="B294" s="289" t="s">
        <v>811</v>
      </c>
      <c r="C294" s="292" t="s">
        <v>1608</v>
      </c>
      <c r="D294" s="295" t="s">
        <v>513</v>
      </c>
      <c r="E294" s="170">
        <v>1</v>
      </c>
      <c r="F294" s="171"/>
      <c r="G294" s="172"/>
      <c r="H294" s="173" t="s">
        <v>1514</v>
      </c>
      <c r="I294" s="170" t="s">
        <v>1515</v>
      </c>
      <c r="J294" s="174"/>
      <c r="K294" s="175" t="str">
        <f>+"CHF / "&amp;IFERROR(MID(H294,1,SEARCH("/ h",H294)-2),H294)</f>
        <v>CHF / Min</v>
      </c>
      <c r="L294" s="170" t="s">
        <v>1516</v>
      </c>
      <c r="M294" s="176">
        <f t="shared" ref="M294:M336" si="12">+G294*J294</f>
        <v>0</v>
      </c>
      <c r="N294" s="281">
        <f>SUM(M294:M296)</f>
        <v>0</v>
      </c>
    </row>
    <row r="295" spans="1:14" s="113" customFormat="1" ht="15.6" hidden="1" outlineLevel="1">
      <c r="A295" s="94"/>
      <c r="B295" s="290"/>
      <c r="C295" s="293"/>
      <c r="D295" s="296"/>
      <c r="E295" s="177">
        <v>2</v>
      </c>
      <c r="F295" s="178"/>
      <c r="G295" s="179"/>
      <c r="H295" s="180" t="s">
        <v>1514</v>
      </c>
      <c r="I295" s="177" t="s">
        <v>1515</v>
      </c>
      <c r="J295" s="181"/>
      <c r="K295" s="182" t="str">
        <f t="shared" ref="K295:K336" si="13">+"CHF / "&amp;IFERROR(MID(H295,1,SEARCH("/ h",H295)-2),H295)</f>
        <v>CHF / Min</v>
      </c>
      <c r="L295" s="177" t="s">
        <v>1516</v>
      </c>
      <c r="M295" s="183">
        <f t="shared" si="12"/>
        <v>0</v>
      </c>
      <c r="N295" s="282"/>
    </row>
    <row r="296" spans="1:14" s="113" customFormat="1" ht="15.6" hidden="1" outlineLevel="1">
      <c r="A296" s="94"/>
      <c r="B296" s="290"/>
      <c r="C296" s="293"/>
      <c r="D296" s="297"/>
      <c r="E296" s="184" t="s">
        <v>1517</v>
      </c>
      <c r="F296" s="185"/>
      <c r="G296" s="186"/>
      <c r="H296" s="187" t="s">
        <v>1514</v>
      </c>
      <c r="I296" s="184" t="s">
        <v>1515</v>
      </c>
      <c r="J296" s="188"/>
      <c r="K296" s="189" t="str">
        <f t="shared" si="13"/>
        <v>CHF / Min</v>
      </c>
      <c r="L296" s="184" t="s">
        <v>1516</v>
      </c>
      <c r="M296" s="190">
        <f t="shared" si="12"/>
        <v>0</v>
      </c>
      <c r="N296" s="283"/>
    </row>
    <row r="297" spans="1:14" s="113" customFormat="1" ht="15.6" hidden="1" outlineLevel="1">
      <c r="A297" s="94"/>
      <c r="B297" s="290"/>
      <c r="C297" s="293"/>
      <c r="D297" s="295" t="s">
        <v>514</v>
      </c>
      <c r="E297" s="170">
        <v>1</v>
      </c>
      <c r="F297" s="171"/>
      <c r="G297" s="172"/>
      <c r="H297" s="237" t="s">
        <v>2081</v>
      </c>
      <c r="I297" s="170" t="s">
        <v>1515</v>
      </c>
      <c r="J297" s="174"/>
      <c r="K297" s="175" t="str">
        <f t="shared" si="13"/>
        <v>CHF / Min</v>
      </c>
      <c r="L297" s="170" t="s">
        <v>1516</v>
      </c>
      <c r="M297" s="176">
        <f t="shared" si="12"/>
        <v>0</v>
      </c>
      <c r="N297" s="281">
        <f>SUM(M297:M299)</f>
        <v>0</v>
      </c>
    </row>
    <row r="298" spans="1:14" s="113" customFormat="1" ht="15.6" hidden="1" outlineLevel="1">
      <c r="A298" s="94"/>
      <c r="B298" s="290"/>
      <c r="C298" s="293"/>
      <c r="D298" s="296"/>
      <c r="E298" s="177">
        <v>2</v>
      </c>
      <c r="F298" s="178"/>
      <c r="G298" s="179"/>
      <c r="H298" s="268" t="s">
        <v>2082</v>
      </c>
      <c r="I298" s="177" t="s">
        <v>1515</v>
      </c>
      <c r="J298" s="181"/>
      <c r="K298" s="182" t="str">
        <f t="shared" si="13"/>
        <v>CHF / Min</v>
      </c>
      <c r="L298" s="177" t="s">
        <v>1516</v>
      </c>
      <c r="M298" s="183">
        <f t="shared" si="12"/>
        <v>0</v>
      </c>
      <c r="N298" s="282"/>
    </row>
    <row r="299" spans="1:14" s="113" customFormat="1" ht="15.6" hidden="1" outlineLevel="1">
      <c r="A299" s="94"/>
      <c r="B299" s="291"/>
      <c r="C299" s="294"/>
      <c r="D299" s="297"/>
      <c r="E299" s="184" t="s">
        <v>1517</v>
      </c>
      <c r="F299" s="185"/>
      <c r="G299" s="186"/>
      <c r="H299" s="238" t="s">
        <v>2082</v>
      </c>
      <c r="I299" s="184" t="s">
        <v>1515</v>
      </c>
      <c r="J299" s="188"/>
      <c r="K299" s="189" t="str">
        <f t="shared" si="13"/>
        <v>CHF / Min</v>
      </c>
      <c r="L299" s="184" t="s">
        <v>1516</v>
      </c>
      <c r="M299" s="190">
        <f t="shared" si="12"/>
        <v>0</v>
      </c>
      <c r="N299" s="283"/>
    </row>
    <row r="300" spans="1:14" s="113" customFormat="1" ht="15.75" hidden="1" customHeight="1" outlineLevel="1">
      <c r="A300" s="94"/>
      <c r="B300" s="284" t="s">
        <v>812</v>
      </c>
      <c r="C300" s="285" t="s">
        <v>1609</v>
      </c>
      <c r="D300" s="286" t="s">
        <v>513</v>
      </c>
      <c r="E300" s="170">
        <v>1</v>
      </c>
      <c r="F300" s="171"/>
      <c r="G300" s="172"/>
      <c r="H300" s="173" t="s">
        <v>1514</v>
      </c>
      <c r="I300" s="170" t="s">
        <v>1515</v>
      </c>
      <c r="J300" s="174"/>
      <c r="K300" s="175" t="str">
        <f t="shared" si="13"/>
        <v>CHF / Min</v>
      </c>
      <c r="L300" s="170" t="s">
        <v>1516</v>
      </c>
      <c r="M300" s="176">
        <f t="shared" si="12"/>
        <v>0</v>
      </c>
      <c r="N300" s="281">
        <f>SUM(M300:M302)</f>
        <v>0</v>
      </c>
    </row>
    <row r="301" spans="1:14" s="113" customFormat="1" ht="15.6" hidden="1" outlineLevel="1">
      <c r="A301" s="94"/>
      <c r="B301" s="284"/>
      <c r="C301" s="285"/>
      <c r="D301" s="286"/>
      <c r="E301" s="177">
        <v>2</v>
      </c>
      <c r="F301" s="178"/>
      <c r="G301" s="179"/>
      <c r="H301" s="180" t="s">
        <v>1514</v>
      </c>
      <c r="I301" s="177" t="s">
        <v>1515</v>
      </c>
      <c r="J301" s="181"/>
      <c r="K301" s="182" t="str">
        <f t="shared" si="13"/>
        <v>CHF / Min</v>
      </c>
      <c r="L301" s="177" t="s">
        <v>1516</v>
      </c>
      <c r="M301" s="183">
        <f t="shared" si="12"/>
        <v>0</v>
      </c>
      <c r="N301" s="282"/>
    </row>
    <row r="302" spans="1:14" s="113" customFormat="1" ht="15.6" hidden="1" outlineLevel="1">
      <c r="A302" s="94"/>
      <c r="B302" s="284"/>
      <c r="C302" s="285"/>
      <c r="D302" s="286"/>
      <c r="E302" s="184" t="s">
        <v>1517</v>
      </c>
      <c r="F302" s="185"/>
      <c r="G302" s="186"/>
      <c r="H302" s="187" t="s">
        <v>1514</v>
      </c>
      <c r="I302" s="184" t="s">
        <v>1515</v>
      </c>
      <c r="J302" s="188"/>
      <c r="K302" s="189" t="str">
        <f t="shared" si="13"/>
        <v>CHF / Min</v>
      </c>
      <c r="L302" s="184" t="s">
        <v>1516</v>
      </c>
      <c r="M302" s="190">
        <f t="shared" si="12"/>
        <v>0</v>
      </c>
      <c r="N302" s="283"/>
    </row>
    <row r="303" spans="1:14" s="113" customFormat="1" ht="15.6" hidden="1" outlineLevel="1">
      <c r="A303" s="94"/>
      <c r="B303" s="284"/>
      <c r="C303" s="285"/>
      <c r="D303" s="278" t="s">
        <v>514</v>
      </c>
      <c r="E303" s="170">
        <v>1</v>
      </c>
      <c r="F303" s="171"/>
      <c r="G303" s="172"/>
      <c r="H303" s="237" t="s">
        <v>2082</v>
      </c>
      <c r="I303" s="170" t="s">
        <v>1515</v>
      </c>
      <c r="J303" s="174"/>
      <c r="K303" s="175" t="str">
        <f t="shared" si="13"/>
        <v>CHF / Min</v>
      </c>
      <c r="L303" s="170" t="s">
        <v>1516</v>
      </c>
      <c r="M303" s="176">
        <f t="shared" si="12"/>
        <v>0</v>
      </c>
      <c r="N303" s="281">
        <f>SUM(M303:M305)</f>
        <v>0</v>
      </c>
    </row>
    <row r="304" spans="1:14" s="113" customFormat="1" ht="15.6" hidden="1" outlineLevel="1">
      <c r="A304" s="94"/>
      <c r="B304" s="284"/>
      <c r="C304" s="285"/>
      <c r="D304" s="279"/>
      <c r="E304" s="177">
        <v>2</v>
      </c>
      <c r="F304" s="178"/>
      <c r="G304" s="179"/>
      <c r="H304" s="268" t="s">
        <v>2082</v>
      </c>
      <c r="I304" s="177" t="s">
        <v>1515</v>
      </c>
      <c r="J304" s="181"/>
      <c r="K304" s="182" t="str">
        <f t="shared" si="13"/>
        <v>CHF / Min</v>
      </c>
      <c r="L304" s="177" t="s">
        <v>1516</v>
      </c>
      <c r="M304" s="183">
        <f t="shared" si="12"/>
        <v>0</v>
      </c>
      <c r="N304" s="282"/>
    </row>
    <row r="305" spans="1:14" s="113" customFormat="1" ht="15.6" hidden="1" outlineLevel="1">
      <c r="A305" s="94"/>
      <c r="B305" s="284"/>
      <c r="C305" s="285"/>
      <c r="D305" s="280"/>
      <c r="E305" s="184" t="s">
        <v>1517</v>
      </c>
      <c r="F305" s="185"/>
      <c r="G305" s="186"/>
      <c r="H305" s="238" t="s">
        <v>2082</v>
      </c>
      <c r="I305" s="184" t="s">
        <v>1515</v>
      </c>
      <c r="J305" s="188"/>
      <c r="K305" s="189" t="str">
        <f t="shared" si="13"/>
        <v>CHF / Min</v>
      </c>
      <c r="L305" s="184" t="s">
        <v>1516</v>
      </c>
      <c r="M305" s="190">
        <f t="shared" si="12"/>
        <v>0</v>
      </c>
      <c r="N305" s="283"/>
    </row>
    <row r="306" spans="1:14" s="113" customFormat="1" ht="15.75" hidden="1" customHeight="1" outlineLevel="1">
      <c r="A306" s="94"/>
      <c r="B306" s="284" t="s">
        <v>523</v>
      </c>
      <c r="C306" s="285" t="s">
        <v>1518</v>
      </c>
      <c r="D306" s="286" t="s">
        <v>513</v>
      </c>
      <c r="E306" s="170">
        <v>1</v>
      </c>
      <c r="F306" s="171"/>
      <c r="G306" s="172"/>
      <c r="H306" s="173" t="s">
        <v>17</v>
      </c>
      <c r="I306" s="170" t="s">
        <v>1515</v>
      </c>
      <c r="J306" s="174"/>
      <c r="K306" s="175" t="str">
        <f t="shared" si="13"/>
        <v>CHF / mg</v>
      </c>
      <c r="L306" s="170" t="s">
        <v>1516</v>
      </c>
      <c r="M306" s="176">
        <f t="shared" si="12"/>
        <v>0</v>
      </c>
      <c r="N306" s="281">
        <f>SUM(M306:M308)</f>
        <v>0</v>
      </c>
    </row>
    <row r="307" spans="1:14" s="113" customFormat="1" ht="15.6" hidden="1" outlineLevel="1">
      <c r="A307" s="94"/>
      <c r="B307" s="284"/>
      <c r="C307" s="285"/>
      <c r="D307" s="286"/>
      <c r="E307" s="177">
        <v>2</v>
      </c>
      <c r="F307" s="178"/>
      <c r="G307" s="179"/>
      <c r="H307" s="180" t="s">
        <v>18</v>
      </c>
      <c r="I307" s="177" t="s">
        <v>1515</v>
      </c>
      <c r="J307" s="181"/>
      <c r="K307" s="182" t="str">
        <f t="shared" si="13"/>
        <v>CHF / U</v>
      </c>
      <c r="L307" s="177" t="s">
        <v>1516</v>
      </c>
      <c r="M307" s="183">
        <f t="shared" si="12"/>
        <v>0</v>
      </c>
      <c r="N307" s="282"/>
    </row>
    <row r="308" spans="1:14" s="113" customFormat="1" ht="15.6" hidden="1" outlineLevel="1">
      <c r="A308" s="94"/>
      <c r="B308" s="284"/>
      <c r="C308" s="285"/>
      <c r="D308" s="286"/>
      <c r="E308" s="184" t="s">
        <v>1517</v>
      </c>
      <c r="F308" s="185"/>
      <c r="G308" s="186"/>
      <c r="H308" s="187" t="s">
        <v>1517</v>
      </c>
      <c r="I308" s="184" t="s">
        <v>1515</v>
      </c>
      <c r="J308" s="188"/>
      <c r="K308" s="189" t="str">
        <f t="shared" si="13"/>
        <v>CHF / …</v>
      </c>
      <c r="L308" s="184" t="s">
        <v>1516</v>
      </c>
      <c r="M308" s="190">
        <f t="shared" si="12"/>
        <v>0</v>
      </c>
      <c r="N308" s="283"/>
    </row>
    <row r="309" spans="1:14" s="113" customFormat="1" ht="15.6" hidden="1" outlineLevel="1">
      <c r="A309" s="94"/>
      <c r="B309" s="284"/>
      <c r="C309" s="285"/>
      <c r="D309" s="278" t="s">
        <v>514</v>
      </c>
      <c r="E309" s="170">
        <v>1</v>
      </c>
      <c r="F309" s="171"/>
      <c r="G309" s="172"/>
      <c r="H309" s="173" t="s">
        <v>2083</v>
      </c>
      <c r="I309" s="170" t="s">
        <v>1515</v>
      </c>
      <c r="J309" s="174"/>
      <c r="K309" s="175" t="str">
        <f t="shared" si="13"/>
        <v>CHF / mg</v>
      </c>
      <c r="L309" s="170" t="s">
        <v>1516</v>
      </c>
      <c r="M309" s="176">
        <f t="shared" si="12"/>
        <v>0</v>
      </c>
      <c r="N309" s="281">
        <f>SUM(M309:M311)</f>
        <v>0</v>
      </c>
    </row>
    <row r="310" spans="1:14" s="113" customFormat="1" ht="15.6" hidden="1" outlineLevel="1">
      <c r="A310" s="94"/>
      <c r="B310" s="284"/>
      <c r="C310" s="285"/>
      <c r="D310" s="279"/>
      <c r="E310" s="177">
        <v>2</v>
      </c>
      <c r="F310" s="178"/>
      <c r="G310" s="179"/>
      <c r="H310" s="180" t="s">
        <v>2084</v>
      </c>
      <c r="I310" s="177" t="s">
        <v>1515</v>
      </c>
      <c r="J310" s="181"/>
      <c r="K310" s="182" t="str">
        <f t="shared" si="13"/>
        <v>CHF / U</v>
      </c>
      <c r="L310" s="177" t="s">
        <v>1516</v>
      </c>
      <c r="M310" s="183">
        <f t="shared" si="12"/>
        <v>0</v>
      </c>
      <c r="N310" s="282"/>
    </row>
    <row r="311" spans="1:14" s="113" customFormat="1" ht="15.6" hidden="1" outlineLevel="1">
      <c r="A311" s="94"/>
      <c r="B311" s="284"/>
      <c r="C311" s="285"/>
      <c r="D311" s="280"/>
      <c r="E311" s="184" t="s">
        <v>1517</v>
      </c>
      <c r="F311" s="185"/>
      <c r="G311" s="186"/>
      <c r="H311" s="187" t="s">
        <v>1517</v>
      </c>
      <c r="I311" s="184" t="s">
        <v>1515</v>
      </c>
      <c r="J311" s="188"/>
      <c r="K311" s="189" t="str">
        <f t="shared" si="13"/>
        <v>CHF / …</v>
      </c>
      <c r="L311" s="184" t="s">
        <v>1516</v>
      </c>
      <c r="M311" s="190">
        <f t="shared" si="12"/>
        <v>0</v>
      </c>
      <c r="N311" s="283"/>
    </row>
    <row r="312" spans="1:14" s="113" customFormat="1" ht="15.75" hidden="1" customHeight="1" outlineLevel="1">
      <c r="A312" s="94"/>
      <c r="B312" s="284" t="s">
        <v>813</v>
      </c>
      <c r="C312" s="285" t="s">
        <v>1519</v>
      </c>
      <c r="D312" s="286" t="s">
        <v>513</v>
      </c>
      <c r="E312" s="170">
        <v>1</v>
      </c>
      <c r="F312" s="171"/>
      <c r="G312" s="172"/>
      <c r="H312" s="173" t="s">
        <v>1520</v>
      </c>
      <c r="I312" s="170" t="s">
        <v>1515</v>
      </c>
      <c r="J312" s="174"/>
      <c r="K312" s="175" t="str">
        <f t="shared" si="13"/>
        <v>CHF / Konzentrat</v>
      </c>
      <c r="L312" s="170" t="s">
        <v>1516</v>
      </c>
      <c r="M312" s="176">
        <f t="shared" si="12"/>
        <v>0</v>
      </c>
      <c r="N312" s="281">
        <f>SUM(M312:M314)</f>
        <v>0</v>
      </c>
    </row>
    <row r="313" spans="1:14" s="113" customFormat="1" ht="15.6" hidden="1" outlineLevel="1">
      <c r="A313" s="94"/>
      <c r="B313" s="284"/>
      <c r="C313" s="285"/>
      <c r="D313" s="286"/>
      <c r="E313" s="177">
        <v>2</v>
      </c>
      <c r="F313" s="178"/>
      <c r="G313" s="179"/>
      <c r="H313" s="180" t="s">
        <v>1520</v>
      </c>
      <c r="I313" s="177" t="s">
        <v>1515</v>
      </c>
      <c r="J313" s="181"/>
      <c r="K313" s="182" t="str">
        <f t="shared" si="13"/>
        <v>CHF / Konzentrat</v>
      </c>
      <c r="L313" s="177" t="s">
        <v>1516</v>
      </c>
      <c r="M313" s="183">
        <f t="shared" si="12"/>
        <v>0</v>
      </c>
      <c r="N313" s="282"/>
    </row>
    <row r="314" spans="1:14" s="113" customFormat="1" ht="15.6" hidden="1" outlineLevel="1">
      <c r="A314" s="94"/>
      <c r="B314" s="284"/>
      <c r="C314" s="285"/>
      <c r="D314" s="286"/>
      <c r="E314" s="184" t="s">
        <v>1517</v>
      </c>
      <c r="F314" s="185"/>
      <c r="G314" s="186"/>
      <c r="H314" s="187" t="s">
        <v>1520</v>
      </c>
      <c r="I314" s="184" t="s">
        <v>1515</v>
      </c>
      <c r="J314" s="188"/>
      <c r="K314" s="189" t="str">
        <f t="shared" si="13"/>
        <v>CHF / Konzentrat</v>
      </c>
      <c r="L314" s="184" t="s">
        <v>1516</v>
      </c>
      <c r="M314" s="190">
        <f t="shared" si="12"/>
        <v>0</v>
      </c>
      <c r="N314" s="283"/>
    </row>
    <row r="315" spans="1:14" s="113" customFormat="1" ht="15.6" hidden="1" outlineLevel="1">
      <c r="A315" s="94"/>
      <c r="B315" s="284"/>
      <c r="C315" s="285"/>
      <c r="D315" s="278" t="s">
        <v>514</v>
      </c>
      <c r="E315" s="170">
        <v>1</v>
      </c>
      <c r="F315" s="171"/>
      <c r="G315" s="172"/>
      <c r="H315" s="173" t="s">
        <v>2085</v>
      </c>
      <c r="I315" s="170" t="s">
        <v>1515</v>
      </c>
      <c r="J315" s="174"/>
      <c r="K315" s="175" t="str">
        <f t="shared" si="13"/>
        <v>CHF / Konzentrat</v>
      </c>
      <c r="L315" s="170" t="s">
        <v>1516</v>
      </c>
      <c r="M315" s="176">
        <f t="shared" si="12"/>
        <v>0</v>
      </c>
      <c r="N315" s="281">
        <f>SUM(M315:M317)</f>
        <v>0</v>
      </c>
    </row>
    <row r="316" spans="1:14" s="113" customFormat="1" ht="15.6" hidden="1" outlineLevel="1">
      <c r="A316" s="94"/>
      <c r="B316" s="284"/>
      <c r="C316" s="285"/>
      <c r="D316" s="279"/>
      <c r="E316" s="177">
        <v>2</v>
      </c>
      <c r="F316" s="178"/>
      <c r="G316" s="179"/>
      <c r="H316" s="180" t="s">
        <v>2085</v>
      </c>
      <c r="I316" s="177" t="s">
        <v>1515</v>
      </c>
      <c r="J316" s="181"/>
      <c r="K316" s="182" t="str">
        <f t="shared" si="13"/>
        <v>CHF / Konzentrat</v>
      </c>
      <c r="L316" s="177" t="s">
        <v>1516</v>
      </c>
      <c r="M316" s="183">
        <f t="shared" si="12"/>
        <v>0</v>
      </c>
      <c r="N316" s="282"/>
    </row>
    <row r="317" spans="1:14" s="113" customFormat="1" ht="15.6" hidden="1" outlineLevel="1">
      <c r="A317" s="94"/>
      <c r="B317" s="284"/>
      <c r="C317" s="285"/>
      <c r="D317" s="280"/>
      <c r="E317" s="184" t="s">
        <v>1517</v>
      </c>
      <c r="F317" s="185"/>
      <c r="G317" s="186"/>
      <c r="H317" s="187" t="s">
        <v>2085</v>
      </c>
      <c r="I317" s="184" t="s">
        <v>1515</v>
      </c>
      <c r="J317" s="188"/>
      <c r="K317" s="189" t="str">
        <f t="shared" si="13"/>
        <v>CHF / Konzentrat</v>
      </c>
      <c r="L317" s="184" t="s">
        <v>1516</v>
      </c>
      <c r="M317" s="190">
        <f t="shared" si="12"/>
        <v>0</v>
      </c>
      <c r="N317" s="283"/>
    </row>
    <row r="318" spans="1:14" s="113" customFormat="1" ht="15.75" hidden="1" customHeight="1" outlineLevel="1">
      <c r="A318" s="94"/>
      <c r="B318" s="274" t="s">
        <v>1521</v>
      </c>
      <c r="C318" s="285" t="s">
        <v>1601</v>
      </c>
      <c r="D318" s="286" t="s">
        <v>513</v>
      </c>
      <c r="E318" s="170">
        <v>1</v>
      </c>
      <c r="F318" s="171"/>
      <c r="G318" s="172"/>
      <c r="H318" s="173" t="s">
        <v>1522</v>
      </c>
      <c r="I318" s="170" t="s">
        <v>1515</v>
      </c>
      <c r="J318" s="174"/>
      <c r="K318" s="175" t="str">
        <f t="shared" si="13"/>
        <v>CHF / Stück</v>
      </c>
      <c r="L318" s="170" t="s">
        <v>1516</v>
      </c>
      <c r="M318" s="176">
        <f t="shared" si="12"/>
        <v>0</v>
      </c>
      <c r="N318" s="281">
        <f>SUM(M318:M320)</f>
        <v>0</v>
      </c>
    </row>
    <row r="319" spans="1:14" s="113" customFormat="1" ht="15.6" hidden="1" outlineLevel="1">
      <c r="A319" s="94"/>
      <c r="B319" s="274"/>
      <c r="C319" s="285"/>
      <c r="D319" s="286"/>
      <c r="E319" s="177">
        <v>2</v>
      </c>
      <c r="F319" s="178"/>
      <c r="G319" s="179"/>
      <c r="H319" s="180" t="s">
        <v>1523</v>
      </c>
      <c r="I319" s="177" t="s">
        <v>1515</v>
      </c>
      <c r="J319" s="181"/>
      <c r="K319" s="182" t="str">
        <f t="shared" si="13"/>
        <v>CHF / ..</v>
      </c>
      <c r="L319" s="177" t="s">
        <v>1516</v>
      </c>
      <c r="M319" s="183">
        <f t="shared" si="12"/>
        <v>0</v>
      </c>
      <c r="N319" s="282"/>
    </row>
    <row r="320" spans="1:14" s="113" customFormat="1" ht="15.6" hidden="1" outlineLevel="1">
      <c r="A320" s="94"/>
      <c r="B320" s="274"/>
      <c r="C320" s="285"/>
      <c r="D320" s="286"/>
      <c r="E320" s="184" t="s">
        <v>1517</v>
      </c>
      <c r="F320" s="185"/>
      <c r="G320" s="186"/>
      <c r="H320" s="187" t="s">
        <v>1523</v>
      </c>
      <c r="I320" s="184" t="s">
        <v>1515</v>
      </c>
      <c r="J320" s="188"/>
      <c r="K320" s="189" t="str">
        <f t="shared" si="13"/>
        <v>CHF / ..</v>
      </c>
      <c r="L320" s="184" t="s">
        <v>1516</v>
      </c>
      <c r="M320" s="190">
        <f t="shared" si="12"/>
        <v>0</v>
      </c>
      <c r="N320" s="283"/>
    </row>
    <row r="321" spans="1:14" s="113" customFormat="1" ht="15.75" hidden="1" customHeight="1" outlineLevel="1">
      <c r="A321" s="94"/>
      <c r="B321" s="274" t="s">
        <v>1524</v>
      </c>
      <c r="C321" s="285" t="s">
        <v>1602</v>
      </c>
      <c r="D321" s="286" t="s">
        <v>513</v>
      </c>
      <c r="E321" s="170">
        <v>1</v>
      </c>
      <c r="F321" s="171"/>
      <c r="G321" s="172"/>
      <c r="H321" s="173" t="s">
        <v>1522</v>
      </c>
      <c r="I321" s="170" t="s">
        <v>1515</v>
      </c>
      <c r="J321" s="174"/>
      <c r="K321" s="175" t="str">
        <f t="shared" si="13"/>
        <v>CHF / Stück</v>
      </c>
      <c r="L321" s="170" t="s">
        <v>1516</v>
      </c>
      <c r="M321" s="176">
        <f t="shared" si="12"/>
        <v>0</v>
      </c>
      <c r="N321" s="281">
        <f>SUM(M321:M323)</f>
        <v>0</v>
      </c>
    </row>
    <row r="322" spans="1:14" s="113" customFormat="1" ht="15.6" hidden="1" outlineLevel="1">
      <c r="A322" s="94"/>
      <c r="B322" s="274"/>
      <c r="C322" s="285"/>
      <c r="D322" s="286"/>
      <c r="E322" s="177">
        <v>2</v>
      </c>
      <c r="F322" s="178"/>
      <c r="G322" s="179"/>
      <c r="H322" s="180" t="s">
        <v>1523</v>
      </c>
      <c r="I322" s="177" t="s">
        <v>1515</v>
      </c>
      <c r="J322" s="181"/>
      <c r="K322" s="182" t="str">
        <f t="shared" si="13"/>
        <v>CHF / ..</v>
      </c>
      <c r="L322" s="177" t="s">
        <v>1516</v>
      </c>
      <c r="M322" s="183">
        <f t="shared" si="12"/>
        <v>0</v>
      </c>
      <c r="N322" s="282"/>
    </row>
    <row r="323" spans="1:14" s="113" customFormat="1" ht="15.6" hidden="1" outlineLevel="1">
      <c r="A323" s="94"/>
      <c r="B323" s="274"/>
      <c r="C323" s="285"/>
      <c r="D323" s="286"/>
      <c r="E323" s="184" t="s">
        <v>1517</v>
      </c>
      <c r="F323" s="185"/>
      <c r="G323" s="186"/>
      <c r="H323" s="187" t="s">
        <v>1523</v>
      </c>
      <c r="I323" s="184" t="s">
        <v>1515</v>
      </c>
      <c r="J323" s="188"/>
      <c r="K323" s="189" t="str">
        <f t="shared" si="13"/>
        <v>CHF / ..</v>
      </c>
      <c r="L323" s="184" t="s">
        <v>1516</v>
      </c>
      <c r="M323" s="190">
        <f t="shared" si="12"/>
        <v>0</v>
      </c>
      <c r="N323" s="283"/>
    </row>
    <row r="324" spans="1:14" s="113" customFormat="1" ht="15.6" hidden="1" outlineLevel="1">
      <c r="A324" s="94"/>
      <c r="B324" s="274"/>
      <c r="C324" s="285"/>
      <c r="D324" s="278" t="s">
        <v>514</v>
      </c>
      <c r="E324" s="170">
        <v>1</v>
      </c>
      <c r="F324" s="171"/>
      <c r="G324" s="172"/>
      <c r="H324" s="173" t="s">
        <v>2086</v>
      </c>
      <c r="I324" s="170" t="s">
        <v>1515</v>
      </c>
      <c r="J324" s="174"/>
      <c r="K324" s="175" t="str">
        <f t="shared" si="13"/>
        <v>CHF / Stück</v>
      </c>
      <c r="L324" s="170" t="s">
        <v>1516</v>
      </c>
      <c r="M324" s="176">
        <f t="shared" si="12"/>
        <v>0</v>
      </c>
      <c r="N324" s="281">
        <f>SUM(M324:M326)</f>
        <v>0</v>
      </c>
    </row>
    <row r="325" spans="1:14" s="113" customFormat="1" ht="15.6" hidden="1" outlineLevel="1">
      <c r="A325" s="94"/>
      <c r="B325" s="274"/>
      <c r="C325" s="285"/>
      <c r="D325" s="279"/>
      <c r="E325" s="177">
        <v>2</v>
      </c>
      <c r="F325" s="178"/>
      <c r="G325" s="179"/>
      <c r="H325" s="180" t="s">
        <v>1523</v>
      </c>
      <c r="I325" s="177" t="s">
        <v>1515</v>
      </c>
      <c r="J325" s="181"/>
      <c r="K325" s="182" t="str">
        <f t="shared" si="13"/>
        <v>CHF / ..</v>
      </c>
      <c r="L325" s="177" t="s">
        <v>1516</v>
      </c>
      <c r="M325" s="183">
        <f t="shared" si="12"/>
        <v>0</v>
      </c>
      <c r="N325" s="282"/>
    </row>
    <row r="326" spans="1:14" s="113" customFormat="1" ht="15.6" hidden="1" outlineLevel="1">
      <c r="A326" s="94"/>
      <c r="B326" s="274"/>
      <c r="C326" s="285"/>
      <c r="D326" s="280"/>
      <c r="E326" s="184" t="s">
        <v>1517</v>
      </c>
      <c r="F326" s="185"/>
      <c r="G326" s="186"/>
      <c r="H326" s="187" t="s">
        <v>1523</v>
      </c>
      <c r="I326" s="184" t="s">
        <v>1515</v>
      </c>
      <c r="J326" s="188"/>
      <c r="K326" s="189" t="str">
        <f t="shared" si="13"/>
        <v>CHF / ..</v>
      </c>
      <c r="L326" s="184" t="s">
        <v>1516</v>
      </c>
      <c r="M326" s="190">
        <f t="shared" si="12"/>
        <v>0</v>
      </c>
      <c r="N326" s="283"/>
    </row>
    <row r="327" spans="1:14" s="113" customFormat="1" ht="15.75" hidden="1" customHeight="1" outlineLevel="1">
      <c r="A327" s="94"/>
      <c r="B327" s="274" t="s">
        <v>814</v>
      </c>
      <c r="C327" s="275" t="s">
        <v>2057</v>
      </c>
      <c r="D327" s="278" t="s">
        <v>514</v>
      </c>
      <c r="E327" s="170">
        <v>1</v>
      </c>
      <c r="F327" s="171"/>
      <c r="G327" s="249">
        <v>1</v>
      </c>
      <c r="H327" s="252" t="s">
        <v>2087</v>
      </c>
      <c r="I327" s="170" t="s">
        <v>1515</v>
      </c>
      <c r="J327" s="174"/>
      <c r="K327" s="269" t="str">
        <f t="shared" si="13"/>
        <v>CHF / h</v>
      </c>
      <c r="L327" s="170" t="s">
        <v>1516</v>
      </c>
      <c r="M327" s="176">
        <f t="shared" si="12"/>
        <v>0</v>
      </c>
      <c r="N327" s="281">
        <f>SUM(M327:M330)</f>
        <v>0</v>
      </c>
    </row>
    <row r="328" spans="1:14" s="113" customFormat="1" ht="15.6" hidden="1" outlineLevel="1">
      <c r="A328" s="94"/>
      <c r="B328" s="274"/>
      <c r="C328" s="276"/>
      <c r="D328" s="279"/>
      <c r="E328" s="177">
        <v>2</v>
      </c>
      <c r="F328" s="178"/>
      <c r="G328" s="250">
        <v>1</v>
      </c>
      <c r="H328" s="253" t="s">
        <v>2087</v>
      </c>
      <c r="I328" s="177" t="s">
        <v>1515</v>
      </c>
      <c r="J328" s="181"/>
      <c r="K328" s="270" t="str">
        <f t="shared" si="13"/>
        <v>CHF / h</v>
      </c>
      <c r="L328" s="177" t="s">
        <v>1516</v>
      </c>
      <c r="M328" s="183">
        <f t="shared" si="12"/>
        <v>0</v>
      </c>
      <c r="N328" s="282"/>
    </row>
    <row r="329" spans="1:14" s="113" customFormat="1" ht="15.6" hidden="1" outlineLevel="1">
      <c r="A329" s="94"/>
      <c r="B329" s="274"/>
      <c r="C329" s="276"/>
      <c r="D329" s="279"/>
      <c r="E329" s="191">
        <v>3</v>
      </c>
      <c r="F329" s="192"/>
      <c r="G329" s="250">
        <v>1</v>
      </c>
      <c r="H329" s="253" t="s">
        <v>2087</v>
      </c>
      <c r="I329" s="177" t="s">
        <v>1515</v>
      </c>
      <c r="J329" s="181"/>
      <c r="K329" s="182" t="str">
        <f t="shared" si="13"/>
        <v>CHF / h</v>
      </c>
      <c r="L329" s="177" t="s">
        <v>1516</v>
      </c>
      <c r="M329" s="183">
        <f t="shared" si="12"/>
        <v>0</v>
      </c>
      <c r="N329" s="282"/>
    </row>
    <row r="330" spans="1:14" s="113" customFormat="1" ht="15.6" hidden="1" outlineLevel="1">
      <c r="A330" s="94"/>
      <c r="B330" s="274"/>
      <c r="C330" s="277"/>
      <c r="D330" s="280"/>
      <c r="E330" s="184" t="s">
        <v>1517</v>
      </c>
      <c r="F330" s="185"/>
      <c r="G330" s="251">
        <v>1</v>
      </c>
      <c r="H330" s="254" t="s">
        <v>2087</v>
      </c>
      <c r="I330" s="184" t="s">
        <v>1515</v>
      </c>
      <c r="J330" s="188"/>
      <c r="K330" s="202" t="str">
        <f t="shared" si="13"/>
        <v>CHF / h</v>
      </c>
      <c r="L330" s="184" t="s">
        <v>1516</v>
      </c>
      <c r="M330" s="190">
        <f t="shared" si="12"/>
        <v>0</v>
      </c>
      <c r="N330" s="283"/>
    </row>
    <row r="331" spans="1:14" s="113" customFormat="1" ht="15.6" hidden="1" customHeight="1" outlineLevel="1">
      <c r="A331" s="94"/>
      <c r="B331" s="284" t="s">
        <v>815</v>
      </c>
      <c r="C331" s="285" t="s">
        <v>1612</v>
      </c>
      <c r="D331" s="286" t="s">
        <v>513</v>
      </c>
      <c r="E331" s="170">
        <v>1</v>
      </c>
      <c r="F331" s="171"/>
      <c r="G331" s="172"/>
      <c r="H331" s="173" t="s">
        <v>1523</v>
      </c>
      <c r="I331" s="170" t="s">
        <v>1515</v>
      </c>
      <c r="J331" s="174"/>
      <c r="K331" s="175" t="str">
        <f t="shared" si="13"/>
        <v>CHF / ..</v>
      </c>
      <c r="L331" s="170" t="s">
        <v>1516</v>
      </c>
      <c r="M331" s="176">
        <f t="shared" si="12"/>
        <v>0</v>
      </c>
      <c r="N331" s="281">
        <f>SUM(M331:M333)</f>
        <v>0</v>
      </c>
    </row>
    <row r="332" spans="1:14" s="113" customFormat="1" ht="15.6" hidden="1" outlineLevel="1">
      <c r="A332" s="94"/>
      <c r="B332" s="284"/>
      <c r="C332" s="285"/>
      <c r="D332" s="286"/>
      <c r="E332" s="177">
        <v>2</v>
      </c>
      <c r="F332" s="178"/>
      <c r="G332" s="179"/>
      <c r="H332" s="180" t="s">
        <v>1523</v>
      </c>
      <c r="I332" s="177" t="s">
        <v>1515</v>
      </c>
      <c r="J332" s="181"/>
      <c r="K332" s="182" t="str">
        <f t="shared" si="13"/>
        <v>CHF / ..</v>
      </c>
      <c r="L332" s="177" t="s">
        <v>1516</v>
      </c>
      <c r="M332" s="183">
        <f t="shared" si="12"/>
        <v>0</v>
      </c>
      <c r="N332" s="282"/>
    </row>
    <row r="333" spans="1:14" s="113" customFormat="1" ht="15.6" hidden="1" outlineLevel="1">
      <c r="A333" s="94"/>
      <c r="B333" s="284"/>
      <c r="C333" s="285"/>
      <c r="D333" s="286"/>
      <c r="E333" s="184" t="s">
        <v>1517</v>
      </c>
      <c r="F333" s="185"/>
      <c r="G333" s="186"/>
      <c r="H333" s="187" t="s">
        <v>1523</v>
      </c>
      <c r="I333" s="184" t="s">
        <v>1515</v>
      </c>
      <c r="J333" s="188"/>
      <c r="K333" s="189" t="str">
        <f t="shared" si="13"/>
        <v>CHF / ..</v>
      </c>
      <c r="L333" s="184" t="s">
        <v>1516</v>
      </c>
      <c r="M333" s="190">
        <f t="shared" si="12"/>
        <v>0</v>
      </c>
      <c r="N333" s="283"/>
    </row>
    <row r="334" spans="1:14" s="113" customFormat="1" ht="15.6" hidden="1" outlineLevel="1">
      <c r="A334" s="94"/>
      <c r="B334" s="284"/>
      <c r="C334" s="285"/>
      <c r="D334" s="278" t="s">
        <v>514</v>
      </c>
      <c r="E334" s="170">
        <v>1</v>
      </c>
      <c r="F334" s="171"/>
      <c r="G334" s="172"/>
      <c r="H334" s="173" t="s">
        <v>2088</v>
      </c>
      <c r="I334" s="170" t="s">
        <v>1515</v>
      </c>
      <c r="J334" s="174"/>
      <c r="K334" s="175" t="str">
        <f t="shared" si="13"/>
        <v>CHF / …</v>
      </c>
      <c r="L334" s="170" t="s">
        <v>1516</v>
      </c>
      <c r="M334" s="176">
        <f t="shared" si="12"/>
        <v>0</v>
      </c>
      <c r="N334" s="281">
        <f>SUM(M334:M336)</f>
        <v>0</v>
      </c>
    </row>
    <row r="335" spans="1:14" s="113" customFormat="1" ht="15.6" hidden="1" outlineLevel="1">
      <c r="A335" s="94"/>
      <c r="B335" s="284"/>
      <c r="C335" s="285"/>
      <c r="D335" s="279"/>
      <c r="E335" s="177">
        <v>2</v>
      </c>
      <c r="F335" s="178"/>
      <c r="G335" s="179"/>
      <c r="H335" s="180" t="s">
        <v>2088</v>
      </c>
      <c r="I335" s="177" t="s">
        <v>1515</v>
      </c>
      <c r="J335" s="181"/>
      <c r="K335" s="182" t="str">
        <f t="shared" si="13"/>
        <v>CHF / …</v>
      </c>
      <c r="L335" s="177" t="s">
        <v>1516</v>
      </c>
      <c r="M335" s="183">
        <f t="shared" si="12"/>
        <v>0</v>
      </c>
      <c r="N335" s="282"/>
    </row>
    <row r="336" spans="1:14" s="113" customFormat="1" ht="15.6" hidden="1" outlineLevel="1">
      <c r="A336" s="94"/>
      <c r="B336" s="284"/>
      <c r="C336" s="285"/>
      <c r="D336" s="280"/>
      <c r="E336" s="184" t="s">
        <v>1517</v>
      </c>
      <c r="F336" s="185"/>
      <c r="G336" s="186"/>
      <c r="H336" s="187" t="s">
        <v>2088</v>
      </c>
      <c r="I336" s="184" t="s">
        <v>1515</v>
      </c>
      <c r="J336" s="188"/>
      <c r="K336" s="189" t="str">
        <f t="shared" si="13"/>
        <v>CHF / …</v>
      </c>
      <c r="L336" s="184" t="s">
        <v>1516</v>
      </c>
      <c r="M336" s="190">
        <f t="shared" si="12"/>
        <v>0</v>
      </c>
      <c r="N336" s="283"/>
    </row>
    <row r="337" spans="1:14">
      <c r="A337"/>
    </row>
    <row r="338" spans="1:14" s="113" customFormat="1" collapsed="1">
      <c r="A338" s="94"/>
      <c r="B338" s="236" t="s">
        <v>1042</v>
      </c>
      <c r="C338" s="51" t="str">
        <f>+VLOOKUP(B338&amp;"a",'Teure Verfahren'!B:D,3,FALSE)</f>
        <v>Dauer der Behandlung mit einem herzkreislauf- und lungenunterstützenden System, mit Pumpe, mit Oxygenator (inkl. CO2-removal), extrakorporal, veno-arteriell oder venovenoarteriell (ECMO)</v>
      </c>
      <c r="D338" s="94"/>
    </row>
    <row r="339" spans="1:14" s="113" customFormat="1" hidden="1" outlineLevel="1">
      <c r="A339" s="94"/>
      <c r="B339" s="239"/>
      <c r="C339" s="166" t="s">
        <v>1611</v>
      </c>
      <c r="D339" s="167" t="s">
        <v>1610</v>
      </c>
      <c r="E339" s="167" t="s">
        <v>1508</v>
      </c>
      <c r="F339" s="167" t="s">
        <v>429</v>
      </c>
      <c r="G339" s="167" t="s">
        <v>1509</v>
      </c>
      <c r="H339" s="167" t="s">
        <v>1510</v>
      </c>
      <c r="I339" s="167"/>
      <c r="J339" s="168" t="s">
        <v>1511</v>
      </c>
      <c r="K339" s="167" t="s">
        <v>1510</v>
      </c>
      <c r="L339" s="167"/>
      <c r="M339" s="167" t="s">
        <v>1512</v>
      </c>
      <c r="N339" s="169" t="s">
        <v>1513</v>
      </c>
    </row>
    <row r="340" spans="1:14" s="113" customFormat="1" ht="15.75" hidden="1" customHeight="1" outlineLevel="1">
      <c r="A340" s="94"/>
      <c r="B340" s="289" t="s">
        <v>811</v>
      </c>
      <c r="C340" s="292" t="s">
        <v>1608</v>
      </c>
      <c r="D340" s="295" t="s">
        <v>513</v>
      </c>
      <c r="E340" s="170">
        <v>1</v>
      </c>
      <c r="F340" s="171"/>
      <c r="G340" s="172"/>
      <c r="H340" s="173" t="s">
        <v>1514</v>
      </c>
      <c r="I340" s="170" t="s">
        <v>1515</v>
      </c>
      <c r="J340" s="174"/>
      <c r="K340" s="175" t="str">
        <f>+"CHF / "&amp;IFERROR(MID(H340,1,SEARCH("/ h",H340)-2),H340)</f>
        <v>CHF / Min</v>
      </c>
      <c r="L340" s="170" t="s">
        <v>1516</v>
      </c>
      <c r="M340" s="176">
        <f t="shared" ref="M340:M382" si="14">+G340*J340</f>
        <v>0</v>
      </c>
      <c r="N340" s="281">
        <f>SUM(M340:M342)</f>
        <v>0</v>
      </c>
    </row>
    <row r="341" spans="1:14" s="113" customFormat="1" ht="15.6" hidden="1" outlineLevel="1">
      <c r="A341" s="94"/>
      <c r="B341" s="290"/>
      <c r="C341" s="293"/>
      <c r="D341" s="296"/>
      <c r="E341" s="177">
        <v>2</v>
      </c>
      <c r="F341" s="178"/>
      <c r="G341" s="179"/>
      <c r="H341" s="180" t="s">
        <v>1514</v>
      </c>
      <c r="I341" s="177" t="s">
        <v>1515</v>
      </c>
      <c r="J341" s="181"/>
      <c r="K341" s="182" t="str">
        <f t="shared" ref="K341:K382" si="15">+"CHF / "&amp;IFERROR(MID(H341,1,SEARCH("/ h",H341)-2),H341)</f>
        <v>CHF / Min</v>
      </c>
      <c r="L341" s="177" t="s">
        <v>1516</v>
      </c>
      <c r="M341" s="183">
        <f t="shared" si="14"/>
        <v>0</v>
      </c>
      <c r="N341" s="282"/>
    </row>
    <row r="342" spans="1:14" s="113" customFormat="1" ht="15.6" hidden="1" outlineLevel="1">
      <c r="A342" s="94"/>
      <c r="B342" s="290"/>
      <c r="C342" s="293"/>
      <c r="D342" s="297"/>
      <c r="E342" s="184" t="s">
        <v>1517</v>
      </c>
      <c r="F342" s="185"/>
      <c r="G342" s="186"/>
      <c r="H342" s="187" t="s">
        <v>1514</v>
      </c>
      <c r="I342" s="184" t="s">
        <v>1515</v>
      </c>
      <c r="J342" s="188"/>
      <c r="K342" s="189" t="str">
        <f t="shared" si="15"/>
        <v>CHF / Min</v>
      </c>
      <c r="L342" s="184" t="s">
        <v>1516</v>
      </c>
      <c r="M342" s="190">
        <f t="shared" si="14"/>
        <v>0</v>
      </c>
      <c r="N342" s="283"/>
    </row>
    <row r="343" spans="1:14" s="113" customFormat="1" ht="15.6" hidden="1" outlineLevel="1">
      <c r="A343" s="94"/>
      <c r="B343" s="290"/>
      <c r="C343" s="293"/>
      <c r="D343" s="295" t="s">
        <v>514</v>
      </c>
      <c r="E343" s="170">
        <v>1</v>
      </c>
      <c r="F343" s="171"/>
      <c r="G343" s="172"/>
      <c r="H343" s="237" t="s">
        <v>2081</v>
      </c>
      <c r="I343" s="170" t="s">
        <v>1515</v>
      </c>
      <c r="J343" s="174"/>
      <c r="K343" s="175" t="str">
        <f t="shared" si="15"/>
        <v>CHF / Min</v>
      </c>
      <c r="L343" s="170" t="s">
        <v>1516</v>
      </c>
      <c r="M343" s="176">
        <f t="shared" si="14"/>
        <v>0</v>
      </c>
      <c r="N343" s="281">
        <f>SUM(M343:M345)</f>
        <v>0</v>
      </c>
    </row>
    <row r="344" spans="1:14" s="113" customFormat="1" ht="15.6" hidden="1" outlineLevel="1">
      <c r="A344" s="94"/>
      <c r="B344" s="290"/>
      <c r="C344" s="293"/>
      <c r="D344" s="296"/>
      <c r="E344" s="177">
        <v>2</v>
      </c>
      <c r="F344" s="178"/>
      <c r="G344" s="179"/>
      <c r="H344" s="268" t="s">
        <v>2082</v>
      </c>
      <c r="I344" s="177" t="s">
        <v>1515</v>
      </c>
      <c r="J344" s="181"/>
      <c r="K344" s="182" t="str">
        <f t="shared" si="15"/>
        <v>CHF / Min</v>
      </c>
      <c r="L344" s="177" t="s">
        <v>1516</v>
      </c>
      <c r="M344" s="183">
        <f t="shared" si="14"/>
        <v>0</v>
      </c>
      <c r="N344" s="282"/>
    </row>
    <row r="345" spans="1:14" s="113" customFormat="1" ht="15.6" hidden="1" outlineLevel="1">
      <c r="A345" s="94"/>
      <c r="B345" s="291"/>
      <c r="C345" s="294"/>
      <c r="D345" s="297"/>
      <c r="E345" s="184" t="s">
        <v>1517</v>
      </c>
      <c r="F345" s="185"/>
      <c r="G345" s="186"/>
      <c r="H345" s="238" t="s">
        <v>2082</v>
      </c>
      <c r="I345" s="184" t="s">
        <v>1515</v>
      </c>
      <c r="J345" s="188"/>
      <c r="K345" s="189" t="str">
        <f t="shared" si="15"/>
        <v>CHF / Min</v>
      </c>
      <c r="L345" s="184" t="s">
        <v>1516</v>
      </c>
      <c r="M345" s="190">
        <f t="shared" si="14"/>
        <v>0</v>
      </c>
      <c r="N345" s="283"/>
    </row>
    <row r="346" spans="1:14" s="113" customFormat="1" ht="15.75" hidden="1" customHeight="1" outlineLevel="1">
      <c r="A346" s="94"/>
      <c r="B346" s="284" t="s">
        <v>812</v>
      </c>
      <c r="C346" s="285" t="s">
        <v>1609</v>
      </c>
      <c r="D346" s="286" t="s">
        <v>513</v>
      </c>
      <c r="E346" s="170">
        <v>1</v>
      </c>
      <c r="F346" s="171"/>
      <c r="G346" s="172"/>
      <c r="H346" s="173" t="s">
        <v>1514</v>
      </c>
      <c r="I346" s="170" t="s">
        <v>1515</v>
      </c>
      <c r="J346" s="174"/>
      <c r="K346" s="175" t="str">
        <f t="shared" si="15"/>
        <v>CHF / Min</v>
      </c>
      <c r="L346" s="170" t="s">
        <v>1516</v>
      </c>
      <c r="M346" s="176">
        <f t="shared" si="14"/>
        <v>0</v>
      </c>
      <c r="N346" s="281">
        <f>SUM(M346:M348)</f>
        <v>0</v>
      </c>
    </row>
    <row r="347" spans="1:14" s="113" customFormat="1" ht="15.6" hidden="1" outlineLevel="1">
      <c r="A347" s="94"/>
      <c r="B347" s="284"/>
      <c r="C347" s="285"/>
      <c r="D347" s="286"/>
      <c r="E347" s="177">
        <v>2</v>
      </c>
      <c r="F347" s="178"/>
      <c r="G347" s="179"/>
      <c r="H347" s="180" t="s">
        <v>1514</v>
      </c>
      <c r="I347" s="177" t="s">
        <v>1515</v>
      </c>
      <c r="J347" s="181"/>
      <c r="K347" s="182" t="str">
        <f t="shared" si="15"/>
        <v>CHF / Min</v>
      </c>
      <c r="L347" s="177" t="s">
        <v>1516</v>
      </c>
      <c r="M347" s="183">
        <f t="shared" si="14"/>
        <v>0</v>
      </c>
      <c r="N347" s="282"/>
    </row>
    <row r="348" spans="1:14" s="113" customFormat="1" ht="15.6" hidden="1" outlineLevel="1">
      <c r="A348" s="94"/>
      <c r="B348" s="284"/>
      <c r="C348" s="285"/>
      <c r="D348" s="286"/>
      <c r="E348" s="184" t="s">
        <v>1517</v>
      </c>
      <c r="F348" s="185"/>
      <c r="G348" s="186"/>
      <c r="H348" s="187" t="s">
        <v>1514</v>
      </c>
      <c r="I348" s="184" t="s">
        <v>1515</v>
      </c>
      <c r="J348" s="188"/>
      <c r="K348" s="189" t="str">
        <f t="shared" si="15"/>
        <v>CHF / Min</v>
      </c>
      <c r="L348" s="184" t="s">
        <v>1516</v>
      </c>
      <c r="M348" s="190">
        <f t="shared" si="14"/>
        <v>0</v>
      </c>
      <c r="N348" s="283"/>
    </row>
    <row r="349" spans="1:14" s="113" customFormat="1" ht="15.6" hidden="1" outlineLevel="1">
      <c r="A349" s="94"/>
      <c r="B349" s="284"/>
      <c r="C349" s="285"/>
      <c r="D349" s="278" t="s">
        <v>514</v>
      </c>
      <c r="E349" s="170">
        <v>1</v>
      </c>
      <c r="F349" s="171"/>
      <c r="G349" s="172"/>
      <c r="H349" s="237" t="s">
        <v>2082</v>
      </c>
      <c r="I349" s="170" t="s">
        <v>1515</v>
      </c>
      <c r="J349" s="174"/>
      <c r="K349" s="175" t="str">
        <f t="shared" si="15"/>
        <v>CHF / Min</v>
      </c>
      <c r="L349" s="170" t="s">
        <v>1516</v>
      </c>
      <c r="M349" s="176">
        <f t="shared" si="14"/>
        <v>0</v>
      </c>
      <c r="N349" s="281">
        <f>SUM(M349:M351)</f>
        <v>0</v>
      </c>
    </row>
    <row r="350" spans="1:14" s="113" customFormat="1" ht="15.6" hidden="1" outlineLevel="1">
      <c r="A350" s="94"/>
      <c r="B350" s="284"/>
      <c r="C350" s="285"/>
      <c r="D350" s="279"/>
      <c r="E350" s="177">
        <v>2</v>
      </c>
      <c r="F350" s="178"/>
      <c r="G350" s="179"/>
      <c r="H350" s="268" t="s">
        <v>2082</v>
      </c>
      <c r="I350" s="177" t="s">
        <v>1515</v>
      </c>
      <c r="J350" s="181"/>
      <c r="K350" s="182" t="str">
        <f t="shared" si="15"/>
        <v>CHF / Min</v>
      </c>
      <c r="L350" s="177" t="s">
        <v>1516</v>
      </c>
      <c r="M350" s="183">
        <f t="shared" si="14"/>
        <v>0</v>
      </c>
      <c r="N350" s="282"/>
    </row>
    <row r="351" spans="1:14" s="113" customFormat="1" ht="15.6" hidden="1" outlineLevel="1">
      <c r="A351" s="94"/>
      <c r="B351" s="284"/>
      <c r="C351" s="285"/>
      <c r="D351" s="280"/>
      <c r="E351" s="184" t="s">
        <v>1517</v>
      </c>
      <c r="F351" s="185"/>
      <c r="G351" s="186"/>
      <c r="H351" s="238" t="s">
        <v>2082</v>
      </c>
      <c r="I351" s="184" t="s">
        <v>1515</v>
      </c>
      <c r="J351" s="188"/>
      <c r="K351" s="189" t="str">
        <f t="shared" si="15"/>
        <v>CHF / Min</v>
      </c>
      <c r="L351" s="184" t="s">
        <v>1516</v>
      </c>
      <c r="M351" s="190">
        <f t="shared" si="14"/>
        <v>0</v>
      </c>
      <c r="N351" s="283"/>
    </row>
    <row r="352" spans="1:14" s="113" customFormat="1" ht="15.75" hidden="1" customHeight="1" outlineLevel="1">
      <c r="A352" s="94"/>
      <c r="B352" s="284" t="s">
        <v>523</v>
      </c>
      <c r="C352" s="285" t="s">
        <v>1518</v>
      </c>
      <c r="D352" s="286" t="s">
        <v>513</v>
      </c>
      <c r="E352" s="170">
        <v>1</v>
      </c>
      <c r="F352" s="171"/>
      <c r="G352" s="172"/>
      <c r="H352" s="173" t="s">
        <v>17</v>
      </c>
      <c r="I352" s="170" t="s">
        <v>1515</v>
      </c>
      <c r="J352" s="174"/>
      <c r="K352" s="175" t="str">
        <f t="shared" si="15"/>
        <v>CHF / mg</v>
      </c>
      <c r="L352" s="170" t="s">
        <v>1516</v>
      </c>
      <c r="M352" s="176">
        <f t="shared" si="14"/>
        <v>0</v>
      </c>
      <c r="N352" s="281">
        <f>SUM(M352:M354)</f>
        <v>0</v>
      </c>
    </row>
    <row r="353" spans="1:14" s="113" customFormat="1" ht="15.6" hidden="1" outlineLevel="1">
      <c r="A353" s="94"/>
      <c r="B353" s="284"/>
      <c r="C353" s="285"/>
      <c r="D353" s="286"/>
      <c r="E353" s="177">
        <v>2</v>
      </c>
      <c r="F353" s="178"/>
      <c r="G353" s="179"/>
      <c r="H353" s="180" t="s">
        <v>18</v>
      </c>
      <c r="I353" s="177" t="s">
        <v>1515</v>
      </c>
      <c r="J353" s="181"/>
      <c r="K353" s="182" t="str">
        <f t="shared" si="15"/>
        <v>CHF / U</v>
      </c>
      <c r="L353" s="177" t="s">
        <v>1516</v>
      </c>
      <c r="M353" s="183">
        <f t="shared" si="14"/>
        <v>0</v>
      </c>
      <c r="N353" s="282"/>
    </row>
    <row r="354" spans="1:14" s="113" customFormat="1" ht="15.6" hidden="1" outlineLevel="1">
      <c r="A354" s="94"/>
      <c r="B354" s="284"/>
      <c r="C354" s="285"/>
      <c r="D354" s="286"/>
      <c r="E354" s="184" t="s">
        <v>1517</v>
      </c>
      <c r="F354" s="185"/>
      <c r="G354" s="186"/>
      <c r="H354" s="187" t="s">
        <v>1517</v>
      </c>
      <c r="I354" s="184" t="s">
        <v>1515</v>
      </c>
      <c r="J354" s="188"/>
      <c r="K354" s="189" t="str">
        <f t="shared" si="15"/>
        <v>CHF / …</v>
      </c>
      <c r="L354" s="184" t="s">
        <v>1516</v>
      </c>
      <c r="M354" s="190">
        <f t="shared" si="14"/>
        <v>0</v>
      </c>
      <c r="N354" s="283"/>
    </row>
    <row r="355" spans="1:14" s="113" customFormat="1" ht="15.6" hidden="1" outlineLevel="1">
      <c r="A355" s="94"/>
      <c r="B355" s="284"/>
      <c r="C355" s="285"/>
      <c r="D355" s="278" t="s">
        <v>514</v>
      </c>
      <c r="E355" s="170">
        <v>1</v>
      </c>
      <c r="F355" s="171"/>
      <c r="G355" s="172"/>
      <c r="H355" s="173" t="s">
        <v>2083</v>
      </c>
      <c r="I355" s="170" t="s">
        <v>1515</v>
      </c>
      <c r="J355" s="174"/>
      <c r="K355" s="175" t="str">
        <f t="shared" si="15"/>
        <v>CHF / mg</v>
      </c>
      <c r="L355" s="170" t="s">
        <v>1516</v>
      </c>
      <c r="M355" s="176">
        <f t="shared" si="14"/>
        <v>0</v>
      </c>
      <c r="N355" s="281">
        <f>SUM(M355:M357)</f>
        <v>0</v>
      </c>
    </row>
    <row r="356" spans="1:14" s="113" customFormat="1" ht="15.6" hidden="1" outlineLevel="1">
      <c r="A356" s="94"/>
      <c r="B356" s="284"/>
      <c r="C356" s="285"/>
      <c r="D356" s="279"/>
      <c r="E356" s="177">
        <v>2</v>
      </c>
      <c r="F356" s="178"/>
      <c r="G356" s="179"/>
      <c r="H356" s="180" t="s">
        <v>2084</v>
      </c>
      <c r="I356" s="177" t="s">
        <v>1515</v>
      </c>
      <c r="J356" s="181"/>
      <c r="K356" s="182" t="str">
        <f t="shared" si="15"/>
        <v>CHF / U</v>
      </c>
      <c r="L356" s="177" t="s">
        <v>1516</v>
      </c>
      <c r="M356" s="183">
        <f t="shared" si="14"/>
        <v>0</v>
      </c>
      <c r="N356" s="282"/>
    </row>
    <row r="357" spans="1:14" s="113" customFormat="1" ht="15.6" hidden="1" outlineLevel="1">
      <c r="A357" s="94"/>
      <c r="B357" s="284"/>
      <c r="C357" s="285"/>
      <c r="D357" s="280"/>
      <c r="E357" s="184" t="s">
        <v>1517</v>
      </c>
      <c r="F357" s="185"/>
      <c r="G357" s="186"/>
      <c r="H357" s="187" t="s">
        <v>1517</v>
      </c>
      <c r="I357" s="184" t="s">
        <v>1515</v>
      </c>
      <c r="J357" s="188"/>
      <c r="K357" s="189" t="str">
        <f t="shared" si="15"/>
        <v>CHF / …</v>
      </c>
      <c r="L357" s="184" t="s">
        <v>1516</v>
      </c>
      <c r="M357" s="190">
        <f t="shared" si="14"/>
        <v>0</v>
      </c>
      <c r="N357" s="283"/>
    </row>
    <row r="358" spans="1:14" s="113" customFormat="1" ht="15.75" hidden="1" customHeight="1" outlineLevel="1">
      <c r="A358" s="94"/>
      <c r="B358" s="284" t="s">
        <v>813</v>
      </c>
      <c r="C358" s="285" t="s">
        <v>1519</v>
      </c>
      <c r="D358" s="286" t="s">
        <v>513</v>
      </c>
      <c r="E358" s="170">
        <v>1</v>
      </c>
      <c r="F358" s="171"/>
      <c r="G358" s="172"/>
      <c r="H358" s="173" t="s">
        <v>1520</v>
      </c>
      <c r="I358" s="170" t="s">
        <v>1515</v>
      </c>
      <c r="J358" s="174"/>
      <c r="K358" s="175" t="str">
        <f t="shared" si="15"/>
        <v>CHF / Konzentrat</v>
      </c>
      <c r="L358" s="170" t="s">
        <v>1516</v>
      </c>
      <c r="M358" s="176">
        <f t="shared" si="14"/>
        <v>0</v>
      </c>
      <c r="N358" s="281">
        <f>SUM(M358:M360)</f>
        <v>0</v>
      </c>
    </row>
    <row r="359" spans="1:14" s="113" customFormat="1" ht="15.6" hidden="1" outlineLevel="1">
      <c r="A359" s="94"/>
      <c r="B359" s="284"/>
      <c r="C359" s="285"/>
      <c r="D359" s="286"/>
      <c r="E359" s="177">
        <v>2</v>
      </c>
      <c r="F359" s="178"/>
      <c r="G359" s="179"/>
      <c r="H359" s="180" t="s">
        <v>1520</v>
      </c>
      <c r="I359" s="177" t="s">
        <v>1515</v>
      </c>
      <c r="J359" s="181"/>
      <c r="K359" s="182" t="str">
        <f t="shared" si="15"/>
        <v>CHF / Konzentrat</v>
      </c>
      <c r="L359" s="177" t="s">
        <v>1516</v>
      </c>
      <c r="M359" s="183">
        <f t="shared" si="14"/>
        <v>0</v>
      </c>
      <c r="N359" s="282"/>
    </row>
    <row r="360" spans="1:14" s="113" customFormat="1" ht="15.6" hidden="1" outlineLevel="1">
      <c r="A360" s="94"/>
      <c r="B360" s="284"/>
      <c r="C360" s="285"/>
      <c r="D360" s="286"/>
      <c r="E360" s="184" t="s">
        <v>1517</v>
      </c>
      <c r="F360" s="185"/>
      <c r="G360" s="186"/>
      <c r="H360" s="187" t="s">
        <v>1520</v>
      </c>
      <c r="I360" s="184" t="s">
        <v>1515</v>
      </c>
      <c r="J360" s="188"/>
      <c r="K360" s="189" t="str">
        <f t="shared" si="15"/>
        <v>CHF / Konzentrat</v>
      </c>
      <c r="L360" s="184" t="s">
        <v>1516</v>
      </c>
      <c r="M360" s="190">
        <f t="shared" si="14"/>
        <v>0</v>
      </c>
      <c r="N360" s="283"/>
    </row>
    <row r="361" spans="1:14" s="113" customFormat="1" ht="15.6" hidden="1" outlineLevel="1">
      <c r="A361" s="94"/>
      <c r="B361" s="284"/>
      <c r="C361" s="285"/>
      <c r="D361" s="278" t="s">
        <v>514</v>
      </c>
      <c r="E361" s="170">
        <v>1</v>
      </c>
      <c r="F361" s="171"/>
      <c r="G361" s="172"/>
      <c r="H361" s="173" t="s">
        <v>2085</v>
      </c>
      <c r="I361" s="170" t="s">
        <v>1515</v>
      </c>
      <c r="J361" s="174"/>
      <c r="K361" s="175" t="str">
        <f t="shared" si="15"/>
        <v>CHF / Konzentrat</v>
      </c>
      <c r="L361" s="170" t="s">
        <v>1516</v>
      </c>
      <c r="M361" s="176">
        <f t="shared" si="14"/>
        <v>0</v>
      </c>
      <c r="N361" s="281">
        <f>SUM(M361:M363)</f>
        <v>0</v>
      </c>
    </row>
    <row r="362" spans="1:14" s="113" customFormat="1" ht="15.6" hidden="1" outlineLevel="1">
      <c r="A362" s="94"/>
      <c r="B362" s="284"/>
      <c r="C362" s="285"/>
      <c r="D362" s="279"/>
      <c r="E362" s="177">
        <v>2</v>
      </c>
      <c r="F362" s="178"/>
      <c r="G362" s="179"/>
      <c r="H362" s="180" t="s">
        <v>2085</v>
      </c>
      <c r="I362" s="177" t="s">
        <v>1515</v>
      </c>
      <c r="J362" s="181"/>
      <c r="K362" s="182" t="str">
        <f t="shared" si="15"/>
        <v>CHF / Konzentrat</v>
      </c>
      <c r="L362" s="177" t="s">
        <v>1516</v>
      </c>
      <c r="M362" s="183">
        <f t="shared" si="14"/>
        <v>0</v>
      </c>
      <c r="N362" s="282"/>
    </row>
    <row r="363" spans="1:14" s="113" customFormat="1" ht="15.6" hidden="1" outlineLevel="1">
      <c r="A363" s="94"/>
      <c r="B363" s="284"/>
      <c r="C363" s="285"/>
      <c r="D363" s="280"/>
      <c r="E363" s="184" t="s">
        <v>1517</v>
      </c>
      <c r="F363" s="185"/>
      <c r="G363" s="186"/>
      <c r="H363" s="187" t="s">
        <v>2085</v>
      </c>
      <c r="I363" s="184" t="s">
        <v>1515</v>
      </c>
      <c r="J363" s="188"/>
      <c r="K363" s="189" t="str">
        <f t="shared" si="15"/>
        <v>CHF / Konzentrat</v>
      </c>
      <c r="L363" s="184" t="s">
        <v>1516</v>
      </c>
      <c r="M363" s="190">
        <f t="shared" si="14"/>
        <v>0</v>
      </c>
      <c r="N363" s="283"/>
    </row>
    <row r="364" spans="1:14" s="113" customFormat="1" ht="15.75" hidden="1" customHeight="1" outlineLevel="1">
      <c r="A364" s="94"/>
      <c r="B364" s="274" t="s">
        <v>1521</v>
      </c>
      <c r="C364" s="285" t="s">
        <v>1601</v>
      </c>
      <c r="D364" s="286" t="s">
        <v>513</v>
      </c>
      <c r="E364" s="170">
        <v>1</v>
      </c>
      <c r="F364" s="171"/>
      <c r="G364" s="172"/>
      <c r="H364" s="173" t="s">
        <v>1522</v>
      </c>
      <c r="I364" s="170" t="s">
        <v>1515</v>
      </c>
      <c r="J364" s="174"/>
      <c r="K364" s="175" t="str">
        <f t="shared" si="15"/>
        <v>CHF / Stück</v>
      </c>
      <c r="L364" s="170" t="s">
        <v>1516</v>
      </c>
      <c r="M364" s="176">
        <f t="shared" si="14"/>
        <v>0</v>
      </c>
      <c r="N364" s="281">
        <f>SUM(M364:M366)</f>
        <v>0</v>
      </c>
    </row>
    <row r="365" spans="1:14" s="113" customFormat="1" ht="15.6" hidden="1" outlineLevel="1">
      <c r="A365" s="94"/>
      <c r="B365" s="274"/>
      <c r="C365" s="285"/>
      <c r="D365" s="286"/>
      <c r="E365" s="177">
        <v>2</v>
      </c>
      <c r="F365" s="178"/>
      <c r="G365" s="179"/>
      <c r="H365" s="180" t="s">
        <v>1523</v>
      </c>
      <c r="I365" s="177" t="s">
        <v>1515</v>
      </c>
      <c r="J365" s="181"/>
      <c r="K365" s="182" t="str">
        <f t="shared" si="15"/>
        <v>CHF / ..</v>
      </c>
      <c r="L365" s="177" t="s">
        <v>1516</v>
      </c>
      <c r="M365" s="183">
        <f t="shared" si="14"/>
        <v>0</v>
      </c>
      <c r="N365" s="282"/>
    </row>
    <row r="366" spans="1:14" s="113" customFormat="1" ht="15.6" hidden="1" outlineLevel="1">
      <c r="A366" s="94"/>
      <c r="B366" s="274"/>
      <c r="C366" s="285"/>
      <c r="D366" s="286"/>
      <c r="E366" s="184" t="s">
        <v>1517</v>
      </c>
      <c r="F366" s="185"/>
      <c r="G366" s="186"/>
      <c r="H366" s="187" t="s">
        <v>1523</v>
      </c>
      <c r="I366" s="184" t="s">
        <v>1515</v>
      </c>
      <c r="J366" s="188"/>
      <c r="K366" s="189" t="str">
        <f t="shared" si="15"/>
        <v>CHF / ..</v>
      </c>
      <c r="L366" s="184" t="s">
        <v>1516</v>
      </c>
      <c r="M366" s="190">
        <f t="shared" si="14"/>
        <v>0</v>
      </c>
      <c r="N366" s="283"/>
    </row>
    <row r="367" spans="1:14" s="113" customFormat="1" ht="15.75" hidden="1" customHeight="1" outlineLevel="1">
      <c r="A367" s="94"/>
      <c r="B367" s="274" t="s">
        <v>1524</v>
      </c>
      <c r="C367" s="285" t="s">
        <v>1602</v>
      </c>
      <c r="D367" s="286" t="s">
        <v>513</v>
      </c>
      <c r="E367" s="170">
        <v>1</v>
      </c>
      <c r="F367" s="171"/>
      <c r="G367" s="172"/>
      <c r="H367" s="173" t="s">
        <v>1522</v>
      </c>
      <c r="I367" s="170" t="s">
        <v>1515</v>
      </c>
      <c r="J367" s="174"/>
      <c r="K367" s="175" t="str">
        <f t="shared" si="15"/>
        <v>CHF / Stück</v>
      </c>
      <c r="L367" s="170" t="s">
        <v>1516</v>
      </c>
      <c r="M367" s="176">
        <f t="shared" si="14"/>
        <v>0</v>
      </c>
      <c r="N367" s="281">
        <f>SUM(M367:M369)</f>
        <v>0</v>
      </c>
    </row>
    <row r="368" spans="1:14" s="113" customFormat="1" ht="15.6" hidden="1" outlineLevel="1">
      <c r="A368" s="94"/>
      <c r="B368" s="274"/>
      <c r="C368" s="285"/>
      <c r="D368" s="286"/>
      <c r="E368" s="177">
        <v>2</v>
      </c>
      <c r="F368" s="178"/>
      <c r="G368" s="179"/>
      <c r="H368" s="180" t="s">
        <v>1523</v>
      </c>
      <c r="I368" s="177" t="s">
        <v>1515</v>
      </c>
      <c r="J368" s="181"/>
      <c r="K368" s="182" t="str">
        <f t="shared" si="15"/>
        <v>CHF / ..</v>
      </c>
      <c r="L368" s="177" t="s">
        <v>1516</v>
      </c>
      <c r="M368" s="183">
        <f t="shared" si="14"/>
        <v>0</v>
      </c>
      <c r="N368" s="282"/>
    </row>
    <row r="369" spans="1:14" s="113" customFormat="1" ht="15.6" hidden="1" outlineLevel="1">
      <c r="A369" s="94"/>
      <c r="B369" s="274"/>
      <c r="C369" s="285"/>
      <c r="D369" s="286"/>
      <c r="E369" s="184" t="s">
        <v>1517</v>
      </c>
      <c r="F369" s="185"/>
      <c r="G369" s="186"/>
      <c r="H369" s="187" t="s">
        <v>1523</v>
      </c>
      <c r="I369" s="184" t="s">
        <v>1515</v>
      </c>
      <c r="J369" s="188"/>
      <c r="K369" s="189" t="str">
        <f t="shared" si="15"/>
        <v>CHF / ..</v>
      </c>
      <c r="L369" s="184" t="s">
        <v>1516</v>
      </c>
      <c r="M369" s="190">
        <f t="shared" si="14"/>
        <v>0</v>
      </c>
      <c r="N369" s="283"/>
    </row>
    <row r="370" spans="1:14" s="113" customFormat="1" ht="15.6" hidden="1" outlineLevel="1">
      <c r="A370" s="94"/>
      <c r="B370" s="274"/>
      <c r="C370" s="285"/>
      <c r="D370" s="278" t="s">
        <v>514</v>
      </c>
      <c r="E370" s="170">
        <v>1</v>
      </c>
      <c r="F370" s="171"/>
      <c r="G370" s="172"/>
      <c r="H370" s="173" t="s">
        <v>2086</v>
      </c>
      <c r="I370" s="170" t="s">
        <v>1515</v>
      </c>
      <c r="J370" s="174"/>
      <c r="K370" s="175" t="str">
        <f t="shared" si="15"/>
        <v>CHF / Stück</v>
      </c>
      <c r="L370" s="170" t="s">
        <v>1516</v>
      </c>
      <c r="M370" s="176">
        <f t="shared" si="14"/>
        <v>0</v>
      </c>
      <c r="N370" s="281">
        <f>SUM(M370:M372)</f>
        <v>0</v>
      </c>
    </row>
    <row r="371" spans="1:14" s="113" customFormat="1" ht="15.6" hidden="1" outlineLevel="1">
      <c r="A371" s="94"/>
      <c r="B371" s="274"/>
      <c r="C371" s="285"/>
      <c r="D371" s="279"/>
      <c r="E371" s="177">
        <v>2</v>
      </c>
      <c r="F371" s="178"/>
      <c r="G371" s="179"/>
      <c r="H371" s="180" t="s">
        <v>1523</v>
      </c>
      <c r="I371" s="177" t="s">
        <v>1515</v>
      </c>
      <c r="J371" s="181"/>
      <c r="K371" s="182" t="str">
        <f t="shared" si="15"/>
        <v>CHF / ..</v>
      </c>
      <c r="L371" s="177" t="s">
        <v>1516</v>
      </c>
      <c r="M371" s="183">
        <f t="shared" si="14"/>
        <v>0</v>
      </c>
      <c r="N371" s="282"/>
    </row>
    <row r="372" spans="1:14" s="113" customFormat="1" ht="15.6" hidden="1" outlineLevel="1">
      <c r="A372" s="94"/>
      <c r="B372" s="274"/>
      <c r="C372" s="285"/>
      <c r="D372" s="280"/>
      <c r="E372" s="184" t="s">
        <v>1517</v>
      </c>
      <c r="F372" s="185"/>
      <c r="G372" s="186"/>
      <c r="H372" s="187" t="s">
        <v>1523</v>
      </c>
      <c r="I372" s="184" t="s">
        <v>1515</v>
      </c>
      <c r="J372" s="188"/>
      <c r="K372" s="189" t="str">
        <f t="shared" si="15"/>
        <v>CHF / ..</v>
      </c>
      <c r="L372" s="184" t="s">
        <v>1516</v>
      </c>
      <c r="M372" s="190">
        <f t="shared" si="14"/>
        <v>0</v>
      </c>
      <c r="N372" s="283"/>
    </row>
    <row r="373" spans="1:14" s="113" customFormat="1" ht="15.75" hidden="1" customHeight="1" outlineLevel="1">
      <c r="A373" s="94"/>
      <c r="B373" s="274" t="s">
        <v>814</v>
      </c>
      <c r="C373" s="275" t="s">
        <v>2057</v>
      </c>
      <c r="D373" s="278" t="s">
        <v>514</v>
      </c>
      <c r="E373" s="170">
        <v>1</v>
      </c>
      <c r="F373" s="171"/>
      <c r="G373" s="249">
        <v>1</v>
      </c>
      <c r="H373" s="252" t="s">
        <v>2087</v>
      </c>
      <c r="I373" s="170" t="s">
        <v>1515</v>
      </c>
      <c r="J373" s="174"/>
      <c r="K373" s="269" t="str">
        <f t="shared" si="15"/>
        <v>CHF / h</v>
      </c>
      <c r="L373" s="170" t="s">
        <v>1516</v>
      </c>
      <c r="M373" s="176">
        <f t="shared" si="14"/>
        <v>0</v>
      </c>
      <c r="N373" s="281">
        <f>SUM(M373:M376)</f>
        <v>0</v>
      </c>
    </row>
    <row r="374" spans="1:14" s="113" customFormat="1" ht="15.6" hidden="1" outlineLevel="1">
      <c r="A374" s="94"/>
      <c r="B374" s="274"/>
      <c r="C374" s="276"/>
      <c r="D374" s="279"/>
      <c r="E374" s="177">
        <v>2</v>
      </c>
      <c r="F374" s="178"/>
      <c r="G374" s="250">
        <v>1</v>
      </c>
      <c r="H374" s="253" t="s">
        <v>2087</v>
      </c>
      <c r="I374" s="177" t="s">
        <v>1515</v>
      </c>
      <c r="J374" s="181"/>
      <c r="K374" s="270" t="str">
        <f t="shared" si="15"/>
        <v>CHF / h</v>
      </c>
      <c r="L374" s="177" t="s">
        <v>1516</v>
      </c>
      <c r="M374" s="183">
        <f t="shared" si="14"/>
        <v>0</v>
      </c>
      <c r="N374" s="282"/>
    </row>
    <row r="375" spans="1:14" s="113" customFormat="1" ht="15.6" hidden="1" outlineLevel="1">
      <c r="A375" s="94"/>
      <c r="B375" s="274"/>
      <c r="C375" s="276"/>
      <c r="D375" s="279"/>
      <c r="E375" s="191">
        <v>3</v>
      </c>
      <c r="F375" s="192"/>
      <c r="G375" s="250">
        <v>1</v>
      </c>
      <c r="H375" s="253" t="s">
        <v>2087</v>
      </c>
      <c r="I375" s="177" t="s">
        <v>1515</v>
      </c>
      <c r="J375" s="181"/>
      <c r="K375" s="182" t="str">
        <f t="shared" si="15"/>
        <v>CHF / h</v>
      </c>
      <c r="L375" s="177" t="s">
        <v>1516</v>
      </c>
      <c r="M375" s="183">
        <f t="shared" si="14"/>
        <v>0</v>
      </c>
      <c r="N375" s="282"/>
    </row>
    <row r="376" spans="1:14" s="113" customFormat="1" ht="15.6" hidden="1" outlineLevel="1">
      <c r="A376" s="94"/>
      <c r="B376" s="274"/>
      <c r="C376" s="277"/>
      <c r="D376" s="280"/>
      <c r="E376" s="184" t="s">
        <v>1517</v>
      </c>
      <c r="F376" s="185"/>
      <c r="G376" s="251">
        <v>1</v>
      </c>
      <c r="H376" s="254" t="s">
        <v>2087</v>
      </c>
      <c r="I376" s="184" t="s">
        <v>1515</v>
      </c>
      <c r="J376" s="188"/>
      <c r="K376" s="202" t="str">
        <f t="shared" si="15"/>
        <v>CHF / h</v>
      </c>
      <c r="L376" s="184" t="s">
        <v>1516</v>
      </c>
      <c r="M376" s="190">
        <f t="shared" si="14"/>
        <v>0</v>
      </c>
      <c r="N376" s="283"/>
    </row>
    <row r="377" spans="1:14" s="113" customFormat="1" ht="15.6" hidden="1" customHeight="1" outlineLevel="1">
      <c r="A377" s="94"/>
      <c r="B377" s="284" t="s">
        <v>815</v>
      </c>
      <c r="C377" s="285" t="s">
        <v>1612</v>
      </c>
      <c r="D377" s="286" t="s">
        <v>513</v>
      </c>
      <c r="E377" s="170">
        <v>1</v>
      </c>
      <c r="F377" s="171"/>
      <c r="G377" s="172"/>
      <c r="H377" s="173" t="s">
        <v>1523</v>
      </c>
      <c r="I377" s="170" t="s">
        <v>1515</v>
      </c>
      <c r="J377" s="174"/>
      <c r="K377" s="175" t="str">
        <f t="shared" si="15"/>
        <v>CHF / ..</v>
      </c>
      <c r="L377" s="170" t="s">
        <v>1516</v>
      </c>
      <c r="M377" s="176">
        <f t="shared" si="14"/>
        <v>0</v>
      </c>
      <c r="N377" s="281">
        <f>SUM(M377:M379)</f>
        <v>0</v>
      </c>
    </row>
    <row r="378" spans="1:14" s="113" customFormat="1" ht="15.6" hidden="1" outlineLevel="1">
      <c r="A378" s="94"/>
      <c r="B378" s="284"/>
      <c r="C378" s="285"/>
      <c r="D378" s="286"/>
      <c r="E378" s="177">
        <v>2</v>
      </c>
      <c r="F378" s="178"/>
      <c r="G378" s="179"/>
      <c r="H378" s="180" t="s">
        <v>1523</v>
      </c>
      <c r="I378" s="177" t="s">
        <v>1515</v>
      </c>
      <c r="J378" s="181"/>
      <c r="K378" s="182" t="str">
        <f t="shared" si="15"/>
        <v>CHF / ..</v>
      </c>
      <c r="L378" s="177" t="s">
        <v>1516</v>
      </c>
      <c r="M378" s="183">
        <f t="shared" si="14"/>
        <v>0</v>
      </c>
      <c r="N378" s="282"/>
    </row>
    <row r="379" spans="1:14" s="113" customFormat="1" ht="15.6" hidden="1" outlineLevel="1">
      <c r="A379" s="94"/>
      <c r="B379" s="284"/>
      <c r="C379" s="285"/>
      <c r="D379" s="286"/>
      <c r="E379" s="184" t="s">
        <v>1517</v>
      </c>
      <c r="F379" s="185"/>
      <c r="G379" s="186"/>
      <c r="H379" s="187" t="s">
        <v>1523</v>
      </c>
      <c r="I379" s="184" t="s">
        <v>1515</v>
      </c>
      <c r="J379" s="188"/>
      <c r="K379" s="189" t="str">
        <f t="shared" si="15"/>
        <v>CHF / ..</v>
      </c>
      <c r="L379" s="184" t="s">
        <v>1516</v>
      </c>
      <c r="M379" s="190">
        <f t="shared" si="14"/>
        <v>0</v>
      </c>
      <c r="N379" s="283"/>
    </row>
    <row r="380" spans="1:14" s="113" customFormat="1" ht="15.6" hidden="1" outlineLevel="1">
      <c r="A380" s="94"/>
      <c r="B380" s="284"/>
      <c r="C380" s="285"/>
      <c r="D380" s="278" t="s">
        <v>514</v>
      </c>
      <c r="E380" s="170">
        <v>1</v>
      </c>
      <c r="F380" s="171"/>
      <c r="G380" s="172"/>
      <c r="H380" s="173" t="s">
        <v>2088</v>
      </c>
      <c r="I380" s="170" t="s">
        <v>1515</v>
      </c>
      <c r="J380" s="174"/>
      <c r="K380" s="175" t="str">
        <f t="shared" si="15"/>
        <v>CHF / …</v>
      </c>
      <c r="L380" s="170" t="s">
        <v>1516</v>
      </c>
      <c r="M380" s="176">
        <f t="shared" si="14"/>
        <v>0</v>
      </c>
      <c r="N380" s="281">
        <f>SUM(M380:M382)</f>
        <v>0</v>
      </c>
    </row>
    <row r="381" spans="1:14" s="113" customFormat="1" ht="15.6" hidden="1" outlineLevel="1">
      <c r="A381" s="94"/>
      <c r="B381" s="284"/>
      <c r="C381" s="285"/>
      <c r="D381" s="279"/>
      <c r="E381" s="177">
        <v>2</v>
      </c>
      <c r="F381" s="178"/>
      <c r="G381" s="179"/>
      <c r="H381" s="180" t="s">
        <v>2088</v>
      </c>
      <c r="I381" s="177" t="s">
        <v>1515</v>
      </c>
      <c r="J381" s="181"/>
      <c r="K381" s="182" t="str">
        <f t="shared" si="15"/>
        <v>CHF / …</v>
      </c>
      <c r="L381" s="177" t="s">
        <v>1516</v>
      </c>
      <c r="M381" s="183">
        <f t="shared" si="14"/>
        <v>0</v>
      </c>
      <c r="N381" s="282"/>
    </row>
    <row r="382" spans="1:14" s="113" customFormat="1" ht="15.6" hidden="1" outlineLevel="1">
      <c r="A382" s="94"/>
      <c r="B382" s="284"/>
      <c r="C382" s="285"/>
      <c r="D382" s="280"/>
      <c r="E382" s="184" t="s">
        <v>1517</v>
      </c>
      <c r="F382" s="185"/>
      <c r="G382" s="186"/>
      <c r="H382" s="187" t="s">
        <v>2088</v>
      </c>
      <c r="I382" s="184" t="s">
        <v>1515</v>
      </c>
      <c r="J382" s="188"/>
      <c r="K382" s="189" t="str">
        <f t="shared" si="15"/>
        <v>CHF / …</v>
      </c>
      <c r="L382" s="184" t="s">
        <v>1516</v>
      </c>
      <c r="M382" s="190">
        <f t="shared" si="14"/>
        <v>0</v>
      </c>
      <c r="N382" s="283"/>
    </row>
    <row r="383" spans="1:14">
      <c r="A383"/>
    </row>
    <row r="384" spans="1:14" s="113" customFormat="1" collapsed="1">
      <c r="A384" s="94"/>
      <c r="B384" s="236" t="s">
        <v>1043</v>
      </c>
      <c r="C384" s="51" t="str">
        <f>+VLOOKUP(B384&amp;"a",'Teure Verfahren'!B:D,3,FALSE)</f>
        <v>Dauer der Behandlung mit einem herzkreislauf- und lungenunterstützenden System, ohne Pumpe, mit CO2-removal (ECLA)</v>
      </c>
      <c r="D384" s="94"/>
    </row>
    <row r="385" spans="1:14" s="113" customFormat="1" hidden="1" outlineLevel="1">
      <c r="A385" s="94"/>
      <c r="B385" s="239"/>
      <c r="C385" s="166" t="s">
        <v>1611</v>
      </c>
      <c r="D385" s="167" t="s">
        <v>1610</v>
      </c>
      <c r="E385" s="167" t="s">
        <v>1508</v>
      </c>
      <c r="F385" s="167" t="s">
        <v>429</v>
      </c>
      <c r="G385" s="167" t="s">
        <v>1509</v>
      </c>
      <c r="H385" s="167" t="s">
        <v>1510</v>
      </c>
      <c r="I385" s="167"/>
      <c r="J385" s="168" t="s">
        <v>1511</v>
      </c>
      <c r="K385" s="167" t="s">
        <v>1510</v>
      </c>
      <c r="L385" s="167"/>
      <c r="M385" s="167" t="s">
        <v>1512</v>
      </c>
      <c r="N385" s="169" t="s">
        <v>1513</v>
      </c>
    </row>
    <row r="386" spans="1:14" s="113" customFormat="1" ht="15.75" hidden="1" customHeight="1" outlineLevel="1">
      <c r="A386" s="94"/>
      <c r="B386" s="289" t="s">
        <v>811</v>
      </c>
      <c r="C386" s="292" t="s">
        <v>1608</v>
      </c>
      <c r="D386" s="295" t="s">
        <v>513</v>
      </c>
      <c r="E386" s="170">
        <v>1</v>
      </c>
      <c r="F386" s="171"/>
      <c r="G386" s="172"/>
      <c r="H386" s="173" t="s">
        <v>1514</v>
      </c>
      <c r="I386" s="170" t="s">
        <v>1515</v>
      </c>
      <c r="J386" s="174"/>
      <c r="K386" s="175" t="str">
        <f>+"CHF / "&amp;IFERROR(MID(H386,1,SEARCH("/ h",H386)-2),H386)</f>
        <v>CHF / Min</v>
      </c>
      <c r="L386" s="170" t="s">
        <v>1516</v>
      </c>
      <c r="M386" s="176">
        <f t="shared" ref="M386:M428" si="16">+G386*J386</f>
        <v>0</v>
      </c>
      <c r="N386" s="281">
        <f>SUM(M386:M388)</f>
        <v>0</v>
      </c>
    </row>
    <row r="387" spans="1:14" s="113" customFormat="1" ht="15.6" hidden="1" outlineLevel="1">
      <c r="A387" s="94"/>
      <c r="B387" s="290"/>
      <c r="C387" s="293"/>
      <c r="D387" s="296"/>
      <c r="E387" s="177">
        <v>2</v>
      </c>
      <c r="F387" s="178"/>
      <c r="G387" s="179"/>
      <c r="H387" s="180" t="s">
        <v>1514</v>
      </c>
      <c r="I387" s="177" t="s">
        <v>1515</v>
      </c>
      <c r="J387" s="181"/>
      <c r="K387" s="182" t="str">
        <f t="shared" ref="K387:K428" si="17">+"CHF / "&amp;IFERROR(MID(H387,1,SEARCH("/ h",H387)-2),H387)</f>
        <v>CHF / Min</v>
      </c>
      <c r="L387" s="177" t="s">
        <v>1516</v>
      </c>
      <c r="M387" s="183">
        <f t="shared" si="16"/>
        <v>0</v>
      </c>
      <c r="N387" s="282"/>
    </row>
    <row r="388" spans="1:14" s="113" customFormat="1" ht="15.6" hidden="1" outlineLevel="1">
      <c r="A388" s="94"/>
      <c r="B388" s="290"/>
      <c r="C388" s="293"/>
      <c r="D388" s="297"/>
      <c r="E388" s="184" t="s">
        <v>1517</v>
      </c>
      <c r="F388" s="185"/>
      <c r="G388" s="186"/>
      <c r="H388" s="187" t="s">
        <v>1514</v>
      </c>
      <c r="I388" s="184" t="s">
        <v>1515</v>
      </c>
      <c r="J388" s="188"/>
      <c r="K388" s="189" t="str">
        <f t="shared" si="17"/>
        <v>CHF / Min</v>
      </c>
      <c r="L388" s="184" t="s">
        <v>1516</v>
      </c>
      <c r="M388" s="190">
        <f t="shared" si="16"/>
        <v>0</v>
      </c>
      <c r="N388" s="283"/>
    </row>
    <row r="389" spans="1:14" s="113" customFormat="1" ht="15.6" hidden="1" outlineLevel="1">
      <c r="A389" s="94"/>
      <c r="B389" s="290"/>
      <c r="C389" s="293"/>
      <c r="D389" s="295" t="s">
        <v>514</v>
      </c>
      <c r="E389" s="170">
        <v>1</v>
      </c>
      <c r="F389" s="171"/>
      <c r="G389" s="172"/>
      <c r="H389" s="237" t="s">
        <v>2081</v>
      </c>
      <c r="I389" s="170" t="s">
        <v>1515</v>
      </c>
      <c r="J389" s="174"/>
      <c r="K389" s="175" t="str">
        <f t="shared" si="17"/>
        <v>CHF / Min</v>
      </c>
      <c r="L389" s="170" t="s">
        <v>1516</v>
      </c>
      <c r="M389" s="176">
        <f t="shared" si="16"/>
        <v>0</v>
      </c>
      <c r="N389" s="281">
        <f>SUM(M389:M391)</f>
        <v>0</v>
      </c>
    </row>
    <row r="390" spans="1:14" s="113" customFormat="1" ht="15.6" hidden="1" outlineLevel="1">
      <c r="A390" s="94"/>
      <c r="B390" s="290"/>
      <c r="C390" s="293"/>
      <c r="D390" s="296"/>
      <c r="E390" s="177">
        <v>2</v>
      </c>
      <c r="F390" s="178"/>
      <c r="G390" s="179"/>
      <c r="H390" s="268" t="s">
        <v>2082</v>
      </c>
      <c r="I390" s="177" t="s">
        <v>1515</v>
      </c>
      <c r="J390" s="181"/>
      <c r="K390" s="182" t="str">
        <f t="shared" si="17"/>
        <v>CHF / Min</v>
      </c>
      <c r="L390" s="177" t="s">
        <v>1516</v>
      </c>
      <c r="M390" s="183">
        <f t="shared" si="16"/>
        <v>0</v>
      </c>
      <c r="N390" s="282"/>
    </row>
    <row r="391" spans="1:14" s="113" customFormat="1" ht="15.6" hidden="1" outlineLevel="1">
      <c r="A391" s="94"/>
      <c r="B391" s="291"/>
      <c r="C391" s="294"/>
      <c r="D391" s="297"/>
      <c r="E391" s="184" t="s">
        <v>1517</v>
      </c>
      <c r="F391" s="185"/>
      <c r="G391" s="186"/>
      <c r="H391" s="238" t="s">
        <v>2082</v>
      </c>
      <c r="I391" s="184" t="s">
        <v>1515</v>
      </c>
      <c r="J391" s="188"/>
      <c r="K391" s="189" t="str">
        <f t="shared" si="17"/>
        <v>CHF / Min</v>
      </c>
      <c r="L391" s="184" t="s">
        <v>1516</v>
      </c>
      <c r="M391" s="190">
        <f t="shared" si="16"/>
        <v>0</v>
      </c>
      <c r="N391" s="283"/>
    </row>
    <row r="392" spans="1:14" s="113" customFormat="1" ht="15.75" hidden="1" customHeight="1" outlineLevel="1">
      <c r="A392" s="94"/>
      <c r="B392" s="284" t="s">
        <v>812</v>
      </c>
      <c r="C392" s="285" t="s">
        <v>1609</v>
      </c>
      <c r="D392" s="286" t="s">
        <v>513</v>
      </c>
      <c r="E392" s="170">
        <v>1</v>
      </c>
      <c r="F392" s="171"/>
      <c r="G392" s="172"/>
      <c r="H392" s="173" t="s">
        <v>1514</v>
      </c>
      <c r="I392" s="170" t="s">
        <v>1515</v>
      </c>
      <c r="J392" s="174"/>
      <c r="K392" s="175" t="str">
        <f t="shared" si="17"/>
        <v>CHF / Min</v>
      </c>
      <c r="L392" s="170" t="s">
        <v>1516</v>
      </c>
      <c r="M392" s="176">
        <f t="shared" si="16"/>
        <v>0</v>
      </c>
      <c r="N392" s="281">
        <f>SUM(M392:M394)</f>
        <v>0</v>
      </c>
    </row>
    <row r="393" spans="1:14" s="113" customFormat="1" ht="15.6" hidden="1" outlineLevel="1">
      <c r="A393" s="94"/>
      <c r="B393" s="284"/>
      <c r="C393" s="285"/>
      <c r="D393" s="286"/>
      <c r="E393" s="177">
        <v>2</v>
      </c>
      <c r="F393" s="178"/>
      <c r="G393" s="179"/>
      <c r="H393" s="180" t="s">
        <v>1514</v>
      </c>
      <c r="I393" s="177" t="s">
        <v>1515</v>
      </c>
      <c r="J393" s="181"/>
      <c r="K393" s="182" t="str">
        <f t="shared" si="17"/>
        <v>CHF / Min</v>
      </c>
      <c r="L393" s="177" t="s">
        <v>1516</v>
      </c>
      <c r="M393" s="183">
        <f t="shared" si="16"/>
        <v>0</v>
      </c>
      <c r="N393" s="282"/>
    </row>
    <row r="394" spans="1:14" s="113" customFormat="1" ht="15.6" hidden="1" outlineLevel="1">
      <c r="A394" s="94"/>
      <c r="B394" s="284"/>
      <c r="C394" s="285"/>
      <c r="D394" s="286"/>
      <c r="E394" s="184" t="s">
        <v>1517</v>
      </c>
      <c r="F394" s="185"/>
      <c r="G394" s="186"/>
      <c r="H394" s="187" t="s">
        <v>1514</v>
      </c>
      <c r="I394" s="184" t="s">
        <v>1515</v>
      </c>
      <c r="J394" s="188"/>
      <c r="K394" s="189" t="str">
        <f t="shared" si="17"/>
        <v>CHF / Min</v>
      </c>
      <c r="L394" s="184" t="s">
        <v>1516</v>
      </c>
      <c r="M394" s="190">
        <f t="shared" si="16"/>
        <v>0</v>
      </c>
      <c r="N394" s="283"/>
    </row>
    <row r="395" spans="1:14" s="113" customFormat="1" ht="15.6" hidden="1" outlineLevel="1">
      <c r="A395" s="94"/>
      <c r="B395" s="284"/>
      <c r="C395" s="285"/>
      <c r="D395" s="278" t="s">
        <v>514</v>
      </c>
      <c r="E395" s="170">
        <v>1</v>
      </c>
      <c r="F395" s="171"/>
      <c r="G395" s="172"/>
      <c r="H395" s="237" t="s">
        <v>2082</v>
      </c>
      <c r="I395" s="170" t="s">
        <v>1515</v>
      </c>
      <c r="J395" s="174"/>
      <c r="K395" s="175" t="str">
        <f t="shared" si="17"/>
        <v>CHF / Min</v>
      </c>
      <c r="L395" s="170" t="s">
        <v>1516</v>
      </c>
      <c r="M395" s="176">
        <f t="shared" si="16"/>
        <v>0</v>
      </c>
      <c r="N395" s="281">
        <f>SUM(M395:M397)</f>
        <v>0</v>
      </c>
    </row>
    <row r="396" spans="1:14" s="113" customFormat="1" ht="15.6" hidden="1" outlineLevel="1">
      <c r="A396" s="94"/>
      <c r="B396" s="284"/>
      <c r="C396" s="285"/>
      <c r="D396" s="279"/>
      <c r="E396" s="177">
        <v>2</v>
      </c>
      <c r="F396" s="178"/>
      <c r="G396" s="179"/>
      <c r="H396" s="268" t="s">
        <v>2082</v>
      </c>
      <c r="I396" s="177" t="s">
        <v>1515</v>
      </c>
      <c r="J396" s="181"/>
      <c r="K396" s="182" t="str">
        <f t="shared" si="17"/>
        <v>CHF / Min</v>
      </c>
      <c r="L396" s="177" t="s">
        <v>1516</v>
      </c>
      <c r="M396" s="183">
        <f t="shared" si="16"/>
        <v>0</v>
      </c>
      <c r="N396" s="282"/>
    </row>
    <row r="397" spans="1:14" s="113" customFormat="1" ht="15.6" hidden="1" outlineLevel="1">
      <c r="A397" s="94"/>
      <c r="B397" s="284"/>
      <c r="C397" s="285"/>
      <c r="D397" s="280"/>
      <c r="E397" s="184" t="s">
        <v>1517</v>
      </c>
      <c r="F397" s="185"/>
      <c r="G397" s="186"/>
      <c r="H397" s="238" t="s">
        <v>2082</v>
      </c>
      <c r="I397" s="184" t="s">
        <v>1515</v>
      </c>
      <c r="J397" s="188"/>
      <c r="K397" s="189" t="str">
        <f t="shared" si="17"/>
        <v>CHF / Min</v>
      </c>
      <c r="L397" s="184" t="s">
        <v>1516</v>
      </c>
      <c r="M397" s="190">
        <f t="shared" si="16"/>
        <v>0</v>
      </c>
      <c r="N397" s="283"/>
    </row>
    <row r="398" spans="1:14" s="113" customFormat="1" ht="15.75" hidden="1" customHeight="1" outlineLevel="1">
      <c r="A398" s="94"/>
      <c r="B398" s="284" t="s">
        <v>523</v>
      </c>
      <c r="C398" s="285" t="s">
        <v>1518</v>
      </c>
      <c r="D398" s="286" t="s">
        <v>513</v>
      </c>
      <c r="E398" s="170">
        <v>1</v>
      </c>
      <c r="F398" s="171"/>
      <c r="G398" s="172"/>
      <c r="H398" s="173" t="s">
        <v>17</v>
      </c>
      <c r="I398" s="170" t="s">
        <v>1515</v>
      </c>
      <c r="J398" s="174"/>
      <c r="K398" s="175" t="str">
        <f t="shared" si="17"/>
        <v>CHF / mg</v>
      </c>
      <c r="L398" s="170" t="s">
        <v>1516</v>
      </c>
      <c r="M398" s="176">
        <f t="shared" si="16"/>
        <v>0</v>
      </c>
      <c r="N398" s="281">
        <f>SUM(M398:M400)</f>
        <v>0</v>
      </c>
    </row>
    <row r="399" spans="1:14" s="113" customFormat="1" ht="15.6" hidden="1" outlineLevel="1">
      <c r="A399" s="94"/>
      <c r="B399" s="284"/>
      <c r="C399" s="285"/>
      <c r="D399" s="286"/>
      <c r="E399" s="177">
        <v>2</v>
      </c>
      <c r="F399" s="178"/>
      <c r="G399" s="179"/>
      <c r="H399" s="180" t="s">
        <v>18</v>
      </c>
      <c r="I399" s="177" t="s">
        <v>1515</v>
      </c>
      <c r="J399" s="181"/>
      <c r="K399" s="182" t="str">
        <f t="shared" si="17"/>
        <v>CHF / U</v>
      </c>
      <c r="L399" s="177" t="s">
        <v>1516</v>
      </c>
      <c r="M399" s="183">
        <f t="shared" si="16"/>
        <v>0</v>
      </c>
      <c r="N399" s="282"/>
    </row>
    <row r="400" spans="1:14" s="113" customFormat="1" ht="15.6" hidden="1" outlineLevel="1">
      <c r="A400" s="94"/>
      <c r="B400" s="284"/>
      <c r="C400" s="285"/>
      <c r="D400" s="286"/>
      <c r="E400" s="184" t="s">
        <v>1517</v>
      </c>
      <c r="F400" s="185"/>
      <c r="G400" s="186"/>
      <c r="H400" s="187" t="s">
        <v>1517</v>
      </c>
      <c r="I400" s="184" t="s">
        <v>1515</v>
      </c>
      <c r="J400" s="188"/>
      <c r="K400" s="189" t="str">
        <f t="shared" si="17"/>
        <v>CHF / …</v>
      </c>
      <c r="L400" s="184" t="s">
        <v>1516</v>
      </c>
      <c r="M400" s="190">
        <f t="shared" si="16"/>
        <v>0</v>
      </c>
      <c r="N400" s="283"/>
    </row>
    <row r="401" spans="1:14" s="113" customFormat="1" ht="15.6" hidden="1" outlineLevel="1">
      <c r="A401" s="94"/>
      <c r="B401" s="284"/>
      <c r="C401" s="285"/>
      <c r="D401" s="278" t="s">
        <v>514</v>
      </c>
      <c r="E401" s="170">
        <v>1</v>
      </c>
      <c r="F401" s="171"/>
      <c r="G401" s="172"/>
      <c r="H401" s="173" t="s">
        <v>2083</v>
      </c>
      <c r="I401" s="170" t="s">
        <v>1515</v>
      </c>
      <c r="J401" s="174"/>
      <c r="K401" s="175" t="str">
        <f t="shared" si="17"/>
        <v>CHF / mg</v>
      </c>
      <c r="L401" s="170" t="s">
        <v>1516</v>
      </c>
      <c r="M401" s="176">
        <f t="shared" si="16"/>
        <v>0</v>
      </c>
      <c r="N401" s="281">
        <f>SUM(M401:M403)</f>
        <v>0</v>
      </c>
    </row>
    <row r="402" spans="1:14" s="113" customFormat="1" ht="15.6" hidden="1" outlineLevel="1">
      <c r="A402" s="94"/>
      <c r="B402" s="284"/>
      <c r="C402" s="285"/>
      <c r="D402" s="279"/>
      <c r="E402" s="177">
        <v>2</v>
      </c>
      <c r="F402" s="178"/>
      <c r="G402" s="179"/>
      <c r="H402" s="180" t="s">
        <v>2084</v>
      </c>
      <c r="I402" s="177" t="s">
        <v>1515</v>
      </c>
      <c r="J402" s="181"/>
      <c r="K402" s="182" t="str">
        <f t="shared" si="17"/>
        <v>CHF / U</v>
      </c>
      <c r="L402" s="177" t="s">
        <v>1516</v>
      </c>
      <c r="M402" s="183">
        <f t="shared" si="16"/>
        <v>0</v>
      </c>
      <c r="N402" s="282"/>
    </row>
    <row r="403" spans="1:14" s="113" customFormat="1" ht="15.6" hidden="1" outlineLevel="1">
      <c r="A403" s="94"/>
      <c r="B403" s="284"/>
      <c r="C403" s="285"/>
      <c r="D403" s="280"/>
      <c r="E403" s="184" t="s">
        <v>1517</v>
      </c>
      <c r="F403" s="185"/>
      <c r="G403" s="186"/>
      <c r="H403" s="187" t="s">
        <v>1517</v>
      </c>
      <c r="I403" s="184" t="s">
        <v>1515</v>
      </c>
      <c r="J403" s="188"/>
      <c r="K403" s="189" t="str">
        <f t="shared" si="17"/>
        <v>CHF / …</v>
      </c>
      <c r="L403" s="184" t="s">
        <v>1516</v>
      </c>
      <c r="M403" s="190">
        <f t="shared" si="16"/>
        <v>0</v>
      </c>
      <c r="N403" s="283"/>
    </row>
    <row r="404" spans="1:14" s="113" customFormat="1" ht="15.75" hidden="1" customHeight="1" outlineLevel="1">
      <c r="A404" s="94"/>
      <c r="B404" s="284" t="s">
        <v>813</v>
      </c>
      <c r="C404" s="285" t="s">
        <v>1519</v>
      </c>
      <c r="D404" s="286" t="s">
        <v>513</v>
      </c>
      <c r="E404" s="170">
        <v>1</v>
      </c>
      <c r="F404" s="171"/>
      <c r="G404" s="172"/>
      <c r="H404" s="173" t="s">
        <v>1520</v>
      </c>
      <c r="I404" s="170" t="s">
        <v>1515</v>
      </c>
      <c r="J404" s="174"/>
      <c r="K404" s="175" t="str">
        <f t="shared" si="17"/>
        <v>CHF / Konzentrat</v>
      </c>
      <c r="L404" s="170" t="s">
        <v>1516</v>
      </c>
      <c r="M404" s="176">
        <f t="shared" si="16"/>
        <v>0</v>
      </c>
      <c r="N404" s="281">
        <f>SUM(M404:M406)</f>
        <v>0</v>
      </c>
    </row>
    <row r="405" spans="1:14" s="113" customFormat="1" ht="15.6" hidden="1" outlineLevel="1">
      <c r="A405" s="94"/>
      <c r="B405" s="284"/>
      <c r="C405" s="285"/>
      <c r="D405" s="286"/>
      <c r="E405" s="177">
        <v>2</v>
      </c>
      <c r="F405" s="178"/>
      <c r="G405" s="179"/>
      <c r="H405" s="180" t="s">
        <v>1520</v>
      </c>
      <c r="I405" s="177" t="s">
        <v>1515</v>
      </c>
      <c r="J405" s="181"/>
      <c r="K405" s="182" t="str">
        <f t="shared" si="17"/>
        <v>CHF / Konzentrat</v>
      </c>
      <c r="L405" s="177" t="s">
        <v>1516</v>
      </c>
      <c r="M405" s="183">
        <f t="shared" si="16"/>
        <v>0</v>
      </c>
      <c r="N405" s="282"/>
    </row>
    <row r="406" spans="1:14" s="113" customFormat="1" ht="15.6" hidden="1" outlineLevel="1">
      <c r="A406" s="94"/>
      <c r="B406" s="284"/>
      <c r="C406" s="285"/>
      <c r="D406" s="286"/>
      <c r="E406" s="184" t="s">
        <v>1517</v>
      </c>
      <c r="F406" s="185"/>
      <c r="G406" s="186"/>
      <c r="H406" s="187" t="s">
        <v>1520</v>
      </c>
      <c r="I406" s="184" t="s">
        <v>1515</v>
      </c>
      <c r="J406" s="188"/>
      <c r="K406" s="189" t="str">
        <f t="shared" si="17"/>
        <v>CHF / Konzentrat</v>
      </c>
      <c r="L406" s="184" t="s">
        <v>1516</v>
      </c>
      <c r="M406" s="190">
        <f t="shared" si="16"/>
        <v>0</v>
      </c>
      <c r="N406" s="283"/>
    </row>
    <row r="407" spans="1:14" s="113" customFormat="1" ht="15.6" hidden="1" outlineLevel="1">
      <c r="A407" s="94"/>
      <c r="B407" s="284"/>
      <c r="C407" s="285"/>
      <c r="D407" s="278" t="s">
        <v>514</v>
      </c>
      <c r="E407" s="170">
        <v>1</v>
      </c>
      <c r="F407" s="171"/>
      <c r="G407" s="172"/>
      <c r="H407" s="173" t="s">
        <v>2085</v>
      </c>
      <c r="I407" s="170" t="s">
        <v>1515</v>
      </c>
      <c r="J407" s="174"/>
      <c r="K407" s="175" t="str">
        <f t="shared" si="17"/>
        <v>CHF / Konzentrat</v>
      </c>
      <c r="L407" s="170" t="s">
        <v>1516</v>
      </c>
      <c r="M407" s="176">
        <f t="shared" si="16"/>
        <v>0</v>
      </c>
      <c r="N407" s="281">
        <f>SUM(M407:M409)</f>
        <v>0</v>
      </c>
    </row>
    <row r="408" spans="1:14" s="113" customFormat="1" ht="15.6" hidden="1" outlineLevel="1">
      <c r="A408" s="94"/>
      <c r="B408" s="284"/>
      <c r="C408" s="285"/>
      <c r="D408" s="279"/>
      <c r="E408" s="177">
        <v>2</v>
      </c>
      <c r="F408" s="178"/>
      <c r="G408" s="179"/>
      <c r="H408" s="180" t="s">
        <v>2085</v>
      </c>
      <c r="I408" s="177" t="s">
        <v>1515</v>
      </c>
      <c r="J408" s="181"/>
      <c r="K408" s="182" t="str">
        <f t="shared" si="17"/>
        <v>CHF / Konzentrat</v>
      </c>
      <c r="L408" s="177" t="s">
        <v>1516</v>
      </c>
      <c r="M408" s="183">
        <f t="shared" si="16"/>
        <v>0</v>
      </c>
      <c r="N408" s="282"/>
    </row>
    <row r="409" spans="1:14" s="113" customFormat="1" ht="15.6" hidden="1" outlineLevel="1">
      <c r="A409" s="94"/>
      <c r="B409" s="284"/>
      <c r="C409" s="285"/>
      <c r="D409" s="280"/>
      <c r="E409" s="184" t="s">
        <v>1517</v>
      </c>
      <c r="F409" s="185"/>
      <c r="G409" s="186"/>
      <c r="H409" s="187" t="s">
        <v>2085</v>
      </c>
      <c r="I409" s="184" t="s">
        <v>1515</v>
      </c>
      <c r="J409" s="188"/>
      <c r="K409" s="189" t="str">
        <f t="shared" si="17"/>
        <v>CHF / Konzentrat</v>
      </c>
      <c r="L409" s="184" t="s">
        <v>1516</v>
      </c>
      <c r="M409" s="190">
        <f t="shared" si="16"/>
        <v>0</v>
      </c>
      <c r="N409" s="283"/>
    </row>
    <row r="410" spans="1:14" s="113" customFormat="1" ht="15.75" hidden="1" customHeight="1" outlineLevel="1">
      <c r="A410" s="94"/>
      <c r="B410" s="274" t="s">
        <v>1521</v>
      </c>
      <c r="C410" s="285" t="s">
        <v>1601</v>
      </c>
      <c r="D410" s="286" t="s">
        <v>513</v>
      </c>
      <c r="E410" s="170">
        <v>1</v>
      </c>
      <c r="F410" s="171"/>
      <c r="G410" s="172"/>
      <c r="H410" s="173" t="s">
        <v>1522</v>
      </c>
      <c r="I410" s="170" t="s">
        <v>1515</v>
      </c>
      <c r="J410" s="174"/>
      <c r="K410" s="175" t="str">
        <f t="shared" si="17"/>
        <v>CHF / Stück</v>
      </c>
      <c r="L410" s="170" t="s">
        <v>1516</v>
      </c>
      <c r="M410" s="176">
        <f t="shared" si="16"/>
        <v>0</v>
      </c>
      <c r="N410" s="281">
        <f>SUM(M410:M412)</f>
        <v>0</v>
      </c>
    </row>
    <row r="411" spans="1:14" s="113" customFormat="1" ht="15.6" hidden="1" outlineLevel="1">
      <c r="A411" s="94"/>
      <c r="B411" s="274"/>
      <c r="C411" s="285"/>
      <c r="D411" s="286"/>
      <c r="E411" s="177">
        <v>2</v>
      </c>
      <c r="F411" s="178"/>
      <c r="G411" s="179"/>
      <c r="H411" s="180" t="s">
        <v>1523</v>
      </c>
      <c r="I411" s="177" t="s">
        <v>1515</v>
      </c>
      <c r="J411" s="181"/>
      <c r="K411" s="182" t="str">
        <f t="shared" si="17"/>
        <v>CHF / ..</v>
      </c>
      <c r="L411" s="177" t="s">
        <v>1516</v>
      </c>
      <c r="M411" s="183">
        <f t="shared" si="16"/>
        <v>0</v>
      </c>
      <c r="N411" s="282"/>
    </row>
    <row r="412" spans="1:14" s="113" customFormat="1" ht="15.6" hidden="1" outlineLevel="1">
      <c r="A412" s="94"/>
      <c r="B412" s="274"/>
      <c r="C412" s="285"/>
      <c r="D412" s="286"/>
      <c r="E412" s="184" t="s">
        <v>1517</v>
      </c>
      <c r="F412" s="185"/>
      <c r="G412" s="186"/>
      <c r="H412" s="187" t="s">
        <v>1523</v>
      </c>
      <c r="I412" s="184" t="s">
        <v>1515</v>
      </c>
      <c r="J412" s="188"/>
      <c r="K412" s="189" t="str">
        <f t="shared" si="17"/>
        <v>CHF / ..</v>
      </c>
      <c r="L412" s="184" t="s">
        <v>1516</v>
      </c>
      <c r="M412" s="190">
        <f t="shared" si="16"/>
        <v>0</v>
      </c>
      <c r="N412" s="283"/>
    </row>
    <row r="413" spans="1:14" s="113" customFormat="1" ht="15.75" hidden="1" customHeight="1" outlineLevel="1">
      <c r="A413" s="94"/>
      <c r="B413" s="274" t="s">
        <v>1524</v>
      </c>
      <c r="C413" s="285" t="s">
        <v>1602</v>
      </c>
      <c r="D413" s="286" t="s">
        <v>513</v>
      </c>
      <c r="E413" s="170">
        <v>1</v>
      </c>
      <c r="F413" s="171"/>
      <c r="G413" s="172"/>
      <c r="H413" s="173" t="s">
        <v>1522</v>
      </c>
      <c r="I413" s="170" t="s">
        <v>1515</v>
      </c>
      <c r="J413" s="174"/>
      <c r="K413" s="175" t="str">
        <f t="shared" si="17"/>
        <v>CHF / Stück</v>
      </c>
      <c r="L413" s="170" t="s">
        <v>1516</v>
      </c>
      <c r="M413" s="176">
        <f t="shared" si="16"/>
        <v>0</v>
      </c>
      <c r="N413" s="281">
        <f>SUM(M413:M415)</f>
        <v>0</v>
      </c>
    </row>
    <row r="414" spans="1:14" s="113" customFormat="1" ht="15.6" hidden="1" outlineLevel="1">
      <c r="A414" s="94"/>
      <c r="B414" s="274"/>
      <c r="C414" s="285"/>
      <c r="D414" s="286"/>
      <c r="E414" s="177">
        <v>2</v>
      </c>
      <c r="F414" s="178"/>
      <c r="G414" s="179"/>
      <c r="H414" s="180" t="s">
        <v>1523</v>
      </c>
      <c r="I414" s="177" t="s">
        <v>1515</v>
      </c>
      <c r="J414" s="181"/>
      <c r="K414" s="182" t="str">
        <f t="shared" si="17"/>
        <v>CHF / ..</v>
      </c>
      <c r="L414" s="177" t="s">
        <v>1516</v>
      </c>
      <c r="M414" s="183">
        <f t="shared" si="16"/>
        <v>0</v>
      </c>
      <c r="N414" s="282"/>
    </row>
    <row r="415" spans="1:14" s="113" customFormat="1" ht="15.6" hidden="1" outlineLevel="1">
      <c r="A415" s="94"/>
      <c r="B415" s="274"/>
      <c r="C415" s="285"/>
      <c r="D415" s="286"/>
      <c r="E415" s="184" t="s">
        <v>1517</v>
      </c>
      <c r="F415" s="185"/>
      <c r="G415" s="186"/>
      <c r="H415" s="187" t="s">
        <v>1523</v>
      </c>
      <c r="I415" s="184" t="s">
        <v>1515</v>
      </c>
      <c r="J415" s="188"/>
      <c r="K415" s="189" t="str">
        <f t="shared" si="17"/>
        <v>CHF / ..</v>
      </c>
      <c r="L415" s="184" t="s">
        <v>1516</v>
      </c>
      <c r="M415" s="190">
        <f t="shared" si="16"/>
        <v>0</v>
      </c>
      <c r="N415" s="283"/>
    </row>
    <row r="416" spans="1:14" s="113" customFormat="1" ht="15.6" hidden="1" outlineLevel="1">
      <c r="A416" s="94"/>
      <c r="B416" s="274"/>
      <c r="C416" s="285"/>
      <c r="D416" s="278" t="s">
        <v>514</v>
      </c>
      <c r="E416" s="170">
        <v>1</v>
      </c>
      <c r="F416" s="171"/>
      <c r="G416" s="172"/>
      <c r="H416" s="173" t="s">
        <v>2086</v>
      </c>
      <c r="I416" s="170" t="s">
        <v>1515</v>
      </c>
      <c r="J416" s="174"/>
      <c r="K416" s="175" t="str">
        <f t="shared" si="17"/>
        <v>CHF / Stück</v>
      </c>
      <c r="L416" s="170" t="s">
        <v>1516</v>
      </c>
      <c r="M416" s="176">
        <f t="shared" si="16"/>
        <v>0</v>
      </c>
      <c r="N416" s="281">
        <f>SUM(M416:M418)</f>
        <v>0</v>
      </c>
    </row>
    <row r="417" spans="1:14" s="113" customFormat="1" ht="15.6" hidden="1" outlineLevel="1">
      <c r="A417" s="94"/>
      <c r="B417" s="274"/>
      <c r="C417" s="285"/>
      <c r="D417" s="279"/>
      <c r="E417" s="177">
        <v>2</v>
      </c>
      <c r="F417" s="178"/>
      <c r="G417" s="179"/>
      <c r="H417" s="180" t="s">
        <v>1523</v>
      </c>
      <c r="I417" s="177" t="s">
        <v>1515</v>
      </c>
      <c r="J417" s="181"/>
      <c r="K417" s="182" t="str">
        <f t="shared" si="17"/>
        <v>CHF / ..</v>
      </c>
      <c r="L417" s="177" t="s">
        <v>1516</v>
      </c>
      <c r="M417" s="183">
        <f t="shared" si="16"/>
        <v>0</v>
      </c>
      <c r="N417" s="282"/>
    </row>
    <row r="418" spans="1:14" s="113" customFormat="1" ht="15.6" hidden="1" outlineLevel="1">
      <c r="A418" s="94"/>
      <c r="B418" s="274"/>
      <c r="C418" s="285"/>
      <c r="D418" s="280"/>
      <c r="E418" s="184" t="s">
        <v>1517</v>
      </c>
      <c r="F418" s="185"/>
      <c r="G418" s="186"/>
      <c r="H418" s="187" t="s">
        <v>1523</v>
      </c>
      <c r="I418" s="184" t="s">
        <v>1515</v>
      </c>
      <c r="J418" s="188"/>
      <c r="K418" s="189" t="str">
        <f t="shared" si="17"/>
        <v>CHF / ..</v>
      </c>
      <c r="L418" s="184" t="s">
        <v>1516</v>
      </c>
      <c r="M418" s="190">
        <f t="shared" si="16"/>
        <v>0</v>
      </c>
      <c r="N418" s="283"/>
    </row>
    <row r="419" spans="1:14" s="113" customFormat="1" ht="15.75" hidden="1" customHeight="1" outlineLevel="1">
      <c r="A419" s="94"/>
      <c r="B419" s="274" t="s">
        <v>814</v>
      </c>
      <c r="C419" s="275" t="s">
        <v>2057</v>
      </c>
      <c r="D419" s="278" t="s">
        <v>514</v>
      </c>
      <c r="E419" s="170">
        <v>1</v>
      </c>
      <c r="F419" s="171"/>
      <c r="G419" s="249">
        <v>1</v>
      </c>
      <c r="H419" s="252" t="s">
        <v>2087</v>
      </c>
      <c r="I419" s="170" t="s">
        <v>1515</v>
      </c>
      <c r="J419" s="174"/>
      <c r="K419" s="269" t="str">
        <f t="shared" si="17"/>
        <v>CHF / h</v>
      </c>
      <c r="L419" s="170" t="s">
        <v>1516</v>
      </c>
      <c r="M419" s="176">
        <f t="shared" si="16"/>
        <v>0</v>
      </c>
      <c r="N419" s="281">
        <f>SUM(M419:M422)</f>
        <v>0</v>
      </c>
    </row>
    <row r="420" spans="1:14" s="113" customFormat="1" ht="15.6" hidden="1" outlineLevel="1">
      <c r="A420" s="94"/>
      <c r="B420" s="274"/>
      <c r="C420" s="276"/>
      <c r="D420" s="279"/>
      <c r="E420" s="177">
        <v>2</v>
      </c>
      <c r="F420" s="178"/>
      <c r="G420" s="250">
        <v>1</v>
      </c>
      <c r="H420" s="253" t="s">
        <v>2087</v>
      </c>
      <c r="I420" s="177" t="s">
        <v>1515</v>
      </c>
      <c r="J420" s="181"/>
      <c r="K420" s="270" t="str">
        <f t="shared" si="17"/>
        <v>CHF / h</v>
      </c>
      <c r="L420" s="177" t="s">
        <v>1516</v>
      </c>
      <c r="M420" s="183">
        <f t="shared" si="16"/>
        <v>0</v>
      </c>
      <c r="N420" s="282"/>
    </row>
    <row r="421" spans="1:14" s="113" customFormat="1" ht="15.6" hidden="1" outlineLevel="1">
      <c r="A421" s="94"/>
      <c r="B421" s="274"/>
      <c r="C421" s="276"/>
      <c r="D421" s="279"/>
      <c r="E421" s="191">
        <v>3</v>
      </c>
      <c r="F421" s="192"/>
      <c r="G421" s="250">
        <v>1</v>
      </c>
      <c r="H421" s="253" t="s">
        <v>2087</v>
      </c>
      <c r="I421" s="177" t="s">
        <v>1515</v>
      </c>
      <c r="J421" s="181"/>
      <c r="K421" s="182" t="str">
        <f t="shared" si="17"/>
        <v>CHF / h</v>
      </c>
      <c r="L421" s="177" t="s">
        <v>1516</v>
      </c>
      <c r="M421" s="183">
        <f t="shared" si="16"/>
        <v>0</v>
      </c>
      <c r="N421" s="282"/>
    </row>
    <row r="422" spans="1:14" s="113" customFormat="1" ht="15.6" hidden="1" outlineLevel="1">
      <c r="A422" s="94"/>
      <c r="B422" s="274"/>
      <c r="C422" s="277"/>
      <c r="D422" s="280"/>
      <c r="E422" s="184" t="s">
        <v>1517</v>
      </c>
      <c r="F422" s="185"/>
      <c r="G422" s="251">
        <v>1</v>
      </c>
      <c r="H422" s="254" t="s">
        <v>2087</v>
      </c>
      <c r="I422" s="184" t="s">
        <v>1515</v>
      </c>
      <c r="J422" s="188"/>
      <c r="K422" s="202" t="str">
        <f t="shared" si="17"/>
        <v>CHF / h</v>
      </c>
      <c r="L422" s="184" t="s">
        <v>1516</v>
      </c>
      <c r="M422" s="190">
        <f t="shared" si="16"/>
        <v>0</v>
      </c>
      <c r="N422" s="283"/>
    </row>
    <row r="423" spans="1:14" s="113" customFormat="1" ht="15.6" hidden="1" customHeight="1" outlineLevel="1">
      <c r="A423" s="94"/>
      <c r="B423" s="284" t="s">
        <v>815</v>
      </c>
      <c r="C423" s="285" t="s">
        <v>1612</v>
      </c>
      <c r="D423" s="286" t="s">
        <v>513</v>
      </c>
      <c r="E423" s="170">
        <v>1</v>
      </c>
      <c r="F423" s="171"/>
      <c r="G423" s="172"/>
      <c r="H423" s="173" t="s">
        <v>1523</v>
      </c>
      <c r="I423" s="170" t="s">
        <v>1515</v>
      </c>
      <c r="J423" s="174"/>
      <c r="K423" s="175" t="str">
        <f t="shared" si="17"/>
        <v>CHF / ..</v>
      </c>
      <c r="L423" s="170" t="s">
        <v>1516</v>
      </c>
      <c r="M423" s="176">
        <f t="shared" si="16"/>
        <v>0</v>
      </c>
      <c r="N423" s="281">
        <f>SUM(M423:M425)</f>
        <v>0</v>
      </c>
    </row>
    <row r="424" spans="1:14" s="113" customFormat="1" ht="15.6" hidden="1" outlineLevel="1">
      <c r="A424" s="94"/>
      <c r="B424" s="284"/>
      <c r="C424" s="285"/>
      <c r="D424" s="286"/>
      <c r="E424" s="177">
        <v>2</v>
      </c>
      <c r="F424" s="178"/>
      <c r="G424" s="179"/>
      <c r="H424" s="180" t="s">
        <v>1523</v>
      </c>
      <c r="I424" s="177" t="s">
        <v>1515</v>
      </c>
      <c r="J424" s="181"/>
      <c r="K424" s="182" t="str">
        <f t="shared" si="17"/>
        <v>CHF / ..</v>
      </c>
      <c r="L424" s="177" t="s">
        <v>1516</v>
      </c>
      <c r="M424" s="183">
        <f t="shared" si="16"/>
        <v>0</v>
      </c>
      <c r="N424" s="282"/>
    </row>
    <row r="425" spans="1:14" s="113" customFormat="1" ht="15.6" hidden="1" outlineLevel="1">
      <c r="A425" s="94"/>
      <c r="B425" s="284"/>
      <c r="C425" s="285"/>
      <c r="D425" s="286"/>
      <c r="E425" s="184" t="s">
        <v>1517</v>
      </c>
      <c r="F425" s="185"/>
      <c r="G425" s="186"/>
      <c r="H425" s="187" t="s">
        <v>1523</v>
      </c>
      <c r="I425" s="184" t="s">
        <v>1515</v>
      </c>
      <c r="J425" s="188"/>
      <c r="K425" s="189" t="str">
        <f t="shared" si="17"/>
        <v>CHF / ..</v>
      </c>
      <c r="L425" s="184" t="s">
        <v>1516</v>
      </c>
      <c r="M425" s="190">
        <f t="shared" si="16"/>
        <v>0</v>
      </c>
      <c r="N425" s="283"/>
    </row>
    <row r="426" spans="1:14" s="113" customFormat="1" ht="15.6" hidden="1" outlineLevel="1">
      <c r="A426" s="94"/>
      <c r="B426" s="284"/>
      <c r="C426" s="285"/>
      <c r="D426" s="278" t="s">
        <v>514</v>
      </c>
      <c r="E426" s="170">
        <v>1</v>
      </c>
      <c r="F426" s="171"/>
      <c r="G426" s="172"/>
      <c r="H426" s="173" t="s">
        <v>2088</v>
      </c>
      <c r="I426" s="170" t="s">
        <v>1515</v>
      </c>
      <c r="J426" s="174"/>
      <c r="K426" s="175" t="str">
        <f t="shared" si="17"/>
        <v>CHF / …</v>
      </c>
      <c r="L426" s="170" t="s">
        <v>1516</v>
      </c>
      <c r="M426" s="176">
        <f t="shared" si="16"/>
        <v>0</v>
      </c>
      <c r="N426" s="281">
        <f>SUM(M426:M428)</f>
        <v>0</v>
      </c>
    </row>
    <row r="427" spans="1:14" s="113" customFormat="1" ht="15.6" hidden="1" outlineLevel="1">
      <c r="A427" s="94"/>
      <c r="B427" s="284"/>
      <c r="C427" s="285"/>
      <c r="D427" s="279"/>
      <c r="E427" s="177">
        <v>2</v>
      </c>
      <c r="F427" s="178"/>
      <c r="G427" s="179"/>
      <c r="H427" s="180" t="s">
        <v>2088</v>
      </c>
      <c r="I427" s="177" t="s">
        <v>1515</v>
      </c>
      <c r="J427" s="181"/>
      <c r="K427" s="182" t="str">
        <f t="shared" si="17"/>
        <v>CHF / …</v>
      </c>
      <c r="L427" s="177" t="s">
        <v>1516</v>
      </c>
      <c r="M427" s="183">
        <f t="shared" si="16"/>
        <v>0</v>
      </c>
      <c r="N427" s="282"/>
    </row>
    <row r="428" spans="1:14" s="113" customFormat="1" ht="15.6" hidden="1" outlineLevel="1">
      <c r="A428" s="94"/>
      <c r="B428" s="284"/>
      <c r="C428" s="285"/>
      <c r="D428" s="280"/>
      <c r="E428" s="184" t="s">
        <v>1517</v>
      </c>
      <c r="F428" s="185"/>
      <c r="G428" s="186"/>
      <c r="H428" s="187" t="s">
        <v>2088</v>
      </c>
      <c r="I428" s="184" t="s">
        <v>1515</v>
      </c>
      <c r="J428" s="188"/>
      <c r="K428" s="189" t="str">
        <f t="shared" si="17"/>
        <v>CHF / …</v>
      </c>
      <c r="L428" s="184" t="s">
        <v>1516</v>
      </c>
      <c r="M428" s="190">
        <f t="shared" si="16"/>
        <v>0</v>
      </c>
      <c r="N428" s="283"/>
    </row>
    <row r="429" spans="1:14">
      <c r="A429"/>
    </row>
    <row r="430" spans="1:14" collapsed="1">
      <c r="B430" s="236" t="s">
        <v>1044</v>
      </c>
      <c r="C430" s="51" t="str">
        <f>+VLOOKUP(B430,'Teure Verfahren'!B:D,3,FALSE)</f>
        <v>Hämodialyse: Intermittierend, 
Hämodiafiltration: Intermittierend, 
Hämofiltration: Intermittierend</v>
      </c>
    </row>
    <row r="431" spans="1:14" hidden="1" outlineLevel="1">
      <c r="C431" s="287" t="s">
        <v>1611</v>
      </c>
      <c r="D431" s="288"/>
      <c r="E431" s="248" t="s">
        <v>1508</v>
      </c>
      <c r="F431" s="167" t="s">
        <v>429</v>
      </c>
      <c r="G431" s="167" t="s">
        <v>1509</v>
      </c>
      <c r="H431" s="167" t="s">
        <v>1510</v>
      </c>
      <c r="I431" s="167"/>
      <c r="J431" s="168" t="s">
        <v>1511</v>
      </c>
      <c r="K431" s="167" t="s">
        <v>1510</v>
      </c>
      <c r="L431" s="167"/>
      <c r="M431" s="167" t="s">
        <v>1512</v>
      </c>
      <c r="N431" s="169" t="s">
        <v>1513</v>
      </c>
    </row>
    <row r="432" spans="1:14" ht="15" hidden="1" customHeight="1" outlineLevel="1">
      <c r="B432" s="289" t="s">
        <v>1531</v>
      </c>
      <c r="C432" s="278" t="s">
        <v>2078</v>
      </c>
      <c r="D432" s="275"/>
      <c r="E432" s="170">
        <v>1</v>
      </c>
      <c r="F432" s="174"/>
      <c r="G432" s="194"/>
      <c r="H432" s="173" t="s">
        <v>1514</v>
      </c>
      <c r="I432" s="170" t="s">
        <v>1515</v>
      </c>
      <c r="J432" s="174"/>
      <c r="K432" s="175" t="str">
        <f t="shared" ref="K432:K459" si="18">+"CHF / "&amp;H432</f>
        <v>CHF / Min</v>
      </c>
      <c r="L432" s="170" t="s">
        <v>1516</v>
      </c>
      <c r="M432" s="176">
        <f t="shared" ref="M432:M459" si="19">+G432*J432</f>
        <v>0</v>
      </c>
      <c r="N432" s="281">
        <f>SUM(M432:M435)</f>
        <v>0</v>
      </c>
    </row>
    <row r="433" spans="2:14" hidden="1" outlineLevel="1">
      <c r="B433" s="290"/>
      <c r="C433" s="279"/>
      <c r="D433" s="276"/>
      <c r="E433" s="177">
        <v>2</v>
      </c>
      <c r="F433" s="181"/>
      <c r="G433" s="195"/>
      <c r="H433" s="180" t="s">
        <v>1514</v>
      </c>
      <c r="I433" s="177" t="s">
        <v>1515</v>
      </c>
      <c r="J433" s="181"/>
      <c r="K433" s="182" t="str">
        <f t="shared" si="18"/>
        <v>CHF / Min</v>
      </c>
      <c r="L433" s="177" t="s">
        <v>1516</v>
      </c>
      <c r="M433" s="183">
        <f t="shared" si="19"/>
        <v>0</v>
      </c>
      <c r="N433" s="282"/>
    </row>
    <row r="434" spans="2:14" ht="15.6" hidden="1" outlineLevel="1">
      <c r="B434" s="290"/>
      <c r="C434" s="279"/>
      <c r="D434" s="276"/>
      <c r="E434" s="196">
        <v>3</v>
      </c>
      <c r="F434" s="178"/>
      <c r="G434" s="179"/>
      <c r="H434" s="180" t="s">
        <v>1514</v>
      </c>
      <c r="I434" s="177" t="s">
        <v>1515</v>
      </c>
      <c r="J434" s="181"/>
      <c r="K434" s="182" t="str">
        <f t="shared" si="18"/>
        <v>CHF / Min</v>
      </c>
      <c r="L434" s="177" t="s">
        <v>1516</v>
      </c>
      <c r="M434" s="183">
        <f t="shared" si="19"/>
        <v>0</v>
      </c>
      <c r="N434" s="282"/>
    </row>
    <row r="435" spans="2:14" ht="15.6" hidden="1" outlineLevel="1">
      <c r="B435" s="290"/>
      <c r="C435" s="280"/>
      <c r="D435" s="277"/>
      <c r="E435" s="197" t="s">
        <v>1517</v>
      </c>
      <c r="F435" s="198"/>
      <c r="G435" s="199"/>
      <c r="H435" s="200" t="s">
        <v>1514</v>
      </c>
      <c r="I435" s="197" t="s">
        <v>1515</v>
      </c>
      <c r="J435" s="201"/>
      <c r="K435" s="202" t="str">
        <f t="shared" si="18"/>
        <v>CHF / Min</v>
      </c>
      <c r="L435" s="197" t="s">
        <v>1516</v>
      </c>
      <c r="M435" s="203">
        <f t="shared" si="19"/>
        <v>0</v>
      </c>
      <c r="N435" s="283"/>
    </row>
    <row r="436" spans="2:14" ht="15.75" hidden="1" customHeight="1" outlineLevel="1">
      <c r="B436" s="284" t="s">
        <v>1532</v>
      </c>
      <c r="C436" s="278" t="s">
        <v>2079</v>
      </c>
      <c r="D436" s="275"/>
      <c r="E436" s="170">
        <v>1</v>
      </c>
      <c r="F436" s="171"/>
      <c r="G436" s="172"/>
      <c r="H436" s="173" t="s">
        <v>1514</v>
      </c>
      <c r="I436" s="170" t="s">
        <v>1515</v>
      </c>
      <c r="J436" s="174"/>
      <c r="K436" s="175" t="str">
        <f t="shared" si="18"/>
        <v>CHF / Min</v>
      </c>
      <c r="L436" s="170" t="s">
        <v>1516</v>
      </c>
      <c r="M436" s="176">
        <f t="shared" si="19"/>
        <v>0</v>
      </c>
      <c r="N436" s="281">
        <f>SUM(M436:M439)</f>
        <v>0</v>
      </c>
    </row>
    <row r="437" spans="2:14" ht="15.6" hidden="1" outlineLevel="1">
      <c r="B437" s="284"/>
      <c r="C437" s="279"/>
      <c r="D437" s="276"/>
      <c r="E437" s="177">
        <v>2</v>
      </c>
      <c r="F437" s="178"/>
      <c r="G437" s="179"/>
      <c r="H437" s="180" t="s">
        <v>1514</v>
      </c>
      <c r="I437" s="177" t="s">
        <v>1515</v>
      </c>
      <c r="J437" s="181"/>
      <c r="K437" s="182" t="str">
        <f t="shared" si="18"/>
        <v>CHF / Min</v>
      </c>
      <c r="L437" s="177" t="s">
        <v>1516</v>
      </c>
      <c r="M437" s="183">
        <f t="shared" si="19"/>
        <v>0</v>
      </c>
      <c r="N437" s="282"/>
    </row>
    <row r="438" spans="2:14" ht="15.6" hidden="1" outlineLevel="1">
      <c r="B438" s="284"/>
      <c r="C438" s="279"/>
      <c r="D438" s="276"/>
      <c r="E438" s="196">
        <v>3</v>
      </c>
      <c r="F438" s="178"/>
      <c r="G438" s="179"/>
      <c r="H438" s="180" t="s">
        <v>1514</v>
      </c>
      <c r="I438" s="177" t="s">
        <v>1515</v>
      </c>
      <c r="J438" s="181"/>
      <c r="K438" s="182" t="str">
        <f t="shared" si="18"/>
        <v>CHF / Min</v>
      </c>
      <c r="L438" s="177" t="s">
        <v>1516</v>
      </c>
      <c r="M438" s="183">
        <f t="shared" si="19"/>
        <v>0</v>
      </c>
      <c r="N438" s="282"/>
    </row>
    <row r="439" spans="2:14" ht="15.6" hidden="1" outlineLevel="1">
      <c r="B439" s="284"/>
      <c r="C439" s="280"/>
      <c r="D439" s="277"/>
      <c r="E439" s="197" t="s">
        <v>1517</v>
      </c>
      <c r="F439" s="198"/>
      <c r="G439" s="199"/>
      <c r="H439" s="200" t="s">
        <v>1514</v>
      </c>
      <c r="I439" s="197" t="s">
        <v>1515</v>
      </c>
      <c r="J439" s="201"/>
      <c r="K439" s="202" t="str">
        <f t="shared" si="18"/>
        <v>CHF / Min</v>
      </c>
      <c r="L439" s="197" t="s">
        <v>1516</v>
      </c>
      <c r="M439" s="203">
        <f t="shared" si="19"/>
        <v>0</v>
      </c>
      <c r="N439" s="283">
        <f>SUM(M439:M439)</f>
        <v>0</v>
      </c>
    </row>
    <row r="440" spans="2:14" ht="15.75" hidden="1" customHeight="1" outlineLevel="1">
      <c r="B440" s="284" t="s">
        <v>1533</v>
      </c>
      <c r="C440" s="278" t="s">
        <v>1518</v>
      </c>
      <c r="D440" s="275"/>
      <c r="E440" s="170">
        <v>1</v>
      </c>
      <c r="F440" s="171"/>
      <c r="G440" s="172"/>
      <c r="H440" s="173" t="s">
        <v>17</v>
      </c>
      <c r="I440" s="170" t="s">
        <v>1515</v>
      </c>
      <c r="J440" s="174"/>
      <c r="K440" s="175" t="str">
        <f t="shared" si="18"/>
        <v>CHF / mg</v>
      </c>
      <c r="L440" s="170" t="s">
        <v>1516</v>
      </c>
      <c r="M440" s="176">
        <f t="shared" si="19"/>
        <v>0</v>
      </c>
      <c r="N440" s="281">
        <f>SUM(M440:M443)</f>
        <v>0</v>
      </c>
    </row>
    <row r="441" spans="2:14" ht="15.6" hidden="1" outlineLevel="1">
      <c r="B441" s="284"/>
      <c r="C441" s="279"/>
      <c r="D441" s="276"/>
      <c r="E441" s="177">
        <v>2</v>
      </c>
      <c r="F441" s="178"/>
      <c r="G441" s="179"/>
      <c r="H441" s="180" t="s">
        <v>18</v>
      </c>
      <c r="I441" s="177" t="s">
        <v>1515</v>
      </c>
      <c r="J441" s="181"/>
      <c r="K441" s="182" t="str">
        <f t="shared" si="18"/>
        <v>CHF / U</v>
      </c>
      <c r="L441" s="177" t="s">
        <v>1516</v>
      </c>
      <c r="M441" s="183">
        <f t="shared" si="19"/>
        <v>0</v>
      </c>
      <c r="N441" s="282"/>
    </row>
    <row r="442" spans="2:14" ht="15.6" hidden="1" outlineLevel="1">
      <c r="B442" s="284"/>
      <c r="C442" s="279"/>
      <c r="D442" s="276"/>
      <c r="E442" s="196">
        <v>3</v>
      </c>
      <c r="F442" s="178"/>
      <c r="G442" s="179"/>
      <c r="H442" s="180" t="s">
        <v>222</v>
      </c>
      <c r="I442" s="177" t="s">
        <v>1515</v>
      </c>
      <c r="J442" s="181"/>
      <c r="K442" s="182" t="str">
        <f t="shared" si="18"/>
        <v>CHF / ml</v>
      </c>
      <c r="L442" s="177" t="s">
        <v>1516</v>
      </c>
      <c r="M442" s="183">
        <f t="shared" si="19"/>
        <v>0</v>
      </c>
      <c r="N442" s="282"/>
    </row>
    <row r="443" spans="2:14" ht="15.6" hidden="1" outlineLevel="1">
      <c r="B443" s="284"/>
      <c r="C443" s="280"/>
      <c r="D443" s="277"/>
      <c r="E443" s="197" t="s">
        <v>1517</v>
      </c>
      <c r="F443" s="198"/>
      <c r="G443" s="199"/>
      <c r="H443" s="187" t="s">
        <v>1517</v>
      </c>
      <c r="I443" s="197" t="s">
        <v>1515</v>
      </c>
      <c r="J443" s="201"/>
      <c r="K443" s="202" t="str">
        <f t="shared" si="18"/>
        <v>CHF / …</v>
      </c>
      <c r="L443" s="197" t="s">
        <v>1516</v>
      </c>
      <c r="M443" s="203">
        <f t="shared" si="19"/>
        <v>0</v>
      </c>
      <c r="N443" s="283">
        <f>SUM(M443:M443)</f>
        <v>0</v>
      </c>
    </row>
    <row r="444" spans="2:14" ht="15.75" hidden="1" customHeight="1" outlineLevel="1">
      <c r="B444" s="284" t="s">
        <v>1534</v>
      </c>
      <c r="C444" s="278" t="s">
        <v>1519</v>
      </c>
      <c r="D444" s="275"/>
      <c r="E444" s="170">
        <v>1</v>
      </c>
      <c r="F444" s="171"/>
      <c r="G444" s="172"/>
      <c r="H444" s="200" t="s">
        <v>1520</v>
      </c>
      <c r="I444" s="170" t="s">
        <v>1515</v>
      </c>
      <c r="J444" s="174"/>
      <c r="K444" s="175" t="str">
        <f t="shared" si="18"/>
        <v>CHF / Konzentrat</v>
      </c>
      <c r="L444" s="170" t="s">
        <v>1516</v>
      </c>
      <c r="M444" s="176">
        <f t="shared" si="19"/>
        <v>0</v>
      </c>
      <c r="N444" s="281">
        <f>SUM(M444:M447)</f>
        <v>0</v>
      </c>
    </row>
    <row r="445" spans="2:14" ht="15.6" hidden="1" outlineLevel="1">
      <c r="B445" s="284"/>
      <c r="C445" s="279"/>
      <c r="D445" s="276"/>
      <c r="E445" s="177">
        <v>2</v>
      </c>
      <c r="F445" s="178"/>
      <c r="G445" s="179"/>
      <c r="H445" s="200" t="s">
        <v>1520</v>
      </c>
      <c r="I445" s="177" t="s">
        <v>1515</v>
      </c>
      <c r="J445" s="181"/>
      <c r="K445" s="182" t="str">
        <f t="shared" si="18"/>
        <v>CHF / Konzentrat</v>
      </c>
      <c r="L445" s="177" t="s">
        <v>1516</v>
      </c>
      <c r="M445" s="183">
        <f t="shared" si="19"/>
        <v>0</v>
      </c>
      <c r="N445" s="282"/>
    </row>
    <row r="446" spans="2:14" ht="15.6" hidden="1" outlineLevel="1">
      <c r="B446" s="284"/>
      <c r="C446" s="279"/>
      <c r="D446" s="276"/>
      <c r="E446" s="196">
        <v>3</v>
      </c>
      <c r="F446" s="178"/>
      <c r="G446" s="179"/>
      <c r="H446" s="200" t="s">
        <v>1520</v>
      </c>
      <c r="I446" s="177" t="s">
        <v>1515</v>
      </c>
      <c r="J446" s="181"/>
      <c r="K446" s="182" t="str">
        <f t="shared" si="18"/>
        <v>CHF / Konzentrat</v>
      </c>
      <c r="L446" s="177" t="s">
        <v>1516</v>
      </c>
      <c r="M446" s="183">
        <f t="shared" si="19"/>
        <v>0</v>
      </c>
      <c r="N446" s="282"/>
    </row>
    <row r="447" spans="2:14" ht="15.6" hidden="1" outlineLevel="1">
      <c r="B447" s="284"/>
      <c r="C447" s="280"/>
      <c r="D447" s="277"/>
      <c r="E447" s="197" t="s">
        <v>1517</v>
      </c>
      <c r="F447" s="198"/>
      <c r="G447" s="199"/>
      <c r="H447" s="200" t="s">
        <v>1520</v>
      </c>
      <c r="I447" s="197" t="s">
        <v>1515</v>
      </c>
      <c r="J447" s="201"/>
      <c r="K447" s="202" t="str">
        <f t="shared" si="18"/>
        <v>CHF / Konzentrat</v>
      </c>
      <c r="L447" s="197" t="s">
        <v>1516</v>
      </c>
      <c r="M447" s="203">
        <f t="shared" si="19"/>
        <v>0</v>
      </c>
      <c r="N447" s="283">
        <f>SUM(M447:M447)</f>
        <v>0</v>
      </c>
    </row>
    <row r="448" spans="2:14" ht="15.75" hidden="1" customHeight="1" outlineLevel="1">
      <c r="B448" s="289" t="s">
        <v>428</v>
      </c>
      <c r="C448" s="278" t="s">
        <v>1601</v>
      </c>
      <c r="D448" s="275"/>
      <c r="E448" s="170">
        <v>1</v>
      </c>
      <c r="F448" s="171"/>
      <c r="G448" s="172"/>
      <c r="H448" s="173" t="s">
        <v>1522</v>
      </c>
      <c r="I448" s="170" t="s">
        <v>1515</v>
      </c>
      <c r="J448" s="174"/>
      <c r="K448" s="175" t="str">
        <f t="shared" si="18"/>
        <v>CHF / Stück</v>
      </c>
      <c r="L448" s="170" t="s">
        <v>1516</v>
      </c>
      <c r="M448" s="176">
        <f t="shared" si="19"/>
        <v>0</v>
      </c>
      <c r="N448" s="281">
        <f>SUM(M448:M451)</f>
        <v>0</v>
      </c>
    </row>
    <row r="449" spans="1:14" ht="15.6" hidden="1" outlineLevel="1">
      <c r="B449" s="290"/>
      <c r="C449" s="279"/>
      <c r="D449" s="276"/>
      <c r="E449" s="177">
        <v>2</v>
      </c>
      <c r="F449" s="178"/>
      <c r="G449" s="179"/>
      <c r="H449" s="180" t="s">
        <v>1523</v>
      </c>
      <c r="I449" s="177" t="s">
        <v>1515</v>
      </c>
      <c r="J449" s="181"/>
      <c r="K449" s="182" t="str">
        <f t="shared" si="18"/>
        <v>CHF / ..</v>
      </c>
      <c r="L449" s="177" t="s">
        <v>1516</v>
      </c>
      <c r="M449" s="183">
        <f t="shared" si="19"/>
        <v>0</v>
      </c>
      <c r="N449" s="282"/>
    </row>
    <row r="450" spans="1:14" ht="15.6" hidden="1" outlineLevel="1">
      <c r="B450" s="290"/>
      <c r="C450" s="279"/>
      <c r="D450" s="276"/>
      <c r="E450" s="196">
        <v>3</v>
      </c>
      <c r="F450" s="178"/>
      <c r="G450" s="179"/>
      <c r="H450" s="180" t="s">
        <v>1523</v>
      </c>
      <c r="I450" s="177" t="s">
        <v>1515</v>
      </c>
      <c r="J450" s="181"/>
      <c r="K450" s="182" t="str">
        <f t="shared" si="18"/>
        <v>CHF / ..</v>
      </c>
      <c r="L450" s="177" t="s">
        <v>1516</v>
      </c>
      <c r="M450" s="183">
        <f t="shared" si="19"/>
        <v>0</v>
      </c>
      <c r="N450" s="282"/>
    </row>
    <row r="451" spans="1:14" ht="15.6" hidden="1" outlineLevel="1">
      <c r="B451" s="291"/>
      <c r="C451" s="280"/>
      <c r="D451" s="277"/>
      <c r="E451" s="197" t="s">
        <v>1517</v>
      </c>
      <c r="F451" s="198"/>
      <c r="G451" s="199"/>
      <c r="H451" s="200" t="s">
        <v>1523</v>
      </c>
      <c r="I451" s="197" t="s">
        <v>1515</v>
      </c>
      <c r="J451" s="201"/>
      <c r="K451" s="202" t="str">
        <f t="shared" si="18"/>
        <v>CHF / ..</v>
      </c>
      <c r="L451" s="197" t="s">
        <v>1516</v>
      </c>
      <c r="M451" s="203">
        <f t="shared" si="19"/>
        <v>0</v>
      </c>
      <c r="N451" s="283"/>
    </row>
    <row r="452" spans="1:14" ht="15.75" hidden="1" customHeight="1" outlineLevel="1">
      <c r="B452" s="284" t="s">
        <v>1524</v>
      </c>
      <c r="C452" s="278" t="s">
        <v>1602</v>
      </c>
      <c r="D452" s="275"/>
      <c r="E452" s="170">
        <v>1</v>
      </c>
      <c r="F452" s="171"/>
      <c r="G452" s="172"/>
      <c r="H452" s="173" t="s">
        <v>1522</v>
      </c>
      <c r="I452" s="170" t="s">
        <v>1515</v>
      </c>
      <c r="J452" s="174"/>
      <c r="K452" s="175" t="str">
        <f t="shared" si="18"/>
        <v>CHF / Stück</v>
      </c>
      <c r="L452" s="170" t="s">
        <v>1516</v>
      </c>
      <c r="M452" s="176">
        <f t="shared" si="19"/>
        <v>0</v>
      </c>
      <c r="N452" s="281">
        <f>SUM(M452:M455)</f>
        <v>0</v>
      </c>
    </row>
    <row r="453" spans="1:14" ht="15.6" hidden="1" outlineLevel="1">
      <c r="B453" s="284"/>
      <c r="C453" s="279"/>
      <c r="D453" s="276"/>
      <c r="E453" s="177">
        <v>2</v>
      </c>
      <c r="F453" s="178"/>
      <c r="G453" s="179"/>
      <c r="H453" s="180" t="s">
        <v>1523</v>
      </c>
      <c r="I453" s="177" t="s">
        <v>1515</v>
      </c>
      <c r="J453" s="181"/>
      <c r="K453" s="182" t="str">
        <f t="shared" si="18"/>
        <v>CHF / ..</v>
      </c>
      <c r="L453" s="177" t="s">
        <v>1516</v>
      </c>
      <c r="M453" s="183">
        <f t="shared" si="19"/>
        <v>0</v>
      </c>
      <c r="N453" s="282"/>
    </row>
    <row r="454" spans="1:14" ht="15.6" hidden="1" outlineLevel="1">
      <c r="B454" s="284"/>
      <c r="C454" s="279"/>
      <c r="D454" s="276"/>
      <c r="E454" s="196">
        <v>3</v>
      </c>
      <c r="F454" s="178"/>
      <c r="G454" s="179"/>
      <c r="H454" s="180" t="s">
        <v>1523</v>
      </c>
      <c r="I454" s="177" t="s">
        <v>1515</v>
      </c>
      <c r="J454" s="181"/>
      <c r="K454" s="182" t="str">
        <f t="shared" si="18"/>
        <v>CHF / ..</v>
      </c>
      <c r="L454" s="177" t="s">
        <v>1516</v>
      </c>
      <c r="M454" s="183">
        <f t="shared" si="19"/>
        <v>0</v>
      </c>
      <c r="N454" s="282"/>
    </row>
    <row r="455" spans="1:14" ht="15.6" hidden="1" outlineLevel="1">
      <c r="B455" s="284"/>
      <c r="C455" s="280"/>
      <c r="D455" s="277"/>
      <c r="E455" s="197" t="s">
        <v>1517</v>
      </c>
      <c r="F455" s="198"/>
      <c r="G455" s="199"/>
      <c r="H455" s="180" t="s">
        <v>1523</v>
      </c>
      <c r="I455" s="197" t="s">
        <v>1515</v>
      </c>
      <c r="J455" s="201"/>
      <c r="K455" s="202" t="str">
        <f t="shared" si="18"/>
        <v>CHF / ..</v>
      </c>
      <c r="L455" s="197" t="s">
        <v>1516</v>
      </c>
      <c r="M455" s="203">
        <f t="shared" si="19"/>
        <v>0</v>
      </c>
      <c r="N455" s="283">
        <f>SUM(M455:M455)</f>
        <v>0</v>
      </c>
    </row>
    <row r="456" spans="1:14" ht="15.75" hidden="1" customHeight="1" outlineLevel="1">
      <c r="B456" s="284" t="s">
        <v>814</v>
      </c>
      <c r="C456" s="278" t="s">
        <v>2056</v>
      </c>
      <c r="D456" s="275"/>
      <c r="E456" s="170">
        <v>1</v>
      </c>
      <c r="F456" s="171"/>
      <c r="G456" s="172"/>
      <c r="H456" s="173" t="s">
        <v>1514</v>
      </c>
      <c r="I456" s="170" t="s">
        <v>1515</v>
      </c>
      <c r="J456" s="174"/>
      <c r="K456" s="175" t="str">
        <f t="shared" si="18"/>
        <v>CHF / Min</v>
      </c>
      <c r="L456" s="170" t="s">
        <v>1516</v>
      </c>
      <c r="M456" s="176">
        <f t="shared" si="19"/>
        <v>0</v>
      </c>
      <c r="N456" s="281">
        <f>SUM(M456:M459)</f>
        <v>0</v>
      </c>
    </row>
    <row r="457" spans="1:14" ht="15.6" hidden="1" outlineLevel="1">
      <c r="B457" s="284"/>
      <c r="C457" s="279"/>
      <c r="D457" s="276"/>
      <c r="E457" s="177">
        <v>2</v>
      </c>
      <c r="F457" s="178"/>
      <c r="G457" s="179"/>
      <c r="H457" s="180" t="s">
        <v>1514</v>
      </c>
      <c r="I457" s="177" t="s">
        <v>1515</v>
      </c>
      <c r="J457" s="181"/>
      <c r="K457" s="182" t="str">
        <f t="shared" si="18"/>
        <v>CHF / Min</v>
      </c>
      <c r="L457" s="177" t="s">
        <v>1516</v>
      </c>
      <c r="M457" s="183">
        <f t="shared" si="19"/>
        <v>0</v>
      </c>
      <c r="N457" s="282"/>
    </row>
    <row r="458" spans="1:14" ht="15.6" hidden="1" outlineLevel="1">
      <c r="B458" s="284"/>
      <c r="C458" s="279"/>
      <c r="D458" s="276"/>
      <c r="E458" s="191">
        <v>3</v>
      </c>
      <c r="F458" s="192"/>
      <c r="G458" s="193"/>
      <c r="H458" s="180" t="s">
        <v>1514</v>
      </c>
      <c r="I458" s="177" t="s">
        <v>1515</v>
      </c>
      <c r="J458" s="181"/>
      <c r="K458" s="182" t="str">
        <f t="shared" si="18"/>
        <v>CHF / Min</v>
      </c>
      <c r="L458" s="177" t="s">
        <v>1516</v>
      </c>
      <c r="M458" s="183">
        <f t="shared" si="19"/>
        <v>0</v>
      </c>
      <c r="N458" s="282"/>
    </row>
    <row r="459" spans="1:14" ht="15.6" hidden="1" outlineLevel="1">
      <c r="B459" s="284"/>
      <c r="C459" s="280"/>
      <c r="D459" s="277"/>
      <c r="E459" s="184" t="s">
        <v>1517</v>
      </c>
      <c r="F459" s="185"/>
      <c r="G459" s="186"/>
      <c r="H459" s="187" t="s">
        <v>1514</v>
      </c>
      <c r="I459" s="184" t="s">
        <v>1515</v>
      </c>
      <c r="J459" s="188"/>
      <c r="K459" s="189" t="str">
        <f t="shared" si="18"/>
        <v>CHF / Min</v>
      </c>
      <c r="L459" s="184" t="s">
        <v>1516</v>
      </c>
      <c r="M459" s="190">
        <f t="shared" si="19"/>
        <v>0</v>
      </c>
      <c r="N459" s="283"/>
    </row>
    <row r="460" spans="1:14" s="113" customFormat="1" ht="15.6" hidden="1" outlineLevel="1">
      <c r="A460" s="94"/>
      <c r="B460" s="284" t="s">
        <v>815</v>
      </c>
      <c r="C460" s="278" t="s">
        <v>1612</v>
      </c>
      <c r="D460" s="275"/>
      <c r="E460" s="170">
        <v>1</v>
      </c>
      <c r="F460" s="171"/>
      <c r="G460" s="172"/>
      <c r="H460" s="173" t="s">
        <v>1523</v>
      </c>
      <c r="I460" s="170" t="s">
        <v>1515</v>
      </c>
      <c r="J460" s="174"/>
      <c r="K460" s="175" t="str">
        <f t="shared" ref="K460:K463" si="20">+"CHF / "&amp;H460</f>
        <v>CHF / ..</v>
      </c>
      <c r="L460" s="170" t="s">
        <v>1516</v>
      </c>
      <c r="M460" s="176">
        <f t="shared" ref="M460:M463" si="21">+G460*J460</f>
        <v>0</v>
      </c>
      <c r="N460" s="281">
        <f>SUM(M460:M463)</f>
        <v>0</v>
      </c>
    </row>
    <row r="461" spans="1:14" s="113" customFormat="1" ht="15.6" hidden="1" customHeight="1" outlineLevel="1">
      <c r="A461" s="94"/>
      <c r="B461" s="284"/>
      <c r="C461" s="279"/>
      <c r="D461" s="276"/>
      <c r="E461" s="177">
        <v>2</v>
      </c>
      <c r="F461" s="178"/>
      <c r="G461" s="179"/>
      <c r="H461" s="180" t="s">
        <v>1523</v>
      </c>
      <c r="I461" s="177" t="s">
        <v>1515</v>
      </c>
      <c r="J461" s="181"/>
      <c r="K461" s="182" t="str">
        <f t="shared" si="20"/>
        <v>CHF / ..</v>
      </c>
      <c r="L461" s="177" t="s">
        <v>1516</v>
      </c>
      <c r="M461" s="183">
        <f t="shared" si="21"/>
        <v>0</v>
      </c>
      <c r="N461" s="282"/>
    </row>
    <row r="462" spans="1:14" s="113" customFormat="1" ht="15.6" hidden="1" outlineLevel="1">
      <c r="A462" s="94"/>
      <c r="B462" s="284"/>
      <c r="C462" s="279"/>
      <c r="D462" s="276"/>
      <c r="E462" s="191">
        <v>3</v>
      </c>
      <c r="F462" s="192"/>
      <c r="G462" s="193"/>
      <c r="H462" s="180" t="s">
        <v>1523</v>
      </c>
      <c r="I462" s="177" t="s">
        <v>1515</v>
      </c>
      <c r="J462" s="181"/>
      <c r="K462" s="182" t="str">
        <f t="shared" si="20"/>
        <v>CHF / ..</v>
      </c>
      <c r="L462" s="177" t="s">
        <v>1516</v>
      </c>
      <c r="M462" s="183">
        <f t="shared" si="21"/>
        <v>0</v>
      </c>
      <c r="N462" s="282"/>
    </row>
    <row r="463" spans="1:14" s="113" customFormat="1" ht="15.6" hidden="1" outlineLevel="1">
      <c r="A463" s="94"/>
      <c r="B463" s="284"/>
      <c r="C463" s="280"/>
      <c r="D463" s="277"/>
      <c r="E463" s="184" t="s">
        <v>1517</v>
      </c>
      <c r="F463" s="185"/>
      <c r="G463" s="186"/>
      <c r="H463" s="187" t="s">
        <v>1523</v>
      </c>
      <c r="I463" s="184" t="s">
        <v>1515</v>
      </c>
      <c r="J463" s="188"/>
      <c r="K463" s="189" t="str">
        <f t="shared" si="20"/>
        <v>CHF / ..</v>
      </c>
      <c r="L463" s="184" t="s">
        <v>1516</v>
      </c>
      <c r="M463" s="190">
        <f t="shared" si="21"/>
        <v>0</v>
      </c>
      <c r="N463" s="283"/>
    </row>
    <row r="464" spans="1:14"/>
    <row r="465" spans="2:14" collapsed="1">
      <c r="B465" s="236" t="s">
        <v>1045</v>
      </c>
      <c r="C465" s="51" t="str">
        <f>+VLOOKUP(B465,'Teure Verfahren'!B:D,3,FALSE)</f>
        <v>Hämodialyse zur Entfernung von Proteinen mit einer Molekularmasse bis zu 60000, verlängert intermittierend</v>
      </c>
      <c r="D465" s="113"/>
      <c r="E465" s="113"/>
      <c r="F465" s="113"/>
      <c r="G465" s="113"/>
      <c r="H465" s="113"/>
      <c r="I465" s="113"/>
      <c r="J465" s="113"/>
      <c r="K465" s="113"/>
      <c r="L465" s="113"/>
      <c r="M465" s="113"/>
      <c r="N465" s="113"/>
    </row>
    <row r="466" spans="2:14" hidden="1" outlineLevel="1">
      <c r="B466" s="113"/>
      <c r="C466" s="287" t="s">
        <v>1611</v>
      </c>
      <c r="D466" s="288"/>
      <c r="E466" s="248" t="s">
        <v>1508</v>
      </c>
      <c r="F466" s="167" t="s">
        <v>429</v>
      </c>
      <c r="G466" s="167" t="s">
        <v>1509</v>
      </c>
      <c r="H466" s="167" t="s">
        <v>1510</v>
      </c>
      <c r="I466" s="167"/>
      <c r="J466" s="168" t="s">
        <v>1511</v>
      </c>
      <c r="K466" s="167" t="s">
        <v>1510</v>
      </c>
      <c r="L466" s="167"/>
      <c r="M466" s="167" t="s">
        <v>1512</v>
      </c>
      <c r="N466" s="169" t="s">
        <v>1513</v>
      </c>
    </row>
    <row r="467" spans="2:14" ht="14.4" hidden="1" customHeight="1" outlineLevel="1">
      <c r="B467" s="289" t="s">
        <v>1531</v>
      </c>
      <c r="C467" s="278" t="s">
        <v>2078</v>
      </c>
      <c r="D467" s="275"/>
      <c r="E467" s="170">
        <v>1</v>
      </c>
      <c r="F467" s="174"/>
      <c r="G467" s="194"/>
      <c r="H467" s="173" t="s">
        <v>1514</v>
      </c>
      <c r="I467" s="170" t="s">
        <v>1515</v>
      </c>
      <c r="J467" s="174"/>
      <c r="K467" s="175" t="str">
        <f t="shared" ref="K467:K498" si="22">+"CHF / "&amp;H467</f>
        <v>CHF / Min</v>
      </c>
      <c r="L467" s="170" t="s">
        <v>1516</v>
      </c>
      <c r="M467" s="176">
        <f t="shared" ref="M467:M498" si="23">+G467*J467</f>
        <v>0</v>
      </c>
      <c r="N467" s="281">
        <f>SUM(M467:M470)</f>
        <v>0</v>
      </c>
    </row>
    <row r="468" spans="2:14" hidden="1" outlineLevel="1">
      <c r="B468" s="290"/>
      <c r="C468" s="279"/>
      <c r="D468" s="276"/>
      <c r="E468" s="177">
        <v>2</v>
      </c>
      <c r="F468" s="181"/>
      <c r="G468" s="195"/>
      <c r="H468" s="180" t="s">
        <v>1514</v>
      </c>
      <c r="I468" s="177" t="s">
        <v>1515</v>
      </c>
      <c r="J468" s="181"/>
      <c r="K468" s="182" t="str">
        <f t="shared" si="22"/>
        <v>CHF / Min</v>
      </c>
      <c r="L468" s="177" t="s">
        <v>1516</v>
      </c>
      <c r="M468" s="183">
        <f t="shared" si="23"/>
        <v>0</v>
      </c>
      <c r="N468" s="282"/>
    </row>
    <row r="469" spans="2:14" ht="15.6" hidden="1" outlineLevel="1">
      <c r="B469" s="290"/>
      <c r="C469" s="279"/>
      <c r="D469" s="276"/>
      <c r="E469" s="196">
        <v>3</v>
      </c>
      <c r="F469" s="178"/>
      <c r="G469" s="179"/>
      <c r="H469" s="180" t="s">
        <v>1514</v>
      </c>
      <c r="I469" s="177" t="s">
        <v>1515</v>
      </c>
      <c r="J469" s="181"/>
      <c r="K469" s="182" t="str">
        <f t="shared" si="22"/>
        <v>CHF / Min</v>
      </c>
      <c r="L469" s="177" t="s">
        <v>1516</v>
      </c>
      <c r="M469" s="183">
        <f t="shared" si="23"/>
        <v>0</v>
      </c>
      <c r="N469" s="282"/>
    </row>
    <row r="470" spans="2:14" ht="15.6" hidden="1" outlineLevel="1">
      <c r="B470" s="290"/>
      <c r="C470" s="280"/>
      <c r="D470" s="277"/>
      <c r="E470" s="197" t="s">
        <v>1517</v>
      </c>
      <c r="F470" s="198"/>
      <c r="G470" s="199"/>
      <c r="H470" s="200" t="s">
        <v>1514</v>
      </c>
      <c r="I470" s="197" t="s">
        <v>1515</v>
      </c>
      <c r="J470" s="201"/>
      <c r="K470" s="202" t="str">
        <f t="shared" si="22"/>
        <v>CHF / Min</v>
      </c>
      <c r="L470" s="197" t="s">
        <v>1516</v>
      </c>
      <c r="M470" s="203">
        <f t="shared" si="23"/>
        <v>0</v>
      </c>
      <c r="N470" s="283"/>
    </row>
    <row r="471" spans="2:14" ht="15.6" hidden="1" customHeight="1" outlineLevel="1">
      <c r="B471" s="284" t="s">
        <v>1532</v>
      </c>
      <c r="C471" s="278" t="s">
        <v>2079</v>
      </c>
      <c r="D471" s="275"/>
      <c r="E471" s="170">
        <v>1</v>
      </c>
      <c r="F471" s="171"/>
      <c r="G471" s="172"/>
      <c r="H471" s="173" t="s">
        <v>1514</v>
      </c>
      <c r="I471" s="170" t="s">
        <v>1515</v>
      </c>
      <c r="J471" s="174"/>
      <c r="K471" s="175" t="str">
        <f t="shared" si="22"/>
        <v>CHF / Min</v>
      </c>
      <c r="L471" s="170" t="s">
        <v>1516</v>
      </c>
      <c r="M471" s="176">
        <f t="shared" si="23"/>
        <v>0</v>
      </c>
      <c r="N471" s="281">
        <f>SUM(M471:M474)</f>
        <v>0</v>
      </c>
    </row>
    <row r="472" spans="2:14" ht="15.6" hidden="1" outlineLevel="1">
      <c r="B472" s="284"/>
      <c r="C472" s="279"/>
      <c r="D472" s="276"/>
      <c r="E472" s="177">
        <v>2</v>
      </c>
      <c r="F472" s="178"/>
      <c r="G472" s="179"/>
      <c r="H472" s="180" t="s">
        <v>1514</v>
      </c>
      <c r="I472" s="177" t="s">
        <v>1515</v>
      </c>
      <c r="J472" s="181"/>
      <c r="K472" s="182" t="str">
        <f t="shared" si="22"/>
        <v>CHF / Min</v>
      </c>
      <c r="L472" s="177" t="s">
        <v>1516</v>
      </c>
      <c r="M472" s="183">
        <f t="shared" si="23"/>
        <v>0</v>
      </c>
      <c r="N472" s="282"/>
    </row>
    <row r="473" spans="2:14" ht="15.6" hidden="1" outlineLevel="1">
      <c r="B473" s="284"/>
      <c r="C473" s="279"/>
      <c r="D473" s="276"/>
      <c r="E473" s="196">
        <v>3</v>
      </c>
      <c r="F473" s="178"/>
      <c r="G473" s="179"/>
      <c r="H473" s="180" t="s">
        <v>1514</v>
      </c>
      <c r="I473" s="177" t="s">
        <v>1515</v>
      </c>
      <c r="J473" s="181"/>
      <c r="K473" s="182" t="str">
        <f t="shared" si="22"/>
        <v>CHF / Min</v>
      </c>
      <c r="L473" s="177" t="s">
        <v>1516</v>
      </c>
      <c r="M473" s="183">
        <f t="shared" si="23"/>
        <v>0</v>
      </c>
      <c r="N473" s="282"/>
    </row>
    <row r="474" spans="2:14" ht="15.6" hidden="1" outlineLevel="1">
      <c r="B474" s="284"/>
      <c r="C474" s="280"/>
      <c r="D474" s="277"/>
      <c r="E474" s="197" t="s">
        <v>1517</v>
      </c>
      <c r="F474" s="198"/>
      <c r="G474" s="199"/>
      <c r="H474" s="200" t="s">
        <v>1514</v>
      </c>
      <c r="I474" s="197" t="s">
        <v>1515</v>
      </c>
      <c r="J474" s="201"/>
      <c r="K474" s="202" t="str">
        <f t="shared" si="22"/>
        <v>CHF / Min</v>
      </c>
      <c r="L474" s="197" t="s">
        <v>1516</v>
      </c>
      <c r="M474" s="203">
        <f t="shared" si="23"/>
        <v>0</v>
      </c>
      <c r="N474" s="283">
        <f>SUM(M474:M474)</f>
        <v>0</v>
      </c>
    </row>
    <row r="475" spans="2:14" ht="15.6" hidden="1" customHeight="1" outlineLevel="1">
      <c r="B475" s="284" t="s">
        <v>1533</v>
      </c>
      <c r="C475" s="278" t="s">
        <v>1518</v>
      </c>
      <c r="D475" s="275"/>
      <c r="E475" s="170">
        <v>1</v>
      </c>
      <c r="F475" s="171"/>
      <c r="G475" s="172"/>
      <c r="H475" s="173" t="s">
        <v>17</v>
      </c>
      <c r="I475" s="170" t="s">
        <v>1515</v>
      </c>
      <c r="J475" s="174"/>
      <c r="K475" s="175" t="str">
        <f t="shared" si="22"/>
        <v>CHF / mg</v>
      </c>
      <c r="L475" s="170" t="s">
        <v>1516</v>
      </c>
      <c r="M475" s="176">
        <f t="shared" si="23"/>
        <v>0</v>
      </c>
      <c r="N475" s="281">
        <f>SUM(M475:M478)</f>
        <v>0</v>
      </c>
    </row>
    <row r="476" spans="2:14" ht="15.6" hidden="1" outlineLevel="1">
      <c r="B476" s="284"/>
      <c r="C476" s="279"/>
      <c r="D476" s="276"/>
      <c r="E476" s="177">
        <v>2</v>
      </c>
      <c r="F476" s="178"/>
      <c r="G476" s="179"/>
      <c r="H476" s="180" t="s">
        <v>18</v>
      </c>
      <c r="I476" s="177" t="s">
        <v>1515</v>
      </c>
      <c r="J476" s="181"/>
      <c r="K476" s="182" t="str">
        <f t="shared" si="22"/>
        <v>CHF / U</v>
      </c>
      <c r="L476" s="177" t="s">
        <v>1516</v>
      </c>
      <c r="M476" s="183">
        <f t="shared" si="23"/>
        <v>0</v>
      </c>
      <c r="N476" s="282"/>
    </row>
    <row r="477" spans="2:14" ht="15.6" hidden="1" outlineLevel="1">
      <c r="B477" s="284"/>
      <c r="C477" s="279"/>
      <c r="D477" s="276"/>
      <c r="E477" s="196">
        <v>3</v>
      </c>
      <c r="F477" s="178"/>
      <c r="G477" s="179"/>
      <c r="H477" s="180" t="s">
        <v>222</v>
      </c>
      <c r="I477" s="177" t="s">
        <v>1515</v>
      </c>
      <c r="J477" s="181"/>
      <c r="K477" s="182" t="str">
        <f t="shared" si="22"/>
        <v>CHF / ml</v>
      </c>
      <c r="L477" s="177" t="s">
        <v>1516</v>
      </c>
      <c r="M477" s="183">
        <f t="shared" si="23"/>
        <v>0</v>
      </c>
      <c r="N477" s="282"/>
    </row>
    <row r="478" spans="2:14" ht="15.6" hidden="1" outlineLevel="1">
      <c r="B478" s="284"/>
      <c r="C478" s="280"/>
      <c r="D478" s="277"/>
      <c r="E478" s="197" t="s">
        <v>1517</v>
      </c>
      <c r="F478" s="198"/>
      <c r="G478" s="199"/>
      <c r="H478" s="187" t="s">
        <v>1517</v>
      </c>
      <c r="I478" s="197" t="s">
        <v>1515</v>
      </c>
      <c r="J478" s="201"/>
      <c r="K478" s="202" t="str">
        <f t="shared" si="22"/>
        <v>CHF / …</v>
      </c>
      <c r="L478" s="197" t="s">
        <v>1516</v>
      </c>
      <c r="M478" s="203">
        <f t="shared" si="23"/>
        <v>0</v>
      </c>
      <c r="N478" s="283">
        <f>SUM(M478:M478)</f>
        <v>0</v>
      </c>
    </row>
    <row r="479" spans="2:14" ht="15.6" hidden="1" customHeight="1" outlineLevel="1">
      <c r="B479" s="284" t="s">
        <v>1534</v>
      </c>
      <c r="C479" s="278" t="s">
        <v>1519</v>
      </c>
      <c r="D479" s="275"/>
      <c r="E479" s="170">
        <v>1</v>
      </c>
      <c r="F479" s="171"/>
      <c r="G479" s="172"/>
      <c r="H479" s="200" t="s">
        <v>1520</v>
      </c>
      <c r="I479" s="170" t="s">
        <v>1515</v>
      </c>
      <c r="J479" s="174"/>
      <c r="K479" s="175" t="str">
        <f t="shared" si="22"/>
        <v>CHF / Konzentrat</v>
      </c>
      <c r="L479" s="170" t="s">
        <v>1516</v>
      </c>
      <c r="M479" s="176">
        <f t="shared" si="23"/>
        <v>0</v>
      </c>
      <c r="N479" s="281">
        <f>SUM(M479:M482)</f>
        <v>0</v>
      </c>
    </row>
    <row r="480" spans="2:14" ht="15.6" hidden="1" outlineLevel="1">
      <c r="B480" s="284"/>
      <c r="C480" s="279"/>
      <c r="D480" s="276"/>
      <c r="E480" s="177">
        <v>2</v>
      </c>
      <c r="F480" s="178"/>
      <c r="G480" s="179"/>
      <c r="H480" s="200" t="s">
        <v>1520</v>
      </c>
      <c r="I480" s="177" t="s">
        <v>1515</v>
      </c>
      <c r="J480" s="181"/>
      <c r="K480" s="182" t="str">
        <f t="shared" si="22"/>
        <v>CHF / Konzentrat</v>
      </c>
      <c r="L480" s="177" t="s">
        <v>1516</v>
      </c>
      <c r="M480" s="183">
        <f t="shared" si="23"/>
        <v>0</v>
      </c>
      <c r="N480" s="282"/>
    </row>
    <row r="481" spans="1:14" ht="15.6" hidden="1" outlineLevel="1">
      <c r="B481" s="284"/>
      <c r="C481" s="279"/>
      <c r="D481" s="276"/>
      <c r="E481" s="196">
        <v>3</v>
      </c>
      <c r="F481" s="178"/>
      <c r="G481" s="179"/>
      <c r="H481" s="200" t="s">
        <v>1520</v>
      </c>
      <c r="I481" s="177" t="s">
        <v>1515</v>
      </c>
      <c r="J481" s="181"/>
      <c r="K481" s="182" t="str">
        <f t="shared" si="22"/>
        <v>CHF / Konzentrat</v>
      </c>
      <c r="L481" s="177" t="s">
        <v>1516</v>
      </c>
      <c r="M481" s="183">
        <f t="shared" si="23"/>
        <v>0</v>
      </c>
      <c r="N481" s="282"/>
    </row>
    <row r="482" spans="1:14" ht="15.6" hidden="1" outlineLevel="1">
      <c r="B482" s="284"/>
      <c r="C482" s="280"/>
      <c r="D482" s="277"/>
      <c r="E482" s="197" t="s">
        <v>1517</v>
      </c>
      <c r="F482" s="198"/>
      <c r="G482" s="199"/>
      <c r="H482" s="200" t="s">
        <v>1520</v>
      </c>
      <c r="I482" s="197" t="s">
        <v>1515</v>
      </c>
      <c r="J482" s="201"/>
      <c r="K482" s="202" t="str">
        <f t="shared" si="22"/>
        <v>CHF / Konzentrat</v>
      </c>
      <c r="L482" s="197" t="s">
        <v>1516</v>
      </c>
      <c r="M482" s="203">
        <f t="shared" si="23"/>
        <v>0</v>
      </c>
      <c r="N482" s="283">
        <f>SUM(M482:M482)</f>
        <v>0</v>
      </c>
    </row>
    <row r="483" spans="1:14" ht="15.6" hidden="1" customHeight="1" outlineLevel="1">
      <c r="B483" s="289" t="s">
        <v>428</v>
      </c>
      <c r="C483" s="278" t="s">
        <v>1601</v>
      </c>
      <c r="D483" s="275"/>
      <c r="E483" s="170">
        <v>1</v>
      </c>
      <c r="F483" s="171"/>
      <c r="G483" s="172"/>
      <c r="H483" s="173" t="s">
        <v>1522</v>
      </c>
      <c r="I483" s="170" t="s">
        <v>1515</v>
      </c>
      <c r="J483" s="174"/>
      <c r="K483" s="175" t="str">
        <f t="shared" si="22"/>
        <v>CHF / Stück</v>
      </c>
      <c r="L483" s="170" t="s">
        <v>1516</v>
      </c>
      <c r="M483" s="176">
        <f t="shared" si="23"/>
        <v>0</v>
      </c>
      <c r="N483" s="281">
        <f>SUM(M483:M486)</f>
        <v>0</v>
      </c>
    </row>
    <row r="484" spans="1:14" ht="15.6" hidden="1" outlineLevel="1">
      <c r="B484" s="290"/>
      <c r="C484" s="279"/>
      <c r="D484" s="276"/>
      <c r="E484" s="177">
        <v>2</v>
      </c>
      <c r="F484" s="178"/>
      <c r="G484" s="179"/>
      <c r="H484" s="180" t="s">
        <v>1523</v>
      </c>
      <c r="I484" s="177" t="s">
        <v>1515</v>
      </c>
      <c r="J484" s="181"/>
      <c r="K484" s="182" t="str">
        <f t="shared" si="22"/>
        <v>CHF / ..</v>
      </c>
      <c r="L484" s="177" t="s">
        <v>1516</v>
      </c>
      <c r="M484" s="183">
        <f t="shared" si="23"/>
        <v>0</v>
      </c>
      <c r="N484" s="282"/>
    </row>
    <row r="485" spans="1:14" ht="15.6" hidden="1" outlineLevel="1">
      <c r="B485" s="290"/>
      <c r="C485" s="279"/>
      <c r="D485" s="276"/>
      <c r="E485" s="196">
        <v>3</v>
      </c>
      <c r="F485" s="178"/>
      <c r="G485" s="179"/>
      <c r="H485" s="180" t="s">
        <v>1523</v>
      </c>
      <c r="I485" s="177" t="s">
        <v>1515</v>
      </c>
      <c r="J485" s="181"/>
      <c r="K485" s="182" t="str">
        <f t="shared" si="22"/>
        <v>CHF / ..</v>
      </c>
      <c r="L485" s="177" t="s">
        <v>1516</v>
      </c>
      <c r="M485" s="183">
        <f t="shared" si="23"/>
        <v>0</v>
      </c>
      <c r="N485" s="282"/>
    </row>
    <row r="486" spans="1:14" ht="15.6" hidden="1" outlineLevel="1">
      <c r="B486" s="291"/>
      <c r="C486" s="280"/>
      <c r="D486" s="277"/>
      <c r="E486" s="197" t="s">
        <v>1517</v>
      </c>
      <c r="F486" s="198"/>
      <c r="G486" s="199"/>
      <c r="H486" s="200" t="s">
        <v>1523</v>
      </c>
      <c r="I486" s="197" t="s">
        <v>1515</v>
      </c>
      <c r="J486" s="201"/>
      <c r="K486" s="202" t="str">
        <f t="shared" si="22"/>
        <v>CHF / ..</v>
      </c>
      <c r="L486" s="197" t="s">
        <v>1516</v>
      </c>
      <c r="M486" s="203">
        <f t="shared" si="23"/>
        <v>0</v>
      </c>
      <c r="N486" s="283"/>
    </row>
    <row r="487" spans="1:14" ht="15.6" hidden="1" customHeight="1" outlineLevel="1">
      <c r="B487" s="284" t="s">
        <v>1524</v>
      </c>
      <c r="C487" s="278" t="s">
        <v>1602</v>
      </c>
      <c r="D487" s="275"/>
      <c r="E487" s="170">
        <v>1</v>
      </c>
      <c r="F487" s="171"/>
      <c r="G487" s="172"/>
      <c r="H487" s="173" t="s">
        <v>1522</v>
      </c>
      <c r="I487" s="170" t="s">
        <v>1515</v>
      </c>
      <c r="J487" s="174"/>
      <c r="K487" s="175" t="str">
        <f t="shared" si="22"/>
        <v>CHF / Stück</v>
      </c>
      <c r="L487" s="170" t="s">
        <v>1516</v>
      </c>
      <c r="M487" s="176">
        <f t="shared" si="23"/>
        <v>0</v>
      </c>
      <c r="N487" s="281">
        <f>SUM(M487:M490)</f>
        <v>0</v>
      </c>
    </row>
    <row r="488" spans="1:14" ht="15.6" hidden="1" outlineLevel="1">
      <c r="B488" s="284"/>
      <c r="C488" s="279"/>
      <c r="D488" s="276"/>
      <c r="E488" s="177">
        <v>2</v>
      </c>
      <c r="F488" s="178"/>
      <c r="G488" s="179"/>
      <c r="H488" s="180" t="s">
        <v>1523</v>
      </c>
      <c r="I488" s="177" t="s">
        <v>1515</v>
      </c>
      <c r="J488" s="181"/>
      <c r="K488" s="182" t="str">
        <f t="shared" si="22"/>
        <v>CHF / ..</v>
      </c>
      <c r="L488" s="177" t="s">
        <v>1516</v>
      </c>
      <c r="M488" s="183">
        <f t="shared" si="23"/>
        <v>0</v>
      </c>
      <c r="N488" s="282"/>
    </row>
    <row r="489" spans="1:14" ht="15.6" hidden="1" outlineLevel="1">
      <c r="B489" s="284"/>
      <c r="C489" s="279"/>
      <c r="D489" s="276"/>
      <c r="E489" s="196">
        <v>3</v>
      </c>
      <c r="F489" s="178"/>
      <c r="G489" s="179"/>
      <c r="H489" s="180" t="s">
        <v>1523</v>
      </c>
      <c r="I489" s="177" t="s">
        <v>1515</v>
      </c>
      <c r="J489" s="181"/>
      <c r="K489" s="182" t="str">
        <f t="shared" si="22"/>
        <v>CHF / ..</v>
      </c>
      <c r="L489" s="177" t="s">
        <v>1516</v>
      </c>
      <c r="M489" s="183">
        <f t="shared" si="23"/>
        <v>0</v>
      </c>
      <c r="N489" s="282"/>
    </row>
    <row r="490" spans="1:14" ht="15.6" hidden="1" outlineLevel="1">
      <c r="B490" s="284"/>
      <c r="C490" s="280"/>
      <c r="D490" s="277"/>
      <c r="E490" s="197" t="s">
        <v>1517</v>
      </c>
      <c r="F490" s="198"/>
      <c r="G490" s="199"/>
      <c r="H490" s="180" t="s">
        <v>1523</v>
      </c>
      <c r="I490" s="197" t="s">
        <v>1515</v>
      </c>
      <c r="J490" s="201"/>
      <c r="K490" s="202" t="str">
        <f t="shared" si="22"/>
        <v>CHF / ..</v>
      </c>
      <c r="L490" s="197" t="s">
        <v>1516</v>
      </c>
      <c r="M490" s="203">
        <f t="shared" si="23"/>
        <v>0</v>
      </c>
      <c r="N490" s="283">
        <f>SUM(M490:M490)</f>
        <v>0</v>
      </c>
    </row>
    <row r="491" spans="1:14" ht="15.6" hidden="1" customHeight="1" outlineLevel="1">
      <c r="B491" s="284" t="s">
        <v>814</v>
      </c>
      <c r="C491" s="278" t="s">
        <v>2056</v>
      </c>
      <c r="D491" s="275"/>
      <c r="E491" s="170">
        <v>1</v>
      </c>
      <c r="F491" s="171"/>
      <c r="G491" s="172"/>
      <c r="H491" s="173" t="s">
        <v>1514</v>
      </c>
      <c r="I491" s="170" t="s">
        <v>1515</v>
      </c>
      <c r="J491" s="174"/>
      <c r="K491" s="175" t="str">
        <f t="shared" si="22"/>
        <v>CHF / Min</v>
      </c>
      <c r="L491" s="170" t="s">
        <v>1516</v>
      </c>
      <c r="M491" s="176">
        <f t="shared" si="23"/>
        <v>0</v>
      </c>
      <c r="N491" s="281">
        <f>SUM(M491:M494)</f>
        <v>0</v>
      </c>
    </row>
    <row r="492" spans="1:14" ht="15.6" hidden="1" outlineLevel="1">
      <c r="B492" s="284"/>
      <c r="C492" s="279"/>
      <c r="D492" s="276"/>
      <c r="E492" s="177">
        <v>2</v>
      </c>
      <c r="F492" s="178"/>
      <c r="G492" s="179"/>
      <c r="H492" s="180" t="s">
        <v>1514</v>
      </c>
      <c r="I492" s="177" t="s">
        <v>1515</v>
      </c>
      <c r="J492" s="181"/>
      <c r="K492" s="182" t="str">
        <f t="shared" si="22"/>
        <v>CHF / Min</v>
      </c>
      <c r="L492" s="177" t="s">
        <v>1516</v>
      </c>
      <c r="M492" s="183">
        <f t="shared" si="23"/>
        <v>0</v>
      </c>
      <c r="N492" s="282"/>
    </row>
    <row r="493" spans="1:14" ht="15.6" hidden="1" outlineLevel="1">
      <c r="B493" s="284"/>
      <c r="C493" s="279"/>
      <c r="D493" s="276"/>
      <c r="E493" s="191">
        <v>3</v>
      </c>
      <c r="F493" s="192"/>
      <c r="G493" s="193"/>
      <c r="H493" s="180" t="s">
        <v>1514</v>
      </c>
      <c r="I493" s="177" t="s">
        <v>1515</v>
      </c>
      <c r="J493" s="181"/>
      <c r="K493" s="182" t="str">
        <f t="shared" si="22"/>
        <v>CHF / Min</v>
      </c>
      <c r="L493" s="177" t="s">
        <v>1516</v>
      </c>
      <c r="M493" s="183">
        <f t="shared" si="23"/>
        <v>0</v>
      </c>
      <c r="N493" s="282"/>
    </row>
    <row r="494" spans="1:14" ht="15.6" hidden="1" outlineLevel="1">
      <c r="B494" s="284"/>
      <c r="C494" s="280"/>
      <c r="D494" s="277"/>
      <c r="E494" s="184" t="s">
        <v>1517</v>
      </c>
      <c r="F494" s="185"/>
      <c r="G494" s="186"/>
      <c r="H494" s="187" t="s">
        <v>1514</v>
      </c>
      <c r="I494" s="184" t="s">
        <v>1515</v>
      </c>
      <c r="J494" s="188"/>
      <c r="K494" s="189" t="str">
        <f t="shared" si="22"/>
        <v>CHF / Min</v>
      </c>
      <c r="L494" s="184" t="s">
        <v>1516</v>
      </c>
      <c r="M494" s="190">
        <f t="shared" si="23"/>
        <v>0</v>
      </c>
      <c r="N494" s="283"/>
    </row>
    <row r="495" spans="1:14" s="113" customFormat="1" ht="15.6" hidden="1" customHeight="1" outlineLevel="1">
      <c r="A495" s="94"/>
      <c r="B495" s="284" t="s">
        <v>815</v>
      </c>
      <c r="C495" s="278" t="s">
        <v>1612</v>
      </c>
      <c r="D495" s="275"/>
      <c r="E495" s="170">
        <v>1</v>
      </c>
      <c r="F495" s="171"/>
      <c r="G495" s="172"/>
      <c r="H495" s="173" t="s">
        <v>1523</v>
      </c>
      <c r="I495" s="170" t="s">
        <v>1515</v>
      </c>
      <c r="J495" s="174"/>
      <c r="K495" s="175" t="str">
        <f t="shared" si="22"/>
        <v>CHF / ..</v>
      </c>
      <c r="L495" s="170" t="s">
        <v>1516</v>
      </c>
      <c r="M495" s="176">
        <f t="shared" si="23"/>
        <v>0</v>
      </c>
      <c r="N495" s="281">
        <f>SUM(M495:M498)</f>
        <v>0</v>
      </c>
    </row>
    <row r="496" spans="1:14" s="113" customFormat="1" ht="15.6" hidden="1" outlineLevel="1">
      <c r="A496" s="94"/>
      <c r="B496" s="284"/>
      <c r="C496" s="279"/>
      <c r="D496" s="276"/>
      <c r="E496" s="177">
        <v>2</v>
      </c>
      <c r="F496" s="178"/>
      <c r="G496" s="179"/>
      <c r="H496" s="180" t="s">
        <v>1523</v>
      </c>
      <c r="I496" s="177" t="s">
        <v>1515</v>
      </c>
      <c r="J496" s="181"/>
      <c r="K496" s="182" t="str">
        <f t="shared" si="22"/>
        <v>CHF / ..</v>
      </c>
      <c r="L496" s="177" t="s">
        <v>1516</v>
      </c>
      <c r="M496" s="183">
        <f t="shared" si="23"/>
        <v>0</v>
      </c>
      <c r="N496" s="282"/>
    </row>
    <row r="497" spans="1:14" s="113" customFormat="1" ht="15.6" hidden="1" outlineLevel="1">
      <c r="A497" s="94"/>
      <c r="B497" s="284"/>
      <c r="C497" s="279"/>
      <c r="D497" s="276"/>
      <c r="E497" s="191">
        <v>3</v>
      </c>
      <c r="F497" s="192"/>
      <c r="G497" s="193"/>
      <c r="H497" s="180" t="s">
        <v>1523</v>
      </c>
      <c r="I497" s="177" t="s">
        <v>1515</v>
      </c>
      <c r="J497" s="181"/>
      <c r="K497" s="182" t="str">
        <f t="shared" si="22"/>
        <v>CHF / ..</v>
      </c>
      <c r="L497" s="177" t="s">
        <v>1516</v>
      </c>
      <c r="M497" s="183">
        <f t="shared" si="23"/>
        <v>0</v>
      </c>
      <c r="N497" s="282"/>
    </row>
    <row r="498" spans="1:14" s="113" customFormat="1" ht="15.6" hidden="1" outlineLevel="1">
      <c r="A498" s="94"/>
      <c r="B498" s="284"/>
      <c r="C498" s="280"/>
      <c r="D498" s="277"/>
      <c r="E498" s="184" t="s">
        <v>1517</v>
      </c>
      <c r="F498" s="185"/>
      <c r="G498" s="186"/>
      <c r="H498" s="187" t="s">
        <v>1523</v>
      </c>
      <c r="I498" s="184" t="s">
        <v>1515</v>
      </c>
      <c r="J498" s="188"/>
      <c r="K498" s="189" t="str">
        <f t="shared" si="22"/>
        <v>CHF / ..</v>
      </c>
      <c r="L498" s="184" t="s">
        <v>1516</v>
      </c>
      <c r="M498" s="190">
        <f t="shared" si="23"/>
        <v>0</v>
      </c>
      <c r="N498" s="283"/>
    </row>
    <row r="499" spans="1:14"/>
    <row r="500" spans="1:14" collapsed="1">
      <c r="B500" s="236" t="s">
        <v>1046</v>
      </c>
      <c r="C500" s="51" t="str">
        <f>+VLOOKUP(B500,'Teure Verfahren'!B:D,3,FALSE)</f>
        <v>Therapeutische Plasmapherese, mit normalem Plasma</v>
      </c>
      <c r="D500" s="113"/>
      <c r="E500" s="113"/>
      <c r="F500" s="113"/>
      <c r="G500" s="113"/>
      <c r="H500" s="113"/>
      <c r="I500" s="113"/>
      <c r="J500" s="113"/>
      <c r="K500" s="113"/>
      <c r="L500" s="113"/>
      <c r="M500" s="113"/>
      <c r="N500" s="113"/>
    </row>
    <row r="501" spans="1:14" hidden="1" outlineLevel="1">
      <c r="B501" s="113"/>
      <c r="C501" s="287" t="s">
        <v>1611</v>
      </c>
      <c r="D501" s="288"/>
      <c r="E501" s="248" t="s">
        <v>1508</v>
      </c>
      <c r="F501" s="167" t="s">
        <v>429</v>
      </c>
      <c r="G501" s="167" t="s">
        <v>1509</v>
      </c>
      <c r="H501" s="167" t="s">
        <v>1510</v>
      </c>
      <c r="I501" s="167"/>
      <c r="J501" s="168" t="s">
        <v>1511</v>
      </c>
      <c r="K501" s="167" t="s">
        <v>1510</v>
      </c>
      <c r="L501" s="167"/>
      <c r="M501" s="167" t="s">
        <v>1512</v>
      </c>
      <c r="N501" s="169" t="s">
        <v>1513</v>
      </c>
    </row>
    <row r="502" spans="1:14" ht="14.4" hidden="1" customHeight="1" outlineLevel="1">
      <c r="B502" s="289" t="s">
        <v>1531</v>
      </c>
      <c r="C502" s="278" t="s">
        <v>2078</v>
      </c>
      <c r="D502" s="275"/>
      <c r="E502" s="170">
        <v>1</v>
      </c>
      <c r="F502" s="174"/>
      <c r="G502" s="194"/>
      <c r="H502" s="173" t="s">
        <v>1514</v>
      </c>
      <c r="I502" s="170" t="s">
        <v>1515</v>
      </c>
      <c r="J502" s="174"/>
      <c r="K502" s="175" t="str">
        <f t="shared" ref="K502:K533" si="24">+"CHF / "&amp;H502</f>
        <v>CHF / Min</v>
      </c>
      <c r="L502" s="170" t="s">
        <v>1516</v>
      </c>
      <c r="M502" s="176">
        <f t="shared" ref="M502:M533" si="25">+G502*J502</f>
        <v>0</v>
      </c>
      <c r="N502" s="281">
        <f>SUM(M502:M505)</f>
        <v>0</v>
      </c>
    </row>
    <row r="503" spans="1:14" hidden="1" outlineLevel="1">
      <c r="B503" s="290"/>
      <c r="C503" s="279"/>
      <c r="D503" s="276"/>
      <c r="E503" s="177">
        <v>2</v>
      </c>
      <c r="F503" s="181"/>
      <c r="G503" s="195"/>
      <c r="H503" s="180" t="s">
        <v>1514</v>
      </c>
      <c r="I503" s="177" t="s">
        <v>1515</v>
      </c>
      <c r="J503" s="181"/>
      <c r="K503" s="182" t="str">
        <f t="shared" si="24"/>
        <v>CHF / Min</v>
      </c>
      <c r="L503" s="177" t="s">
        <v>1516</v>
      </c>
      <c r="M503" s="183">
        <f t="shared" si="25"/>
        <v>0</v>
      </c>
      <c r="N503" s="282"/>
    </row>
    <row r="504" spans="1:14" ht="15.6" hidden="1" outlineLevel="1">
      <c r="B504" s="290"/>
      <c r="C504" s="279"/>
      <c r="D504" s="276"/>
      <c r="E504" s="196">
        <v>3</v>
      </c>
      <c r="F504" s="178"/>
      <c r="G504" s="179"/>
      <c r="H504" s="180" t="s">
        <v>1514</v>
      </c>
      <c r="I504" s="177" t="s">
        <v>1515</v>
      </c>
      <c r="J504" s="181"/>
      <c r="K504" s="182" t="str">
        <f t="shared" si="24"/>
        <v>CHF / Min</v>
      </c>
      <c r="L504" s="177" t="s">
        <v>1516</v>
      </c>
      <c r="M504" s="183">
        <f t="shared" si="25"/>
        <v>0</v>
      </c>
      <c r="N504" s="282"/>
    </row>
    <row r="505" spans="1:14" ht="15.6" hidden="1" outlineLevel="1">
      <c r="B505" s="290"/>
      <c r="C505" s="280"/>
      <c r="D505" s="277"/>
      <c r="E505" s="197" t="s">
        <v>1517</v>
      </c>
      <c r="F505" s="198"/>
      <c r="G505" s="199"/>
      <c r="H505" s="200" t="s">
        <v>1514</v>
      </c>
      <c r="I505" s="197" t="s">
        <v>1515</v>
      </c>
      <c r="J505" s="201"/>
      <c r="K505" s="202" t="str">
        <f t="shared" si="24"/>
        <v>CHF / Min</v>
      </c>
      <c r="L505" s="197" t="s">
        <v>1516</v>
      </c>
      <c r="M505" s="203">
        <f t="shared" si="25"/>
        <v>0</v>
      </c>
      <c r="N505" s="283"/>
    </row>
    <row r="506" spans="1:14" ht="15.6" hidden="1" customHeight="1" outlineLevel="1">
      <c r="B506" s="284" t="s">
        <v>1532</v>
      </c>
      <c r="C506" s="278" t="s">
        <v>2079</v>
      </c>
      <c r="D506" s="275"/>
      <c r="E506" s="170">
        <v>1</v>
      </c>
      <c r="F506" s="171"/>
      <c r="G506" s="172"/>
      <c r="H506" s="173" t="s">
        <v>1514</v>
      </c>
      <c r="I506" s="170" t="s">
        <v>1515</v>
      </c>
      <c r="J506" s="174"/>
      <c r="K506" s="175" t="str">
        <f t="shared" si="24"/>
        <v>CHF / Min</v>
      </c>
      <c r="L506" s="170" t="s">
        <v>1516</v>
      </c>
      <c r="M506" s="176">
        <f t="shared" si="25"/>
        <v>0</v>
      </c>
      <c r="N506" s="281">
        <f>SUM(M506:M509)</f>
        <v>0</v>
      </c>
    </row>
    <row r="507" spans="1:14" ht="15.6" hidden="1" outlineLevel="1">
      <c r="B507" s="284"/>
      <c r="C507" s="279"/>
      <c r="D507" s="276"/>
      <c r="E507" s="177">
        <v>2</v>
      </c>
      <c r="F507" s="178"/>
      <c r="G507" s="179"/>
      <c r="H507" s="180" t="s">
        <v>1514</v>
      </c>
      <c r="I507" s="177" t="s">
        <v>1515</v>
      </c>
      <c r="J507" s="181"/>
      <c r="K507" s="182" t="str">
        <f t="shared" si="24"/>
        <v>CHF / Min</v>
      </c>
      <c r="L507" s="177" t="s">
        <v>1516</v>
      </c>
      <c r="M507" s="183">
        <f t="shared" si="25"/>
        <v>0</v>
      </c>
      <c r="N507" s="282"/>
    </row>
    <row r="508" spans="1:14" ht="15.6" hidden="1" outlineLevel="1">
      <c r="B508" s="284"/>
      <c r="C508" s="279"/>
      <c r="D508" s="276"/>
      <c r="E508" s="196">
        <v>3</v>
      </c>
      <c r="F508" s="178"/>
      <c r="G508" s="179"/>
      <c r="H508" s="180" t="s">
        <v>1514</v>
      </c>
      <c r="I508" s="177" t="s">
        <v>1515</v>
      </c>
      <c r="J508" s="181"/>
      <c r="K508" s="182" t="str">
        <f t="shared" si="24"/>
        <v>CHF / Min</v>
      </c>
      <c r="L508" s="177" t="s">
        <v>1516</v>
      </c>
      <c r="M508" s="183">
        <f t="shared" si="25"/>
        <v>0</v>
      </c>
      <c r="N508" s="282"/>
    </row>
    <row r="509" spans="1:14" ht="15.6" hidden="1" outlineLevel="1">
      <c r="B509" s="284"/>
      <c r="C509" s="280"/>
      <c r="D509" s="277"/>
      <c r="E509" s="197" t="s">
        <v>1517</v>
      </c>
      <c r="F509" s="198"/>
      <c r="G509" s="199"/>
      <c r="H509" s="200" t="s">
        <v>1514</v>
      </c>
      <c r="I509" s="197" t="s">
        <v>1515</v>
      </c>
      <c r="J509" s="201"/>
      <c r="K509" s="202" t="str">
        <f t="shared" si="24"/>
        <v>CHF / Min</v>
      </c>
      <c r="L509" s="197" t="s">
        <v>1516</v>
      </c>
      <c r="M509" s="203">
        <f t="shared" si="25"/>
        <v>0</v>
      </c>
      <c r="N509" s="283">
        <f>SUM(M509:M509)</f>
        <v>0</v>
      </c>
    </row>
    <row r="510" spans="1:14" ht="15.6" hidden="1" customHeight="1" outlineLevel="1">
      <c r="B510" s="284" t="s">
        <v>1533</v>
      </c>
      <c r="C510" s="278" t="s">
        <v>1518</v>
      </c>
      <c r="D510" s="275"/>
      <c r="E510" s="170">
        <v>1</v>
      </c>
      <c r="F510" s="171"/>
      <c r="G510" s="172"/>
      <c r="H510" s="173" t="s">
        <v>17</v>
      </c>
      <c r="I510" s="170" t="s">
        <v>1515</v>
      </c>
      <c r="J510" s="174"/>
      <c r="K510" s="175" t="str">
        <f t="shared" si="24"/>
        <v>CHF / mg</v>
      </c>
      <c r="L510" s="170" t="s">
        <v>1516</v>
      </c>
      <c r="M510" s="176">
        <f t="shared" si="25"/>
        <v>0</v>
      </c>
      <c r="N510" s="281">
        <f>SUM(M510:M513)</f>
        <v>0</v>
      </c>
    </row>
    <row r="511" spans="1:14" ht="15.6" hidden="1" outlineLevel="1">
      <c r="B511" s="284"/>
      <c r="C511" s="279"/>
      <c r="D511" s="276"/>
      <c r="E511" s="177">
        <v>2</v>
      </c>
      <c r="F511" s="178"/>
      <c r="G511" s="179"/>
      <c r="H511" s="180" t="s">
        <v>18</v>
      </c>
      <c r="I511" s="177" t="s">
        <v>1515</v>
      </c>
      <c r="J511" s="181"/>
      <c r="K511" s="182" t="str">
        <f t="shared" si="24"/>
        <v>CHF / U</v>
      </c>
      <c r="L511" s="177" t="s">
        <v>1516</v>
      </c>
      <c r="M511" s="183">
        <f t="shared" si="25"/>
        <v>0</v>
      </c>
      <c r="N511" s="282"/>
    </row>
    <row r="512" spans="1:14" ht="15.6" hidden="1" outlineLevel="1">
      <c r="B512" s="284"/>
      <c r="C512" s="279"/>
      <c r="D512" s="276"/>
      <c r="E512" s="196">
        <v>3</v>
      </c>
      <c r="F512" s="178"/>
      <c r="G512" s="179"/>
      <c r="H512" s="180" t="s">
        <v>222</v>
      </c>
      <c r="I512" s="177" t="s">
        <v>1515</v>
      </c>
      <c r="J512" s="181"/>
      <c r="K512" s="182" t="str">
        <f t="shared" si="24"/>
        <v>CHF / ml</v>
      </c>
      <c r="L512" s="177" t="s">
        <v>1516</v>
      </c>
      <c r="M512" s="183">
        <f t="shared" si="25"/>
        <v>0</v>
      </c>
      <c r="N512" s="282"/>
    </row>
    <row r="513" spans="2:14" ht="15.6" hidden="1" outlineLevel="1">
      <c r="B513" s="284"/>
      <c r="C513" s="280"/>
      <c r="D513" s="277"/>
      <c r="E513" s="197" t="s">
        <v>1517</v>
      </c>
      <c r="F513" s="198"/>
      <c r="G513" s="199"/>
      <c r="H513" s="187" t="s">
        <v>1517</v>
      </c>
      <c r="I513" s="197" t="s">
        <v>1515</v>
      </c>
      <c r="J513" s="201"/>
      <c r="K513" s="202" t="str">
        <f t="shared" si="24"/>
        <v>CHF / …</v>
      </c>
      <c r="L513" s="197" t="s">
        <v>1516</v>
      </c>
      <c r="M513" s="203">
        <f t="shared" si="25"/>
        <v>0</v>
      </c>
      <c r="N513" s="283">
        <f>SUM(M513:M513)</f>
        <v>0</v>
      </c>
    </row>
    <row r="514" spans="2:14" ht="15.6" hidden="1" customHeight="1" outlineLevel="1">
      <c r="B514" s="284" t="s">
        <v>1534</v>
      </c>
      <c r="C514" s="278" t="s">
        <v>1519</v>
      </c>
      <c r="D514" s="275"/>
      <c r="E514" s="170">
        <v>1</v>
      </c>
      <c r="F514" s="171"/>
      <c r="G514" s="172"/>
      <c r="H514" s="200" t="s">
        <v>1520</v>
      </c>
      <c r="I514" s="170" t="s">
        <v>1515</v>
      </c>
      <c r="J514" s="174"/>
      <c r="K514" s="175" t="str">
        <f t="shared" si="24"/>
        <v>CHF / Konzentrat</v>
      </c>
      <c r="L514" s="170" t="s">
        <v>1516</v>
      </c>
      <c r="M514" s="176">
        <f t="shared" si="25"/>
        <v>0</v>
      </c>
      <c r="N514" s="281">
        <f>SUM(M514:M517)</f>
        <v>0</v>
      </c>
    </row>
    <row r="515" spans="2:14" ht="15.6" hidden="1" outlineLevel="1">
      <c r="B515" s="284"/>
      <c r="C515" s="279"/>
      <c r="D515" s="276"/>
      <c r="E515" s="177">
        <v>2</v>
      </c>
      <c r="F515" s="178"/>
      <c r="G515" s="179"/>
      <c r="H515" s="200" t="s">
        <v>1520</v>
      </c>
      <c r="I515" s="177" t="s">
        <v>1515</v>
      </c>
      <c r="J515" s="181"/>
      <c r="K515" s="182" t="str">
        <f t="shared" si="24"/>
        <v>CHF / Konzentrat</v>
      </c>
      <c r="L515" s="177" t="s">
        <v>1516</v>
      </c>
      <c r="M515" s="183">
        <f t="shared" si="25"/>
        <v>0</v>
      </c>
      <c r="N515" s="282"/>
    </row>
    <row r="516" spans="2:14" ht="15.6" hidden="1" outlineLevel="1">
      <c r="B516" s="284"/>
      <c r="C516" s="279"/>
      <c r="D516" s="276"/>
      <c r="E516" s="196">
        <v>3</v>
      </c>
      <c r="F516" s="178"/>
      <c r="G516" s="179"/>
      <c r="H516" s="200" t="s">
        <v>1520</v>
      </c>
      <c r="I516" s="177" t="s">
        <v>1515</v>
      </c>
      <c r="J516" s="181"/>
      <c r="K516" s="182" t="str">
        <f t="shared" si="24"/>
        <v>CHF / Konzentrat</v>
      </c>
      <c r="L516" s="177" t="s">
        <v>1516</v>
      </c>
      <c r="M516" s="183">
        <f t="shared" si="25"/>
        <v>0</v>
      </c>
      <c r="N516" s="282"/>
    </row>
    <row r="517" spans="2:14" ht="15.6" hidden="1" outlineLevel="1">
      <c r="B517" s="284"/>
      <c r="C517" s="280"/>
      <c r="D517" s="277"/>
      <c r="E517" s="197" t="s">
        <v>1517</v>
      </c>
      <c r="F517" s="198"/>
      <c r="G517" s="199"/>
      <c r="H517" s="200" t="s">
        <v>1520</v>
      </c>
      <c r="I517" s="197" t="s">
        <v>1515</v>
      </c>
      <c r="J517" s="201"/>
      <c r="K517" s="202" t="str">
        <f t="shared" si="24"/>
        <v>CHF / Konzentrat</v>
      </c>
      <c r="L517" s="197" t="s">
        <v>1516</v>
      </c>
      <c r="M517" s="203">
        <f t="shared" si="25"/>
        <v>0</v>
      </c>
      <c r="N517" s="283">
        <f>SUM(M517:M517)</f>
        <v>0</v>
      </c>
    </row>
    <row r="518" spans="2:14" ht="15.6" hidden="1" customHeight="1" outlineLevel="1">
      <c r="B518" s="289" t="s">
        <v>428</v>
      </c>
      <c r="C518" s="278" t="s">
        <v>1601</v>
      </c>
      <c r="D518" s="275"/>
      <c r="E518" s="170">
        <v>1</v>
      </c>
      <c r="F518" s="171"/>
      <c r="G518" s="172"/>
      <c r="H518" s="173" t="s">
        <v>1522</v>
      </c>
      <c r="I518" s="170" t="s">
        <v>1515</v>
      </c>
      <c r="J518" s="174"/>
      <c r="K518" s="175" t="str">
        <f t="shared" si="24"/>
        <v>CHF / Stück</v>
      </c>
      <c r="L518" s="170" t="s">
        <v>1516</v>
      </c>
      <c r="M518" s="176">
        <f t="shared" si="25"/>
        <v>0</v>
      </c>
      <c r="N518" s="281">
        <f>SUM(M518:M521)</f>
        <v>0</v>
      </c>
    </row>
    <row r="519" spans="2:14" ht="15.6" hidden="1" outlineLevel="1">
      <c r="B519" s="290"/>
      <c r="C519" s="279"/>
      <c r="D519" s="276"/>
      <c r="E519" s="177">
        <v>2</v>
      </c>
      <c r="F519" s="178"/>
      <c r="G519" s="179"/>
      <c r="H519" s="180" t="s">
        <v>1523</v>
      </c>
      <c r="I519" s="177" t="s">
        <v>1515</v>
      </c>
      <c r="J519" s="181"/>
      <c r="K519" s="182" t="str">
        <f t="shared" si="24"/>
        <v>CHF / ..</v>
      </c>
      <c r="L519" s="177" t="s">
        <v>1516</v>
      </c>
      <c r="M519" s="183">
        <f t="shared" si="25"/>
        <v>0</v>
      </c>
      <c r="N519" s="282"/>
    </row>
    <row r="520" spans="2:14" ht="15.6" hidden="1" outlineLevel="1">
      <c r="B520" s="290"/>
      <c r="C520" s="279"/>
      <c r="D520" s="276"/>
      <c r="E520" s="196">
        <v>3</v>
      </c>
      <c r="F520" s="178"/>
      <c r="G520" s="179"/>
      <c r="H520" s="180" t="s">
        <v>1523</v>
      </c>
      <c r="I520" s="177" t="s">
        <v>1515</v>
      </c>
      <c r="J520" s="181"/>
      <c r="K520" s="182" t="str">
        <f t="shared" si="24"/>
        <v>CHF / ..</v>
      </c>
      <c r="L520" s="177" t="s">
        <v>1516</v>
      </c>
      <c r="M520" s="183">
        <f t="shared" si="25"/>
        <v>0</v>
      </c>
      <c r="N520" s="282"/>
    </row>
    <row r="521" spans="2:14" ht="15.6" hidden="1" outlineLevel="1">
      <c r="B521" s="291"/>
      <c r="C521" s="280"/>
      <c r="D521" s="277"/>
      <c r="E521" s="197" t="s">
        <v>1517</v>
      </c>
      <c r="F521" s="198"/>
      <c r="G521" s="199"/>
      <c r="H521" s="200" t="s">
        <v>1523</v>
      </c>
      <c r="I521" s="197" t="s">
        <v>1515</v>
      </c>
      <c r="J521" s="201"/>
      <c r="K521" s="202" t="str">
        <f t="shared" si="24"/>
        <v>CHF / ..</v>
      </c>
      <c r="L521" s="197" t="s">
        <v>1516</v>
      </c>
      <c r="M521" s="203">
        <f t="shared" si="25"/>
        <v>0</v>
      </c>
      <c r="N521" s="283"/>
    </row>
    <row r="522" spans="2:14" ht="15.6" hidden="1" customHeight="1" outlineLevel="1">
      <c r="B522" s="284" t="s">
        <v>1524</v>
      </c>
      <c r="C522" s="278" t="s">
        <v>1602</v>
      </c>
      <c r="D522" s="275"/>
      <c r="E522" s="170">
        <v>1</v>
      </c>
      <c r="F522" s="171"/>
      <c r="G522" s="172"/>
      <c r="H522" s="173" t="s">
        <v>1522</v>
      </c>
      <c r="I522" s="170" t="s">
        <v>1515</v>
      </c>
      <c r="J522" s="174"/>
      <c r="K522" s="175" t="str">
        <f t="shared" si="24"/>
        <v>CHF / Stück</v>
      </c>
      <c r="L522" s="170" t="s">
        <v>1516</v>
      </c>
      <c r="M522" s="176">
        <f t="shared" si="25"/>
        <v>0</v>
      </c>
      <c r="N522" s="281">
        <f>SUM(M522:M525)</f>
        <v>0</v>
      </c>
    </row>
    <row r="523" spans="2:14" ht="15.6" hidden="1" outlineLevel="1">
      <c r="B523" s="284"/>
      <c r="C523" s="279"/>
      <c r="D523" s="276"/>
      <c r="E523" s="177">
        <v>2</v>
      </c>
      <c r="F523" s="178"/>
      <c r="G523" s="179"/>
      <c r="H523" s="180" t="s">
        <v>1523</v>
      </c>
      <c r="I523" s="177" t="s">
        <v>1515</v>
      </c>
      <c r="J523" s="181"/>
      <c r="K523" s="182" t="str">
        <f t="shared" si="24"/>
        <v>CHF / ..</v>
      </c>
      <c r="L523" s="177" t="s">
        <v>1516</v>
      </c>
      <c r="M523" s="183">
        <f t="shared" si="25"/>
        <v>0</v>
      </c>
      <c r="N523" s="282"/>
    </row>
    <row r="524" spans="2:14" ht="15.6" hidden="1" outlineLevel="1">
      <c r="B524" s="284"/>
      <c r="C524" s="279"/>
      <c r="D524" s="276"/>
      <c r="E524" s="196">
        <v>3</v>
      </c>
      <c r="F524" s="178"/>
      <c r="G524" s="179"/>
      <c r="H524" s="180" t="s">
        <v>1523</v>
      </c>
      <c r="I524" s="177" t="s">
        <v>1515</v>
      </c>
      <c r="J524" s="181"/>
      <c r="K524" s="182" t="str">
        <f t="shared" si="24"/>
        <v>CHF / ..</v>
      </c>
      <c r="L524" s="177" t="s">
        <v>1516</v>
      </c>
      <c r="M524" s="183">
        <f t="shared" si="25"/>
        <v>0</v>
      </c>
      <c r="N524" s="282"/>
    </row>
    <row r="525" spans="2:14" ht="15.6" hidden="1" outlineLevel="1">
      <c r="B525" s="284"/>
      <c r="C525" s="280"/>
      <c r="D525" s="277"/>
      <c r="E525" s="197" t="s">
        <v>1517</v>
      </c>
      <c r="F525" s="198"/>
      <c r="G525" s="199"/>
      <c r="H525" s="180" t="s">
        <v>1523</v>
      </c>
      <c r="I525" s="197" t="s">
        <v>1515</v>
      </c>
      <c r="J525" s="201"/>
      <c r="K525" s="202" t="str">
        <f t="shared" si="24"/>
        <v>CHF / ..</v>
      </c>
      <c r="L525" s="197" t="s">
        <v>1516</v>
      </c>
      <c r="M525" s="203">
        <f t="shared" si="25"/>
        <v>0</v>
      </c>
      <c r="N525" s="283">
        <f>SUM(M525:M525)</f>
        <v>0</v>
      </c>
    </row>
    <row r="526" spans="2:14" ht="15.6" hidden="1" customHeight="1" outlineLevel="1">
      <c r="B526" s="284" t="s">
        <v>814</v>
      </c>
      <c r="C526" s="278" t="s">
        <v>2056</v>
      </c>
      <c r="D526" s="275"/>
      <c r="E526" s="170">
        <v>1</v>
      </c>
      <c r="F526" s="171"/>
      <c r="G526" s="172"/>
      <c r="H526" s="173" t="s">
        <v>1514</v>
      </c>
      <c r="I526" s="170" t="s">
        <v>1515</v>
      </c>
      <c r="J526" s="174"/>
      <c r="K526" s="175" t="str">
        <f t="shared" si="24"/>
        <v>CHF / Min</v>
      </c>
      <c r="L526" s="170" t="s">
        <v>1516</v>
      </c>
      <c r="M526" s="176">
        <f t="shared" si="25"/>
        <v>0</v>
      </c>
      <c r="N526" s="281">
        <f>SUM(M526:M529)</f>
        <v>0</v>
      </c>
    </row>
    <row r="527" spans="2:14" ht="15.6" hidden="1" outlineLevel="1">
      <c r="B527" s="284"/>
      <c r="C527" s="279"/>
      <c r="D527" s="276"/>
      <c r="E527" s="177">
        <v>2</v>
      </c>
      <c r="F527" s="178"/>
      <c r="G527" s="179"/>
      <c r="H527" s="180" t="s">
        <v>1514</v>
      </c>
      <c r="I527" s="177" t="s">
        <v>1515</v>
      </c>
      <c r="J527" s="181"/>
      <c r="K527" s="182" t="str">
        <f t="shared" si="24"/>
        <v>CHF / Min</v>
      </c>
      <c r="L527" s="177" t="s">
        <v>1516</v>
      </c>
      <c r="M527" s="183">
        <f t="shared" si="25"/>
        <v>0</v>
      </c>
      <c r="N527" s="282"/>
    </row>
    <row r="528" spans="2:14" ht="15.6" hidden="1" outlineLevel="1">
      <c r="B528" s="284"/>
      <c r="C528" s="279"/>
      <c r="D528" s="276"/>
      <c r="E528" s="191">
        <v>3</v>
      </c>
      <c r="F528" s="192"/>
      <c r="G528" s="193"/>
      <c r="H528" s="180" t="s">
        <v>1514</v>
      </c>
      <c r="I528" s="177" t="s">
        <v>1515</v>
      </c>
      <c r="J528" s="181"/>
      <c r="K528" s="182" t="str">
        <f t="shared" si="24"/>
        <v>CHF / Min</v>
      </c>
      <c r="L528" s="177" t="s">
        <v>1516</v>
      </c>
      <c r="M528" s="183">
        <f t="shared" si="25"/>
        <v>0</v>
      </c>
      <c r="N528" s="282"/>
    </row>
    <row r="529" spans="1:14" ht="15.6" hidden="1" outlineLevel="1">
      <c r="B529" s="284"/>
      <c r="C529" s="280"/>
      <c r="D529" s="277"/>
      <c r="E529" s="184" t="s">
        <v>1517</v>
      </c>
      <c r="F529" s="185"/>
      <c r="G529" s="186"/>
      <c r="H529" s="187" t="s">
        <v>1514</v>
      </c>
      <c r="I529" s="184" t="s">
        <v>1515</v>
      </c>
      <c r="J529" s="188"/>
      <c r="K529" s="189" t="str">
        <f t="shared" si="24"/>
        <v>CHF / Min</v>
      </c>
      <c r="L529" s="184" t="s">
        <v>1516</v>
      </c>
      <c r="M529" s="190">
        <f t="shared" si="25"/>
        <v>0</v>
      </c>
      <c r="N529" s="283"/>
    </row>
    <row r="530" spans="1:14" s="113" customFormat="1" ht="15.6" hidden="1" customHeight="1" outlineLevel="1">
      <c r="A530" s="94"/>
      <c r="B530" s="284" t="s">
        <v>815</v>
      </c>
      <c r="C530" s="278" t="s">
        <v>1612</v>
      </c>
      <c r="D530" s="275"/>
      <c r="E530" s="170">
        <v>1</v>
      </c>
      <c r="F530" s="171"/>
      <c r="G530" s="172"/>
      <c r="H530" s="173" t="s">
        <v>1523</v>
      </c>
      <c r="I530" s="170" t="s">
        <v>1515</v>
      </c>
      <c r="J530" s="174"/>
      <c r="K530" s="175" t="str">
        <f t="shared" si="24"/>
        <v>CHF / ..</v>
      </c>
      <c r="L530" s="170" t="s">
        <v>1516</v>
      </c>
      <c r="M530" s="176">
        <f t="shared" si="25"/>
        <v>0</v>
      </c>
      <c r="N530" s="281">
        <f>SUM(M530:M533)</f>
        <v>0</v>
      </c>
    </row>
    <row r="531" spans="1:14" s="113" customFormat="1" ht="15.6" hidden="1" outlineLevel="1">
      <c r="A531" s="94"/>
      <c r="B531" s="284"/>
      <c r="C531" s="279"/>
      <c r="D531" s="276"/>
      <c r="E531" s="177">
        <v>2</v>
      </c>
      <c r="F531" s="178"/>
      <c r="G531" s="179"/>
      <c r="H531" s="180" t="s">
        <v>1523</v>
      </c>
      <c r="I531" s="177" t="s">
        <v>1515</v>
      </c>
      <c r="J531" s="181"/>
      <c r="K531" s="182" t="str">
        <f t="shared" si="24"/>
        <v>CHF / ..</v>
      </c>
      <c r="L531" s="177" t="s">
        <v>1516</v>
      </c>
      <c r="M531" s="183">
        <f t="shared" si="25"/>
        <v>0</v>
      </c>
      <c r="N531" s="282"/>
    </row>
    <row r="532" spans="1:14" s="113" customFormat="1" ht="15.6" hidden="1" outlineLevel="1">
      <c r="A532" s="94"/>
      <c r="B532" s="284"/>
      <c r="C532" s="279"/>
      <c r="D532" s="276"/>
      <c r="E532" s="191">
        <v>3</v>
      </c>
      <c r="F532" s="192"/>
      <c r="G532" s="193"/>
      <c r="H532" s="180" t="s">
        <v>1523</v>
      </c>
      <c r="I532" s="177" t="s">
        <v>1515</v>
      </c>
      <c r="J532" s="181"/>
      <c r="K532" s="182" t="str">
        <f t="shared" si="24"/>
        <v>CHF / ..</v>
      </c>
      <c r="L532" s="177" t="s">
        <v>1516</v>
      </c>
      <c r="M532" s="183">
        <f t="shared" si="25"/>
        <v>0</v>
      </c>
      <c r="N532" s="282"/>
    </row>
    <row r="533" spans="1:14" s="113" customFormat="1" ht="15.6" hidden="1" outlineLevel="1">
      <c r="A533" s="94"/>
      <c r="B533" s="284"/>
      <c r="C533" s="280"/>
      <c r="D533" s="277"/>
      <c r="E533" s="184" t="s">
        <v>1517</v>
      </c>
      <c r="F533" s="185"/>
      <c r="G533" s="186"/>
      <c r="H533" s="187" t="s">
        <v>1523</v>
      </c>
      <c r="I533" s="184" t="s">
        <v>1515</v>
      </c>
      <c r="J533" s="188"/>
      <c r="K533" s="189" t="str">
        <f t="shared" si="24"/>
        <v>CHF / ..</v>
      </c>
      <c r="L533" s="184" t="s">
        <v>1516</v>
      </c>
      <c r="M533" s="190">
        <f t="shared" si="25"/>
        <v>0</v>
      </c>
      <c r="N533" s="283"/>
    </row>
    <row r="534" spans="1:14"/>
    <row r="535" spans="1:14" collapsed="1">
      <c r="B535" s="236" t="s">
        <v>1047</v>
      </c>
      <c r="C535" s="51" t="str">
        <f>+VLOOKUP(B535,'Teure Verfahren'!B:D,3,FALSE)</f>
        <v>Therapeutische Plasmapherese, mit Fresh Frozen Plasma (FFP)</v>
      </c>
      <c r="D535" s="113"/>
      <c r="E535" s="113"/>
      <c r="F535" s="113"/>
      <c r="G535" s="113"/>
      <c r="H535" s="113"/>
      <c r="I535" s="113"/>
      <c r="J535" s="113"/>
      <c r="K535" s="113"/>
      <c r="L535" s="113"/>
      <c r="M535" s="113"/>
      <c r="N535" s="113"/>
    </row>
    <row r="536" spans="1:14" hidden="1" outlineLevel="1">
      <c r="B536" s="113"/>
      <c r="C536" s="287" t="s">
        <v>1611</v>
      </c>
      <c r="D536" s="288"/>
      <c r="E536" s="248" t="s">
        <v>1508</v>
      </c>
      <c r="F536" s="167" t="s">
        <v>429</v>
      </c>
      <c r="G536" s="167" t="s">
        <v>1509</v>
      </c>
      <c r="H536" s="167" t="s">
        <v>1510</v>
      </c>
      <c r="I536" s="167"/>
      <c r="J536" s="168" t="s">
        <v>1511</v>
      </c>
      <c r="K536" s="167" t="s">
        <v>1510</v>
      </c>
      <c r="L536" s="167"/>
      <c r="M536" s="167" t="s">
        <v>1512</v>
      </c>
      <c r="N536" s="169" t="s">
        <v>1513</v>
      </c>
    </row>
    <row r="537" spans="1:14" ht="14.4" hidden="1" customHeight="1" outlineLevel="1">
      <c r="B537" s="289" t="s">
        <v>1531</v>
      </c>
      <c r="C537" s="278" t="s">
        <v>2078</v>
      </c>
      <c r="D537" s="275"/>
      <c r="E537" s="170">
        <v>1</v>
      </c>
      <c r="F537" s="174"/>
      <c r="G537" s="194"/>
      <c r="H537" s="173" t="s">
        <v>1514</v>
      </c>
      <c r="I537" s="170" t="s">
        <v>1515</v>
      </c>
      <c r="J537" s="174"/>
      <c r="K537" s="175" t="str">
        <f t="shared" ref="K537:K568" si="26">+"CHF / "&amp;H537</f>
        <v>CHF / Min</v>
      </c>
      <c r="L537" s="170" t="s">
        <v>1516</v>
      </c>
      <c r="M537" s="176">
        <f t="shared" ref="M537:M568" si="27">+G537*J537</f>
        <v>0</v>
      </c>
      <c r="N537" s="281">
        <f>SUM(M537:M540)</f>
        <v>0</v>
      </c>
    </row>
    <row r="538" spans="1:14" hidden="1" outlineLevel="1">
      <c r="B538" s="290"/>
      <c r="C538" s="279"/>
      <c r="D538" s="276"/>
      <c r="E538" s="177">
        <v>2</v>
      </c>
      <c r="F538" s="181"/>
      <c r="G538" s="195"/>
      <c r="H538" s="180" t="s">
        <v>1514</v>
      </c>
      <c r="I538" s="177" t="s">
        <v>1515</v>
      </c>
      <c r="J538" s="181"/>
      <c r="K538" s="182" t="str">
        <f t="shared" si="26"/>
        <v>CHF / Min</v>
      </c>
      <c r="L538" s="177" t="s">
        <v>1516</v>
      </c>
      <c r="M538" s="183">
        <f t="shared" si="27"/>
        <v>0</v>
      </c>
      <c r="N538" s="282"/>
    </row>
    <row r="539" spans="1:14" ht="15.6" hidden="1" outlineLevel="1">
      <c r="B539" s="290"/>
      <c r="C539" s="279"/>
      <c r="D539" s="276"/>
      <c r="E539" s="196">
        <v>3</v>
      </c>
      <c r="F539" s="178"/>
      <c r="G539" s="179"/>
      <c r="H539" s="180" t="s">
        <v>1514</v>
      </c>
      <c r="I539" s="177" t="s">
        <v>1515</v>
      </c>
      <c r="J539" s="181"/>
      <c r="K539" s="182" t="str">
        <f t="shared" si="26"/>
        <v>CHF / Min</v>
      </c>
      <c r="L539" s="177" t="s">
        <v>1516</v>
      </c>
      <c r="M539" s="183">
        <f t="shared" si="27"/>
        <v>0</v>
      </c>
      <c r="N539" s="282"/>
    </row>
    <row r="540" spans="1:14" ht="15.6" hidden="1" outlineLevel="1">
      <c r="B540" s="290"/>
      <c r="C540" s="280"/>
      <c r="D540" s="277"/>
      <c r="E540" s="197" t="s">
        <v>1517</v>
      </c>
      <c r="F540" s="198"/>
      <c r="G540" s="199"/>
      <c r="H540" s="200" t="s">
        <v>1514</v>
      </c>
      <c r="I540" s="197" t="s">
        <v>1515</v>
      </c>
      <c r="J540" s="201"/>
      <c r="K540" s="202" t="str">
        <f t="shared" si="26"/>
        <v>CHF / Min</v>
      </c>
      <c r="L540" s="197" t="s">
        <v>1516</v>
      </c>
      <c r="M540" s="203">
        <f t="shared" si="27"/>
        <v>0</v>
      </c>
      <c r="N540" s="283"/>
    </row>
    <row r="541" spans="1:14" ht="15.6" hidden="1" customHeight="1" outlineLevel="1">
      <c r="B541" s="284" t="s">
        <v>1532</v>
      </c>
      <c r="C541" s="278" t="s">
        <v>2079</v>
      </c>
      <c r="D541" s="275"/>
      <c r="E541" s="170">
        <v>1</v>
      </c>
      <c r="F541" s="171"/>
      <c r="G541" s="172"/>
      <c r="H541" s="173" t="s">
        <v>1514</v>
      </c>
      <c r="I541" s="170" t="s">
        <v>1515</v>
      </c>
      <c r="J541" s="174"/>
      <c r="K541" s="175" t="str">
        <f t="shared" si="26"/>
        <v>CHF / Min</v>
      </c>
      <c r="L541" s="170" t="s">
        <v>1516</v>
      </c>
      <c r="M541" s="176">
        <f t="shared" si="27"/>
        <v>0</v>
      </c>
      <c r="N541" s="281">
        <f>SUM(M541:M544)</f>
        <v>0</v>
      </c>
    </row>
    <row r="542" spans="1:14" ht="15.6" hidden="1" outlineLevel="1">
      <c r="B542" s="284"/>
      <c r="C542" s="279"/>
      <c r="D542" s="276"/>
      <c r="E542" s="177">
        <v>2</v>
      </c>
      <c r="F542" s="178"/>
      <c r="G542" s="179"/>
      <c r="H542" s="180" t="s">
        <v>1514</v>
      </c>
      <c r="I542" s="177" t="s">
        <v>1515</v>
      </c>
      <c r="J542" s="181"/>
      <c r="K542" s="182" t="str">
        <f t="shared" si="26"/>
        <v>CHF / Min</v>
      </c>
      <c r="L542" s="177" t="s">
        <v>1516</v>
      </c>
      <c r="M542" s="183">
        <f t="shared" si="27"/>
        <v>0</v>
      </c>
      <c r="N542" s="282"/>
    </row>
    <row r="543" spans="1:14" ht="15.6" hidden="1" outlineLevel="1">
      <c r="B543" s="284"/>
      <c r="C543" s="279"/>
      <c r="D543" s="276"/>
      <c r="E543" s="196">
        <v>3</v>
      </c>
      <c r="F543" s="178"/>
      <c r="G543" s="179"/>
      <c r="H543" s="180" t="s">
        <v>1514</v>
      </c>
      <c r="I543" s="177" t="s">
        <v>1515</v>
      </c>
      <c r="J543" s="181"/>
      <c r="K543" s="182" t="str">
        <f t="shared" si="26"/>
        <v>CHF / Min</v>
      </c>
      <c r="L543" s="177" t="s">
        <v>1516</v>
      </c>
      <c r="M543" s="183">
        <f t="shared" si="27"/>
        <v>0</v>
      </c>
      <c r="N543" s="282"/>
    </row>
    <row r="544" spans="1:14" ht="15.6" hidden="1" outlineLevel="1">
      <c r="B544" s="284"/>
      <c r="C544" s="280"/>
      <c r="D544" s="277"/>
      <c r="E544" s="197" t="s">
        <v>1517</v>
      </c>
      <c r="F544" s="198"/>
      <c r="G544" s="199"/>
      <c r="H544" s="200" t="s">
        <v>1514</v>
      </c>
      <c r="I544" s="197" t="s">
        <v>1515</v>
      </c>
      <c r="J544" s="201"/>
      <c r="K544" s="202" t="str">
        <f t="shared" si="26"/>
        <v>CHF / Min</v>
      </c>
      <c r="L544" s="197" t="s">
        <v>1516</v>
      </c>
      <c r="M544" s="203">
        <f t="shared" si="27"/>
        <v>0</v>
      </c>
      <c r="N544" s="283">
        <f>SUM(M544:M544)</f>
        <v>0</v>
      </c>
    </row>
    <row r="545" spans="2:14" ht="15.6" hidden="1" customHeight="1" outlineLevel="1">
      <c r="B545" s="284" t="s">
        <v>1533</v>
      </c>
      <c r="C545" s="278" t="s">
        <v>1518</v>
      </c>
      <c r="D545" s="275"/>
      <c r="E545" s="170">
        <v>1</v>
      </c>
      <c r="F545" s="171"/>
      <c r="G545" s="172"/>
      <c r="H545" s="173" t="s">
        <v>17</v>
      </c>
      <c r="I545" s="170" t="s">
        <v>1515</v>
      </c>
      <c r="J545" s="174"/>
      <c r="K545" s="175" t="str">
        <f t="shared" si="26"/>
        <v>CHF / mg</v>
      </c>
      <c r="L545" s="170" t="s">
        <v>1516</v>
      </c>
      <c r="M545" s="176">
        <f t="shared" si="27"/>
        <v>0</v>
      </c>
      <c r="N545" s="281">
        <f>SUM(M545:M548)</f>
        <v>0</v>
      </c>
    </row>
    <row r="546" spans="2:14" ht="15.6" hidden="1" outlineLevel="1">
      <c r="B546" s="284"/>
      <c r="C546" s="279"/>
      <c r="D546" s="276"/>
      <c r="E546" s="177">
        <v>2</v>
      </c>
      <c r="F546" s="178"/>
      <c r="G546" s="179"/>
      <c r="H546" s="180" t="s">
        <v>18</v>
      </c>
      <c r="I546" s="177" t="s">
        <v>1515</v>
      </c>
      <c r="J546" s="181"/>
      <c r="K546" s="182" t="str">
        <f t="shared" si="26"/>
        <v>CHF / U</v>
      </c>
      <c r="L546" s="177" t="s">
        <v>1516</v>
      </c>
      <c r="M546" s="183">
        <f t="shared" si="27"/>
        <v>0</v>
      </c>
      <c r="N546" s="282"/>
    </row>
    <row r="547" spans="2:14" ht="15.6" hidden="1" outlineLevel="1">
      <c r="B547" s="284"/>
      <c r="C547" s="279"/>
      <c r="D547" s="276"/>
      <c r="E547" s="196">
        <v>3</v>
      </c>
      <c r="F547" s="178"/>
      <c r="G547" s="179"/>
      <c r="H547" s="180" t="s">
        <v>222</v>
      </c>
      <c r="I547" s="177" t="s">
        <v>1515</v>
      </c>
      <c r="J547" s="181"/>
      <c r="K547" s="182" t="str">
        <f t="shared" si="26"/>
        <v>CHF / ml</v>
      </c>
      <c r="L547" s="177" t="s">
        <v>1516</v>
      </c>
      <c r="M547" s="183">
        <f t="shared" si="27"/>
        <v>0</v>
      </c>
      <c r="N547" s="282"/>
    </row>
    <row r="548" spans="2:14" ht="15.6" hidden="1" outlineLevel="1">
      <c r="B548" s="284"/>
      <c r="C548" s="280"/>
      <c r="D548" s="277"/>
      <c r="E548" s="197" t="s">
        <v>1517</v>
      </c>
      <c r="F548" s="198"/>
      <c r="G548" s="199"/>
      <c r="H548" s="187" t="s">
        <v>1517</v>
      </c>
      <c r="I548" s="197" t="s">
        <v>1515</v>
      </c>
      <c r="J548" s="201"/>
      <c r="K548" s="202" t="str">
        <f t="shared" si="26"/>
        <v>CHF / …</v>
      </c>
      <c r="L548" s="197" t="s">
        <v>1516</v>
      </c>
      <c r="M548" s="203">
        <f t="shared" si="27"/>
        <v>0</v>
      </c>
      <c r="N548" s="283">
        <f>SUM(M548:M548)</f>
        <v>0</v>
      </c>
    </row>
    <row r="549" spans="2:14" ht="15.6" hidden="1" customHeight="1" outlineLevel="1">
      <c r="B549" s="284" t="s">
        <v>1534</v>
      </c>
      <c r="C549" s="278" t="s">
        <v>1519</v>
      </c>
      <c r="D549" s="275"/>
      <c r="E549" s="170">
        <v>1</v>
      </c>
      <c r="F549" s="171"/>
      <c r="G549" s="172"/>
      <c r="H549" s="200" t="s">
        <v>1520</v>
      </c>
      <c r="I549" s="170" t="s">
        <v>1515</v>
      </c>
      <c r="J549" s="174"/>
      <c r="K549" s="175" t="str">
        <f t="shared" si="26"/>
        <v>CHF / Konzentrat</v>
      </c>
      <c r="L549" s="170" t="s">
        <v>1516</v>
      </c>
      <c r="M549" s="176">
        <f t="shared" si="27"/>
        <v>0</v>
      </c>
      <c r="N549" s="281">
        <f>SUM(M549:M552)</f>
        <v>0</v>
      </c>
    </row>
    <row r="550" spans="2:14" ht="15.6" hidden="1" outlineLevel="1">
      <c r="B550" s="284"/>
      <c r="C550" s="279"/>
      <c r="D550" s="276"/>
      <c r="E550" s="177">
        <v>2</v>
      </c>
      <c r="F550" s="178"/>
      <c r="G550" s="179"/>
      <c r="H550" s="200" t="s">
        <v>1520</v>
      </c>
      <c r="I550" s="177" t="s">
        <v>1515</v>
      </c>
      <c r="J550" s="181"/>
      <c r="K550" s="182" t="str">
        <f t="shared" si="26"/>
        <v>CHF / Konzentrat</v>
      </c>
      <c r="L550" s="177" t="s">
        <v>1516</v>
      </c>
      <c r="M550" s="183">
        <f t="shared" si="27"/>
        <v>0</v>
      </c>
      <c r="N550" s="282"/>
    </row>
    <row r="551" spans="2:14" ht="15.6" hidden="1" outlineLevel="1">
      <c r="B551" s="284"/>
      <c r="C551" s="279"/>
      <c r="D551" s="276"/>
      <c r="E551" s="196">
        <v>3</v>
      </c>
      <c r="F551" s="178"/>
      <c r="G551" s="179"/>
      <c r="H551" s="200" t="s">
        <v>1520</v>
      </c>
      <c r="I551" s="177" t="s">
        <v>1515</v>
      </c>
      <c r="J551" s="181"/>
      <c r="K551" s="182" t="str">
        <f t="shared" si="26"/>
        <v>CHF / Konzentrat</v>
      </c>
      <c r="L551" s="177" t="s">
        <v>1516</v>
      </c>
      <c r="M551" s="183">
        <f t="shared" si="27"/>
        <v>0</v>
      </c>
      <c r="N551" s="282"/>
    </row>
    <row r="552" spans="2:14" ht="15.6" hidden="1" outlineLevel="1">
      <c r="B552" s="284"/>
      <c r="C552" s="280"/>
      <c r="D552" s="277"/>
      <c r="E552" s="197" t="s">
        <v>1517</v>
      </c>
      <c r="F552" s="198"/>
      <c r="G552" s="199"/>
      <c r="H552" s="200" t="s">
        <v>1520</v>
      </c>
      <c r="I552" s="197" t="s">
        <v>1515</v>
      </c>
      <c r="J552" s="201"/>
      <c r="K552" s="202" t="str">
        <f t="shared" si="26"/>
        <v>CHF / Konzentrat</v>
      </c>
      <c r="L552" s="197" t="s">
        <v>1516</v>
      </c>
      <c r="M552" s="203">
        <f t="shared" si="27"/>
        <v>0</v>
      </c>
      <c r="N552" s="283">
        <f>SUM(M552:M552)</f>
        <v>0</v>
      </c>
    </row>
    <row r="553" spans="2:14" ht="15.6" hidden="1" customHeight="1" outlineLevel="1">
      <c r="B553" s="289" t="s">
        <v>428</v>
      </c>
      <c r="C553" s="278" t="s">
        <v>1601</v>
      </c>
      <c r="D553" s="275"/>
      <c r="E553" s="170">
        <v>1</v>
      </c>
      <c r="F553" s="171"/>
      <c r="G553" s="172"/>
      <c r="H553" s="173" t="s">
        <v>1522</v>
      </c>
      <c r="I553" s="170" t="s">
        <v>1515</v>
      </c>
      <c r="J553" s="174"/>
      <c r="K553" s="175" t="str">
        <f t="shared" si="26"/>
        <v>CHF / Stück</v>
      </c>
      <c r="L553" s="170" t="s">
        <v>1516</v>
      </c>
      <c r="M553" s="176">
        <f t="shared" si="27"/>
        <v>0</v>
      </c>
      <c r="N553" s="281">
        <f>SUM(M553:M556)</f>
        <v>0</v>
      </c>
    </row>
    <row r="554" spans="2:14" ht="15.6" hidden="1" outlineLevel="1">
      <c r="B554" s="290"/>
      <c r="C554" s="279"/>
      <c r="D554" s="276"/>
      <c r="E554" s="177">
        <v>2</v>
      </c>
      <c r="F554" s="178"/>
      <c r="G554" s="179"/>
      <c r="H554" s="180" t="s">
        <v>1523</v>
      </c>
      <c r="I554" s="177" t="s">
        <v>1515</v>
      </c>
      <c r="J554" s="181"/>
      <c r="K554" s="182" t="str">
        <f t="shared" si="26"/>
        <v>CHF / ..</v>
      </c>
      <c r="L554" s="177" t="s">
        <v>1516</v>
      </c>
      <c r="M554" s="183">
        <f t="shared" si="27"/>
        <v>0</v>
      </c>
      <c r="N554" s="282"/>
    </row>
    <row r="555" spans="2:14" ht="15.6" hidden="1" outlineLevel="1">
      <c r="B555" s="290"/>
      <c r="C555" s="279"/>
      <c r="D555" s="276"/>
      <c r="E555" s="196">
        <v>3</v>
      </c>
      <c r="F555" s="178"/>
      <c r="G555" s="179"/>
      <c r="H555" s="180" t="s">
        <v>1523</v>
      </c>
      <c r="I555" s="177" t="s">
        <v>1515</v>
      </c>
      <c r="J555" s="181"/>
      <c r="K555" s="182" t="str">
        <f t="shared" si="26"/>
        <v>CHF / ..</v>
      </c>
      <c r="L555" s="177" t="s">
        <v>1516</v>
      </c>
      <c r="M555" s="183">
        <f t="shared" si="27"/>
        <v>0</v>
      </c>
      <c r="N555" s="282"/>
    </row>
    <row r="556" spans="2:14" ht="15.6" hidden="1" outlineLevel="1">
      <c r="B556" s="291"/>
      <c r="C556" s="280"/>
      <c r="D556" s="277"/>
      <c r="E556" s="197" t="s">
        <v>1517</v>
      </c>
      <c r="F556" s="198"/>
      <c r="G556" s="199"/>
      <c r="H556" s="200" t="s">
        <v>1523</v>
      </c>
      <c r="I556" s="197" t="s">
        <v>1515</v>
      </c>
      <c r="J556" s="201"/>
      <c r="K556" s="202" t="str">
        <f t="shared" si="26"/>
        <v>CHF / ..</v>
      </c>
      <c r="L556" s="197" t="s">
        <v>1516</v>
      </c>
      <c r="M556" s="203">
        <f t="shared" si="27"/>
        <v>0</v>
      </c>
      <c r="N556" s="283"/>
    </row>
    <row r="557" spans="2:14" ht="15.6" hidden="1" customHeight="1" outlineLevel="1">
      <c r="B557" s="284" t="s">
        <v>1524</v>
      </c>
      <c r="C557" s="278" t="s">
        <v>1602</v>
      </c>
      <c r="D557" s="275"/>
      <c r="E557" s="170">
        <v>1</v>
      </c>
      <c r="F557" s="171"/>
      <c r="G557" s="172"/>
      <c r="H557" s="173" t="s">
        <v>1522</v>
      </c>
      <c r="I557" s="170" t="s">
        <v>1515</v>
      </c>
      <c r="J557" s="174"/>
      <c r="K557" s="175" t="str">
        <f t="shared" si="26"/>
        <v>CHF / Stück</v>
      </c>
      <c r="L557" s="170" t="s">
        <v>1516</v>
      </c>
      <c r="M557" s="176">
        <f t="shared" si="27"/>
        <v>0</v>
      </c>
      <c r="N557" s="281">
        <f>SUM(M557:M560)</f>
        <v>0</v>
      </c>
    </row>
    <row r="558" spans="2:14" ht="15.6" hidden="1" outlineLevel="1">
      <c r="B558" s="284"/>
      <c r="C558" s="279"/>
      <c r="D558" s="276"/>
      <c r="E558" s="177">
        <v>2</v>
      </c>
      <c r="F558" s="178"/>
      <c r="G558" s="179"/>
      <c r="H558" s="180" t="s">
        <v>1523</v>
      </c>
      <c r="I558" s="177" t="s">
        <v>1515</v>
      </c>
      <c r="J558" s="181"/>
      <c r="K558" s="182" t="str">
        <f t="shared" si="26"/>
        <v>CHF / ..</v>
      </c>
      <c r="L558" s="177" t="s">
        <v>1516</v>
      </c>
      <c r="M558" s="183">
        <f t="shared" si="27"/>
        <v>0</v>
      </c>
      <c r="N558" s="282"/>
    </row>
    <row r="559" spans="2:14" ht="15.6" hidden="1" outlineLevel="1">
      <c r="B559" s="284"/>
      <c r="C559" s="279"/>
      <c r="D559" s="276"/>
      <c r="E559" s="196">
        <v>3</v>
      </c>
      <c r="F559" s="178"/>
      <c r="G559" s="179"/>
      <c r="H559" s="180" t="s">
        <v>1523</v>
      </c>
      <c r="I559" s="177" t="s">
        <v>1515</v>
      </c>
      <c r="J559" s="181"/>
      <c r="K559" s="182" t="str">
        <f t="shared" si="26"/>
        <v>CHF / ..</v>
      </c>
      <c r="L559" s="177" t="s">
        <v>1516</v>
      </c>
      <c r="M559" s="183">
        <f t="shared" si="27"/>
        <v>0</v>
      </c>
      <c r="N559" s="282"/>
    </row>
    <row r="560" spans="2:14" ht="15.6" hidden="1" outlineLevel="1">
      <c r="B560" s="284"/>
      <c r="C560" s="280"/>
      <c r="D560" s="277"/>
      <c r="E560" s="197" t="s">
        <v>1517</v>
      </c>
      <c r="F560" s="198"/>
      <c r="G560" s="199"/>
      <c r="H560" s="180" t="s">
        <v>1523</v>
      </c>
      <c r="I560" s="197" t="s">
        <v>1515</v>
      </c>
      <c r="J560" s="201"/>
      <c r="K560" s="202" t="str">
        <f t="shared" si="26"/>
        <v>CHF / ..</v>
      </c>
      <c r="L560" s="197" t="s">
        <v>1516</v>
      </c>
      <c r="M560" s="203">
        <f t="shared" si="27"/>
        <v>0</v>
      </c>
      <c r="N560" s="283">
        <f>SUM(M560:M560)</f>
        <v>0</v>
      </c>
    </row>
    <row r="561" spans="1:14" ht="15.6" hidden="1" customHeight="1" outlineLevel="1">
      <c r="B561" s="284" t="s">
        <v>814</v>
      </c>
      <c r="C561" s="278" t="s">
        <v>2056</v>
      </c>
      <c r="D561" s="275"/>
      <c r="E561" s="170">
        <v>1</v>
      </c>
      <c r="F561" s="171"/>
      <c r="G561" s="172"/>
      <c r="H561" s="173" t="s">
        <v>1514</v>
      </c>
      <c r="I561" s="170" t="s">
        <v>1515</v>
      </c>
      <c r="J561" s="174"/>
      <c r="K561" s="175" t="str">
        <f t="shared" si="26"/>
        <v>CHF / Min</v>
      </c>
      <c r="L561" s="170" t="s">
        <v>1516</v>
      </c>
      <c r="M561" s="176">
        <f t="shared" si="27"/>
        <v>0</v>
      </c>
      <c r="N561" s="281">
        <f>SUM(M561:M564)</f>
        <v>0</v>
      </c>
    </row>
    <row r="562" spans="1:14" ht="15.6" hidden="1" outlineLevel="1">
      <c r="B562" s="284"/>
      <c r="C562" s="279"/>
      <c r="D562" s="276"/>
      <c r="E562" s="177">
        <v>2</v>
      </c>
      <c r="F562" s="178"/>
      <c r="G562" s="179"/>
      <c r="H562" s="180" t="s">
        <v>1514</v>
      </c>
      <c r="I562" s="177" t="s">
        <v>1515</v>
      </c>
      <c r="J562" s="181"/>
      <c r="K562" s="182" t="str">
        <f t="shared" si="26"/>
        <v>CHF / Min</v>
      </c>
      <c r="L562" s="177" t="s">
        <v>1516</v>
      </c>
      <c r="M562" s="183">
        <f t="shared" si="27"/>
        <v>0</v>
      </c>
      <c r="N562" s="282"/>
    </row>
    <row r="563" spans="1:14" ht="15.6" hidden="1" outlineLevel="1">
      <c r="B563" s="284"/>
      <c r="C563" s="279"/>
      <c r="D563" s="276"/>
      <c r="E563" s="191">
        <v>3</v>
      </c>
      <c r="F563" s="192"/>
      <c r="G563" s="193"/>
      <c r="H563" s="180" t="s">
        <v>1514</v>
      </c>
      <c r="I563" s="177" t="s">
        <v>1515</v>
      </c>
      <c r="J563" s="181"/>
      <c r="K563" s="182" t="str">
        <f t="shared" si="26"/>
        <v>CHF / Min</v>
      </c>
      <c r="L563" s="177" t="s">
        <v>1516</v>
      </c>
      <c r="M563" s="183">
        <f t="shared" si="27"/>
        <v>0</v>
      </c>
      <c r="N563" s="282"/>
    </row>
    <row r="564" spans="1:14" ht="15.6" hidden="1" outlineLevel="1">
      <c r="B564" s="284"/>
      <c r="C564" s="280"/>
      <c r="D564" s="277"/>
      <c r="E564" s="184" t="s">
        <v>1517</v>
      </c>
      <c r="F564" s="185"/>
      <c r="G564" s="186"/>
      <c r="H564" s="187" t="s">
        <v>1514</v>
      </c>
      <c r="I564" s="184" t="s">
        <v>1515</v>
      </c>
      <c r="J564" s="188"/>
      <c r="K564" s="189" t="str">
        <f t="shared" si="26"/>
        <v>CHF / Min</v>
      </c>
      <c r="L564" s="184" t="s">
        <v>1516</v>
      </c>
      <c r="M564" s="190">
        <f t="shared" si="27"/>
        <v>0</v>
      </c>
      <c r="N564" s="283"/>
    </row>
    <row r="565" spans="1:14" s="113" customFormat="1" ht="15.6" hidden="1" customHeight="1" outlineLevel="1">
      <c r="A565" s="94"/>
      <c r="B565" s="284" t="s">
        <v>815</v>
      </c>
      <c r="C565" s="278" t="s">
        <v>1612</v>
      </c>
      <c r="D565" s="275"/>
      <c r="E565" s="170">
        <v>1</v>
      </c>
      <c r="F565" s="171"/>
      <c r="G565" s="172"/>
      <c r="H565" s="173" t="s">
        <v>1523</v>
      </c>
      <c r="I565" s="170" t="s">
        <v>1515</v>
      </c>
      <c r="J565" s="174"/>
      <c r="K565" s="175" t="str">
        <f t="shared" si="26"/>
        <v>CHF / ..</v>
      </c>
      <c r="L565" s="170" t="s">
        <v>1516</v>
      </c>
      <c r="M565" s="176">
        <f t="shared" si="27"/>
        <v>0</v>
      </c>
      <c r="N565" s="281">
        <f>SUM(M565:M568)</f>
        <v>0</v>
      </c>
    </row>
    <row r="566" spans="1:14" s="113" customFormat="1" ht="15.6" hidden="1" outlineLevel="1">
      <c r="A566" s="94"/>
      <c r="B566" s="284"/>
      <c r="C566" s="279"/>
      <c r="D566" s="276"/>
      <c r="E566" s="177">
        <v>2</v>
      </c>
      <c r="F566" s="178"/>
      <c r="G566" s="179"/>
      <c r="H566" s="180" t="s">
        <v>1523</v>
      </c>
      <c r="I566" s="177" t="s">
        <v>1515</v>
      </c>
      <c r="J566" s="181"/>
      <c r="K566" s="182" t="str">
        <f t="shared" si="26"/>
        <v>CHF / ..</v>
      </c>
      <c r="L566" s="177" t="s">
        <v>1516</v>
      </c>
      <c r="M566" s="183">
        <f t="shared" si="27"/>
        <v>0</v>
      </c>
      <c r="N566" s="282"/>
    </row>
    <row r="567" spans="1:14" s="113" customFormat="1" ht="15.6" hidden="1" outlineLevel="1">
      <c r="A567" s="94"/>
      <c r="B567" s="284"/>
      <c r="C567" s="279"/>
      <c r="D567" s="276"/>
      <c r="E567" s="191">
        <v>3</v>
      </c>
      <c r="F567" s="192"/>
      <c r="G567" s="193"/>
      <c r="H567" s="180" t="s">
        <v>1523</v>
      </c>
      <c r="I567" s="177" t="s">
        <v>1515</v>
      </c>
      <c r="J567" s="181"/>
      <c r="K567" s="182" t="str">
        <f t="shared" si="26"/>
        <v>CHF / ..</v>
      </c>
      <c r="L567" s="177" t="s">
        <v>1516</v>
      </c>
      <c r="M567" s="183">
        <f t="shared" si="27"/>
        <v>0</v>
      </c>
      <c r="N567" s="282"/>
    </row>
    <row r="568" spans="1:14" s="113" customFormat="1" ht="15.6" hidden="1" outlineLevel="1">
      <c r="A568" s="94"/>
      <c r="B568" s="284"/>
      <c r="C568" s="280"/>
      <c r="D568" s="277"/>
      <c r="E568" s="184" t="s">
        <v>1517</v>
      </c>
      <c r="F568" s="185"/>
      <c r="G568" s="186"/>
      <c r="H568" s="187" t="s">
        <v>1523</v>
      </c>
      <c r="I568" s="184" t="s">
        <v>1515</v>
      </c>
      <c r="J568" s="188"/>
      <c r="K568" s="189" t="str">
        <f t="shared" si="26"/>
        <v>CHF / ..</v>
      </c>
      <c r="L568" s="184" t="s">
        <v>1516</v>
      </c>
      <c r="M568" s="190">
        <f t="shared" si="27"/>
        <v>0</v>
      </c>
      <c r="N568" s="283"/>
    </row>
    <row r="569" spans="1:14"/>
    <row r="570" spans="1:14" collapsed="1">
      <c r="B570" s="8" t="s">
        <v>1048</v>
      </c>
      <c r="C570" s="234" t="str">
        <f>+VLOOKUP(B570,'Teure Verfahren'!B:D,3,FALSE)</f>
        <v>Therapeutische Leukopherese</v>
      </c>
      <c r="D570" s="113"/>
      <c r="E570" s="113"/>
      <c r="F570" s="113"/>
      <c r="G570" s="113"/>
      <c r="H570" s="113"/>
      <c r="I570" s="113"/>
      <c r="J570" s="113"/>
      <c r="K570" s="113"/>
      <c r="L570" s="113"/>
      <c r="M570" s="113"/>
      <c r="N570" s="113"/>
    </row>
    <row r="571" spans="1:14" hidden="1" outlineLevel="1">
      <c r="B571" s="113"/>
      <c r="C571" s="287" t="s">
        <v>1611</v>
      </c>
      <c r="D571" s="288"/>
      <c r="E571" s="248" t="s">
        <v>1508</v>
      </c>
      <c r="F571" s="167" t="s">
        <v>429</v>
      </c>
      <c r="G571" s="167" t="s">
        <v>1509</v>
      </c>
      <c r="H571" s="167" t="s">
        <v>1510</v>
      </c>
      <c r="I571" s="167"/>
      <c r="J571" s="168" t="s">
        <v>1511</v>
      </c>
      <c r="K571" s="167" t="s">
        <v>1510</v>
      </c>
      <c r="L571" s="167"/>
      <c r="M571" s="167" t="s">
        <v>1512</v>
      </c>
      <c r="N571" s="169" t="s">
        <v>1513</v>
      </c>
    </row>
    <row r="572" spans="1:14" ht="14.4" hidden="1" customHeight="1" outlineLevel="1">
      <c r="B572" s="289" t="s">
        <v>1531</v>
      </c>
      <c r="C572" s="278" t="s">
        <v>2078</v>
      </c>
      <c r="D572" s="275"/>
      <c r="E572" s="170">
        <v>1</v>
      </c>
      <c r="F572" s="174"/>
      <c r="G572" s="194"/>
      <c r="H572" s="173" t="s">
        <v>1514</v>
      </c>
      <c r="I572" s="170" t="s">
        <v>1515</v>
      </c>
      <c r="J572" s="174"/>
      <c r="K572" s="175" t="str">
        <f t="shared" ref="K572:K603" si="28">+"CHF / "&amp;H572</f>
        <v>CHF / Min</v>
      </c>
      <c r="L572" s="170" t="s">
        <v>1516</v>
      </c>
      <c r="M572" s="176">
        <f t="shared" ref="M572:M603" si="29">+G572*J572</f>
        <v>0</v>
      </c>
      <c r="N572" s="281">
        <f>SUM(M572:M575)</f>
        <v>0</v>
      </c>
    </row>
    <row r="573" spans="1:14" hidden="1" outlineLevel="1">
      <c r="B573" s="290"/>
      <c r="C573" s="279"/>
      <c r="D573" s="276"/>
      <c r="E573" s="177">
        <v>2</v>
      </c>
      <c r="F573" s="181"/>
      <c r="G573" s="195"/>
      <c r="H573" s="180" t="s">
        <v>1514</v>
      </c>
      <c r="I573" s="177" t="s">
        <v>1515</v>
      </c>
      <c r="J573" s="181"/>
      <c r="K573" s="182" t="str">
        <f t="shared" si="28"/>
        <v>CHF / Min</v>
      </c>
      <c r="L573" s="177" t="s">
        <v>1516</v>
      </c>
      <c r="M573" s="183">
        <f t="shared" si="29"/>
        <v>0</v>
      </c>
      <c r="N573" s="282"/>
    </row>
    <row r="574" spans="1:14" ht="15.6" hidden="1" outlineLevel="1">
      <c r="B574" s="290"/>
      <c r="C574" s="279"/>
      <c r="D574" s="276"/>
      <c r="E574" s="196">
        <v>3</v>
      </c>
      <c r="F574" s="178"/>
      <c r="G574" s="179"/>
      <c r="H574" s="180" t="s">
        <v>1514</v>
      </c>
      <c r="I574" s="177" t="s">
        <v>1515</v>
      </c>
      <c r="J574" s="181"/>
      <c r="K574" s="182" t="str">
        <f t="shared" si="28"/>
        <v>CHF / Min</v>
      </c>
      <c r="L574" s="177" t="s">
        <v>1516</v>
      </c>
      <c r="M574" s="183">
        <f t="shared" si="29"/>
        <v>0</v>
      </c>
      <c r="N574" s="282"/>
    </row>
    <row r="575" spans="1:14" ht="15.6" hidden="1" outlineLevel="1">
      <c r="B575" s="290"/>
      <c r="C575" s="280"/>
      <c r="D575" s="277"/>
      <c r="E575" s="197" t="s">
        <v>1517</v>
      </c>
      <c r="F575" s="198"/>
      <c r="G575" s="199"/>
      <c r="H575" s="200" t="s">
        <v>1514</v>
      </c>
      <c r="I575" s="197" t="s">
        <v>1515</v>
      </c>
      <c r="J575" s="201"/>
      <c r="K575" s="202" t="str">
        <f t="shared" si="28"/>
        <v>CHF / Min</v>
      </c>
      <c r="L575" s="197" t="s">
        <v>1516</v>
      </c>
      <c r="M575" s="203">
        <f t="shared" si="29"/>
        <v>0</v>
      </c>
      <c r="N575" s="283"/>
    </row>
    <row r="576" spans="1:14" ht="15.6" hidden="1" customHeight="1" outlineLevel="1">
      <c r="B576" s="284" t="s">
        <v>1532</v>
      </c>
      <c r="C576" s="278" t="s">
        <v>2079</v>
      </c>
      <c r="D576" s="275"/>
      <c r="E576" s="170">
        <v>1</v>
      </c>
      <c r="F576" s="171"/>
      <c r="G576" s="172"/>
      <c r="H576" s="173" t="s">
        <v>1514</v>
      </c>
      <c r="I576" s="170" t="s">
        <v>1515</v>
      </c>
      <c r="J576" s="174"/>
      <c r="K576" s="175" t="str">
        <f t="shared" si="28"/>
        <v>CHF / Min</v>
      </c>
      <c r="L576" s="170" t="s">
        <v>1516</v>
      </c>
      <c r="M576" s="176">
        <f t="shared" si="29"/>
        <v>0</v>
      </c>
      <c r="N576" s="281">
        <f>SUM(M576:M579)</f>
        <v>0</v>
      </c>
    </row>
    <row r="577" spans="2:14" ht="15.6" hidden="1" outlineLevel="1">
      <c r="B577" s="284"/>
      <c r="C577" s="279"/>
      <c r="D577" s="276"/>
      <c r="E577" s="177">
        <v>2</v>
      </c>
      <c r="F577" s="178"/>
      <c r="G577" s="179"/>
      <c r="H577" s="180" t="s">
        <v>1514</v>
      </c>
      <c r="I577" s="177" t="s">
        <v>1515</v>
      </c>
      <c r="J577" s="181"/>
      <c r="K577" s="182" t="str">
        <f t="shared" si="28"/>
        <v>CHF / Min</v>
      </c>
      <c r="L577" s="177" t="s">
        <v>1516</v>
      </c>
      <c r="M577" s="183">
        <f t="shared" si="29"/>
        <v>0</v>
      </c>
      <c r="N577" s="282"/>
    </row>
    <row r="578" spans="2:14" ht="15.6" hidden="1" outlineLevel="1">
      <c r="B578" s="284"/>
      <c r="C578" s="279"/>
      <c r="D578" s="276"/>
      <c r="E578" s="196">
        <v>3</v>
      </c>
      <c r="F578" s="178"/>
      <c r="G578" s="179"/>
      <c r="H578" s="180" t="s">
        <v>1514</v>
      </c>
      <c r="I578" s="177" t="s">
        <v>1515</v>
      </c>
      <c r="J578" s="181"/>
      <c r="K578" s="182" t="str">
        <f t="shared" si="28"/>
        <v>CHF / Min</v>
      </c>
      <c r="L578" s="177" t="s">
        <v>1516</v>
      </c>
      <c r="M578" s="183">
        <f t="shared" si="29"/>
        <v>0</v>
      </c>
      <c r="N578" s="282"/>
    </row>
    <row r="579" spans="2:14" ht="15.6" hidden="1" outlineLevel="1">
      <c r="B579" s="284"/>
      <c r="C579" s="280"/>
      <c r="D579" s="277"/>
      <c r="E579" s="197" t="s">
        <v>1517</v>
      </c>
      <c r="F579" s="198"/>
      <c r="G579" s="199"/>
      <c r="H579" s="200" t="s">
        <v>1514</v>
      </c>
      <c r="I579" s="197" t="s">
        <v>1515</v>
      </c>
      <c r="J579" s="201"/>
      <c r="K579" s="202" t="str">
        <f t="shared" si="28"/>
        <v>CHF / Min</v>
      </c>
      <c r="L579" s="197" t="s">
        <v>1516</v>
      </c>
      <c r="M579" s="203">
        <f t="shared" si="29"/>
        <v>0</v>
      </c>
      <c r="N579" s="283">
        <f>SUM(M579:M579)</f>
        <v>0</v>
      </c>
    </row>
    <row r="580" spans="2:14" ht="15.6" hidden="1" customHeight="1" outlineLevel="1">
      <c r="B580" s="284" t="s">
        <v>1533</v>
      </c>
      <c r="C580" s="278" t="s">
        <v>1518</v>
      </c>
      <c r="D580" s="275"/>
      <c r="E580" s="170">
        <v>1</v>
      </c>
      <c r="F580" s="171"/>
      <c r="G580" s="172"/>
      <c r="H580" s="173" t="s">
        <v>17</v>
      </c>
      <c r="I580" s="170" t="s">
        <v>1515</v>
      </c>
      <c r="J580" s="174"/>
      <c r="K580" s="175" t="str">
        <f t="shared" si="28"/>
        <v>CHF / mg</v>
      </c>
      <c r="L580" s="170" t="s">
        <v>1516</v>
      </c>
      <c r="M580" s="176">
        <f t="shared" si="29"/>
        <v>0</v>
      </c>
      <c r="N580" s="281">
        <f>SUM(M580:M583)</f>
        <v>0</v>
      </c>
    </row>
    <row r="581" spans="2:14" ht="15.6" hidden="1" outlineLevel="1">
      <c r="B581" s="284"/>
      <c r="C581" s="279"/>
      <c r="D581" s="276"/>
      <c r="E581" s="177">
        <v>2</v>
      </c>
      <c r="F581" s="178"/>
      <c r="G581" s="179"/>
      <c r="H581" s="180" t="s">
        <v>18</v>
      </c>
      <c r="I581" s="177" t="s">
        <v>1515</v>
      </c>
      <c r="J581" s="181"/>
      <c r="K581" s="182" t="str">
        <f t="shared" si="28"/>
        <v>CHF / U</v>
      </c>
      <c r="L581" s="177" t="s">
        <v>1516</v>
      </c>
      <c r="M581" s="183">
        <f t="shared" si="29"/>
        <v>0</v>
      </c>
      <c r="N581" s="282"/>
    </row>
    <row r="582" spans="2:14" ht="15.6" hidden="1" outlineLevel="1">
      <c r="B582" s="284"/>
      <c r="C582" s="279"/>
      <c r="D582" s="276"/>
      <c r="E582" s="196">
        <v>3</v>
      </c>
      <c r="F582" s="178"/>
      <c r="G582" s="179"/>
      <c r="H582" s="180" t="s">
        <v>222</v>
      </c>
      <c r="I582" s="177" t="s">
        <v>1515</v>
      </c>
      <c r="J582" s="181"/>
      <c r="K582" s="182" t="str">
        <f t="shared" si="28"/>
        <v>CHF / ml</v>
      </c>
      <c r="L582" s="177" t="s">
        <v>1516</v>
      </c>
      <c r="M582" s="183">
        <f t="shared" si="29"/>
        <v>0</v>
      </c>
      <c r="N582" s="282"/>
    </row>
    <row r="583" spans="2:14" ht="15.6" hidden="1" outlineLevel="1">
      <c r="B583" s="284"/>
      <c r="C583" s="280"/>
      <c r="D583" s="277"/>
      <c r="E583" s="197" t="s">
        <v>1517</v>
      </c>
      <c r="F583" s="198"/>
      <c r="G583" s="199"/>
      <c r="H583" s="187" t="s">
        <v>1517</v>
      </c>
      <c r="I583" s="197" t="s">
        <v>1515</v>
      </c>
      <c r="J583" s="201"/>
      <c r="K583" s="202" t="str">
        <f t="shared" si="28"/>
        <v>CHF / …</v>
      </c>
      <c r="L583" s="197" t="s">
        <v>1516</v>
      </c>
      <c r="M583" s="203">
        <f t="shared" si="29"/>
        <v>0</v>
      </c>
      <c r="N583" s="283">
        <f>SUM(M583:M583)</f>
        <v>0</v>
      </c>
    </row>
    <row r="584" spans="2:14" ht="15.6" hidden="1" customHeight="1" outlineLevel="1">
      <c r="B584" s="284" t="s">
        <v>1534</v>
      </c>
      <c r="C584" s="278" t="s">
        <v>1519</v>
      </c>
      <c r="D584" s="275"/>
      <c r="E584" s="170">
        <v>1</v>
      </c>
      <c r="F584" s="171"/>
      <c r="G584" s="172"/>
      <c r="H584" s="200" t="s">
        <v>1520</v>
      </c>
      <c r="I584" s="170" t="s">
        <v>1515</v>
      </c>
      <c r="J584" s="174"/>
      <c r="K584" s="175" t="str">
        <f t="shared" si="28"/>
        <v>CHF / Konzentrat</v>
      </c>
      <c r="L584" s="170" t="s">
        <v>1516</v>
      </c>
      <c r="M584" s="176">
        <f t="shared" si="29"/>
        <v>0</v>
      </c>
      <c r="N584" s="281">
        <f>SUM(M584:M587)</f>
        <v>0</v>
      </c>
    </row>
    <row r="585" spans="2:14" ht="15.6" hidden="1" outlineLevel="1">
      <c r="B585" s="284"/>
      <c r="C585" s="279"/>
      <c r="D585" s="276"/>
      <c r="E585" s="177">
        <v>2</v>
      </c>
      <c r="F585" s="178"/>
      <c r="G585" s="179"/>
      <c r="H585" s="200" t="s">
        <v>1520</v>
      </c>
      <c r="I585" s="177" t="s">
        <v>1515</v>
      </c>
      <c r="J585" s="181"/>
      <c r="K585" s="182" t="str">
        <f t="shared" si="28"/>
        <v>CHF / Konzentrat</v>
      </c>
      <c r="L585" s="177" t="s">
        <v>1516</v>
      </c>
      <c r="M585" s="183">
        <f t="shared" si="29"/>
        <v>0</v>
      </c>
      <c r="N585" s="282"/>
    </row>
    <row r="586" spans="2:14" ht="15.6" hidden="1" outlineLevel="1">
      <c r="B586" s="284"/>
      <c r="C586" s="279"/>
      <c r="D586" s="276"/>
      <c r="E586" s="196">
        <v>3</v>
      </c>
      <c r="F586" s="178"/>
      <c r="G586" s="179"/>
      <c r="H586" s="200" t="s">
        <v>1520</v>
      </c>
      <c r="I586" s="177" t="s">
        <v>1515</v>
      </c>
      <c r="J586" s="181"/>
      <c r="K586" s="182" t="str">
        <f t="shared" si="28"/>
        <v>CHF / Konzentrat</v>
      </c>
      <c r="L586" s="177" t="s">
        <v>1516</v>
      </c>
      <c r="M586" s="183">
        <f t="shared" si="29"/>
        <v>0</v>
      </c>
      <c r="N586" s="282"/>
    </row>
    <row r="587" spans="2:14" ht="15.6" hidden="1" outlineLevel="1">
      <c r="B587" s="284"/>
      <c r="C587" s="280"/>
      <c r="D587" s="277"/>
      <c r="E587" s="197" t="s">
        <v>1517</v>
      </c>
      <c r="F587" s="198"/>
      <c r="G587" s="199"/>
      <c r="H587" s="200" t="s">
        <v>1520</v>
      </c>
      <c r="I587" s="197" t="s">
        <v>1515</v>
      </c>
      <c r="J587" s="201"/>
      <c r="K587" s="202" t="str">
        <f t="shared" si="28"/>
        <v>CHF / Konzentrat</v>
      </c>
      <c r="L587" s="197" t="s">
        <v>1516</v>
      </c>
      <c r="M587" s="203">
        <f t="shared" si="29"/>
        <v>0</v>
      </c>
      <c r="N587" s="283">
        <f>SUM(M587:M587)</f>
        <v>0</v>
      </c>
    </row>
    <row r="588" spans="2:14" ht="15.6" hidden="1" customHeight="1" outlineLevel="1">
      <c r="B588" s="289" t="s">
        <v>428</v>
      </c>
      <c r="C588" s="278" t="s">
        <v>1601</v>
      </c>
      <c r="D588" s="275"/>
      <c r="E588" s="170">
        <v>1</v>
      </c>
      <c r="F588" s="171"/>
      <c r="G588" s="172"/>
      <c r="H588" s="173" t="s">
        <v>1522</v>
      </c>
      <c r="I588" s="170" t="s">
        <v>1515</v>
      </c>
      <c r="J588" s="174"/>
      <c r="K588" s="175" t="str">
        <f t="shared" si="28"/>
        <v>CHF / Stück</v>
      </c>
      <c r="L588" s="170" t="s">
        <v>1516</v>
      </c>
      <c r="M588" s="176">
        <f t="shared" si="29"/>
        <v>0</v>
      </c>
      <c r="N588" s="281">
        <f>SUM(M588:M591)</f>
        <v>0</v>
      </c>
    </row>
    <row r="589" spans="2:14" ht="15.6" hidden="1" outlineLevel="1">
      <c r="B589" s="290"/>
      <c r="C589" s="279"/>
      <c r="D589" s="276"/>
      <c r="E589" s="177">
        <v>2</v>
      </c>
      <c r="F589" s="178"/>
      <c r="G589" s="179"/>
      <c r="H589" s="180" t="s">
        <v>1523</v>
      </c>
      <c r="I589" s="177" t="s">
        <v>1515</v>
      </c>
      <c r="J589" s="181"/>
      <c r="K589" s="182" t="str">
        <f t="shared" si="28"/>
        <v>CHF / ..</v>
      </c>
      <c r="L589" s="177" t="s">
        <v>1516</v>
      </c>
      <c r="M589" s="183">
        <f t="shared" si="29"/>
        <v>0</v>
      </c>
      <c r="N589" s="282"/>
    </row>
    <row r="590" spans="2:14" ht="15.6" hidden="1" outlineLevel="1">
      <c r="B590" s="290"/>
      <c r="C590" s="279"/>
      <c r="D590" s="276"/>
      <c r="E590" s="196">
        <v>3</v>
      </c>
      <c r="F590" s="178"/>
      <c r="G590" s="179"/>
      <c r="H590" s="180" t="s">
        <v>1523</v>
      </c>
      <c r="I590" s="177" t="s">
        <v>1515</v>
      </c>
      <c r="J590" s="181"/>
      <c r="K590" s="182" t="str">
        <f t="shared" si="28"/>
        <v>CHF / ..</v>
      </c>
      <c r="L590" s="177" t="s">
        <v>1516</v>
      </c>
      <c r="M590" s="183">
        <f t="shared" si="29"/>
        <v>0</v>
      </c>
      <c r="N590" s="282"/>
    </row>
    <row r="591" spans="2:14" ht="15.6" hidden="1" outlineLevel="1">
      <c r="B591" s="291"/>
      <c r="C591" s="280"/>
      <c r="D591" s="277"/>
      <c r="E591" s="197" t="s">
        <v>1517</v>
      </c>
      <c r="F591" s="198"/>
      <c r="G591" s="199"/>
      <c r="H591" s="200" t="s">
        <v>1523</v>
      </c>
      <c r="I591" s="197" t="s">
        <v>1515</v>
      </c>
      <c r="J591" s="201"/>
      <c r="K591" s="202" t="str">
        <f t="shared" si="28"/>
        <v>CHF / ..</v>
      </c>
      <c r="L591" s="197" t="s">
        <v>1516</v>
      </c>
      <c r="M591" s="203">
        <f t="shared" si="29"/>
        <v>0</v>
      </c>
      <c r="N591" s="283"/>
    </row>
    <row r="592" spans="2:14" ht="15.6" hidden="1" customHeight="1" outlineLevel="1">
      <c r="B592" s="284" t="s">
        <v>1524</v>
      </c>
      <c r="C592" s="278" t="s">
        <v>1602</v>
      </c>
      <c r="D592" s="275"/>
      <c r="E592" s="170">
        <v>1</v>
      </c>
      <c r="F592" s="171"/>
      <c r="G592" s="172"/>
      <c r="H592" s="173" t="s">
        <v>1522</v>
      </c>
      <c r="I592" s="170" t="s">
        <v>1515</v>
      </c>
      <c r="J592" s="174"/>
      <c r="K592" s="175" t="str">
        <f t="shared" si="28"/>
        <v>CHF / Stück</v>
      </c>
      <c r="L592" s="170" t="s">
        <v>1516</v>
      </c>
      <c r="M592" s="176">
        <f t="shared" si="29"/>
        <v>0</v>
      </c>
      <c r="N592" s="281">
        <f>SUM(M592:M595)</f>
        <v>0</v>
      </c>
    </row>
    <row r="593" spans="1:14" ht="15.6" hidden="1" outlineLevel="1">
      <c r="B593" s="284"/>
      <c r="C593" s="279"/>
      <c r="D593" s="276"/>
      <c r="E593" s="177">
        <v>2</v>
      </c>
      <c r="F593" s="178"/>
      <c r="G593" s="179"/>
      <c r="H593" s="180" t="s">
        <v>1523</v>
      </c>
      <c r="I593" s="177" t="s">
        <v>1515</v>
      </c>
      <c r="J593" s="181"/>
      <c r="K593" s="182" t="str">
        <f t="shared" si="28"/>
        <v>CHF / ..</v>
      </c>
      <c r="L593" s="177" t="s">
        <v>1516</v>
      </c>
      <c r="M593" s="183">
        <f t="shared" si="29"/>
        <v>0</v>
      </c>
      <c r="N593" s="282"/>
    </row>
    <row r="594" spans="1:14" ht="15.6" hidden="1" outlineLevel="1">
      <c r="B594" s="284"/>
      <c r="C594" s="279"/>
      <c r="D594" s="276"/>
      <c r="E594" s="196">
        <v>3</v>
      </c>
      <c r="F594" s="178"/>
      <c r="G594" s="179"/>
      <c r="H594" s="180" t="s">
        <v>1523</v>
      </c>
      <c r="I594" s="177" t="s">
        <v>1515</v>
      </c>
      <c r="J594" s="181"/>
      <c r="K594" s="182" t="str">
        <f t="shared" si="28"/>
        <v>CHF / ..</v>
      </c>
      <c r="L594" s="177" t="s">
        <v>1516</v>
      </c>
      <c r="M594" s="183">
        <f t="shared" si="29"/>
        <v>0</v>
      </c>
      <c r="N594" s="282"/>
    </row>
    <row r="595" spans="1:14" ht="15.6" hidden="1" outlineLevel="1">
      <c r="B595" s="284"/>
      <c r="C595" s="280"/>
      <c r="D595" s="277"/>
      <c r="E595" s="197" t="s">
        <v>1517</v>
      </c>
      <c r="F595" s="198"/>
      <c r="G595" s="199"/>
      <c r="H595" s="180" t="s">
        <v>1523</v>
      </c>
      <c r="I595" s="197" t="s">
        <v>1515</v>
      </c>
      <c r="J595" s="201"/>
      <c r="K595" s="202" t="str">
        <f t="shared" si="28"/>
        <v>CHF / ..</v>
      </c>
      <c r="L595" s="197" t="s">
        <v>1516</v>
      </c>
      <c r="M595" s="203">
        <f t="shared" si="29"/>
        <v>0</v>
      </c>
      <c r="N595" s="283">
        <f>SUM(M595:M595)</f>
        <v>0</v>
      </c>
    </row>
    <row r="596" spans="1:14" ht="15.6" hidden="1" customHeight="1" outlineLevel="1">
      <c r="B596" s="284" t="s">
        <v>814</v>
      </c>
      <c r="C596" s="278" t="s">
        <v>2056</v>
      </c>
      <c r="D596" s="275"/>
      <c r="E596" s="170">
        <v>1</v>
      </c>
      <c r="F596" s="171"/>
      <c r="G596" s="172"/>
      <c r="H596" s="173" t="s">
        <v>1514</v>
      </c>
      <c r="I596" s="170" t="s">
        <v>1515</v>
      </c>
      <c r="J596" s="174"/>
      <c r="K596" s="175" t="str">
        <f t="shared" si="28"/>
        <v>CHF / Min</v>
      </c>
      <c r="L596" s="170" t="s">
        <v>1516</v>
      </c>
      <c r="M596" s="176">
        <f t="shared" si="29"/>
        <v>0</v>
      </c>
      <c r="N596" s="281">
        <f>SUM(M596:M599)</f>
        <v>0</v>
      </c>
    </row>
    <row r="597" spans="1:14" ht="15.6" hidden="1" outlineLevel="1">
      <c r="B597" s="284"/>
      <c r="C597" s="279"/>
      <c r="D597" s="276"/>
      <c r="E597" s="177">
        <v>2</v>
      </c>
      <c r="F597" s="178"/>
      <c r="G597" s="179"/>
      <c r="H597" s="180" t="s">
        <v>1514</v>
      </c>
      <c r="I597" s="177" t="s">
        <v>1515</v>
      </c>
      <c r="J597" s="181"/>
      <c r="K597" s="182" t="str">
        <f t="shared" si="28"/>
        <v>CHF / Min</v>
      </c>
      <c r="L597" s="177" t="s">
        <v>1516</v>
      </c>
      <c r="M597" s="183">
        <f t="shared" si="29"/>
        <v>0</v>
      </c>
      <c r="N597" s="282"/>
    </row>
    <row r="598" spans="1:14" ht="15.6" hidden="1" outlineLevel="1">
      <c r="B598" s="284"/>
      <c r="C598" s="279"/>
      <c r="D598" s="276"/>
      <c r="E598" s="191">
        <v>3</v>
      </c>
      <c r="F598" s="192"/>
      <c r="G598" s="193"/>
      <c r="H598" s="180" t="s">
        <v>1514</v>
      </c>
      <c r="I598" s="177" t="s">
        <v>1515</v>
      </c>
      <c r="J598" s="181"/>
      <c r="K598" s="182" t="str">
        <f t="shared" si="28"/>
        <v>CHF / Min</v>
      </c>
      <c r="L598" s="177" t="s">
        <v>1516</v>
      </c>
      <c r="M598" s="183">
        <f t="shared" si="29"/>
        <v>0</v>
      </c>
      <c r="N598" s="282"/>
    </row>
    <row r="599" spans="1:14" ht="15.6" hidden="1" outlineLevel="1">
      <c r="B599" s="284"/>
      <c r="C599" s="280"/>
      <c r="D599" s="277"/>
      <c r="E599" s="184" t="s">
        <v>1517</v>
      </c>
      <c r="F599" s="185"/>
      <c r="G599" s="186"/>
      <c r="H599" s="187" t="s">
        <v>1514</v>
      </c>
      <c r="I599" s="184" t="s">
        <v>1515</v>
      </c>
      <c r="J599" s="188"/>
      <c r="K599" s="189" t="str">
        <f t="shared" si="28"/>
        <v>CHF / Min</v>
      </c>
      <c r="L599" s="184" t="s">
        <v>1516</v>
      </c>
      <c r="M599" s="190">
        <f t="shared" si="29"/>
        <v>0</v>
      </c>
      <c r="N599" s="283"/>
    </row>
    <row r="600" spans="1:14" s="113" customFormat="1" ht="15.6" hidden="1" customHeight="1" outlineLevel="1">
      <c r="A600" s="94"/>
      <c r="B600" s="284" t="s">
        <v>815</v>
      </c>
      <c r="C600" s="278" t="s">
        <v>1612</v>
      </c>
      <c r="D600" s="275"/>
      <c r="E600" s="170">
        <v>1</v>
      </c>
      <c r="F600" s="171"/>
      <c r="G600" s="172"/>
      <c r="H600" s="173" t="s">
        <v>1523</v>
      </c>
      <c r="I600" s="170" t="s">
        <v>1515</v>
      </c>
      <c r="J600" s="174"/>
      <c r="K600" s="175" t="str">
        <f t="shared" si="28"/>
        <v>CHF / ..</v>
      </c>
      <c r="L600" s="170" t="s">
        <v>1516</v>
      </c>
      <c r="M600" s="176">
        <f t="shared" si="29"/>
        <v>0</v>
      </c>
      <c r="N600" s="281">
        <f>SUM(M600:M603)</f>
        <v>0</v>
      </c>
    </row>
    <row r="601" spans="1:14" s="113" customFormat="1" ht="15.6" hidden="1" outlineLevel="1">
      <c r="A601" s="94"/>
      <c r="B601" s="284"/>
      <c r="C601" s="279"/>
      <c r="D601" s="276"/>
      <c r="E601" s="177">
        <v>2</v>
      </c>
      <c r="F601" s="178"/>
      <c r="G601" s="179"/>
      <c r="H601" s="180" t="s">
        <v>1523</v>
      </c>
      <c r="I601" s="177" t="s">
        <v>1515</v>
      </c>
      <c r="J601" s="181"/>
      <c r="K601" s="182" t="str">
        <f t="shared" si="28"/>
        <v>CHF / ..</v>
      </c>
      <c r="L601" s="177" t="s">
        <v>1516</v>
      </c>
      <c r="M601" s="183">
        <f t="shared" si="29"/>
        <v>0</v>
      </c>
      <c r="N601" s="282"/>
    </row>
    <row r="602" spans="1:14" s="113" customFormat="1" ht="15.6" hidden="1" outlineLevel="1">
      <c r="A602" s="94"/>
      <c r="B602" s="284"/>
      <c r="C602" s="279"/>
      <c r="D602" s="276"/>
      <c r="E602" s="191">
        <v>3</v>
      </c>
      <c r="F602" s="192"/>
      <c r="G602" s="193"/>
      <c r="H602" s="180" t="s">
        <v>1523</v>
      </c>
      <c r="I602" s="177" t="s">
        <v>1515</v>
      </c>
      <c r="J602" s="181"/>
      <c r="K602" s="182" t="str">
        <f t="shared" si="28"/>
        <v>CHF / ..</v>
      </c>
      <c r="L602" s="177" t="s">
        <v>1516</v>
      </c>
      <c r="M602" s="183">
        <f t="shared" si="29"/>
        <v>0</v>
      </c>
      <c r="N602" s="282"/>
    </row>
    <row r="603" spans="1:14" s="113" customFormat="1" ht="15.6" hidden="1" outlineLevel="1">
      <c r="A603" s="94"/>
      <c r="B603" s="284"/>
      <c r="C603" s="280"/>
      <c r="D603" s="277"/>
      <c r="E603" s="184" t="s">
        <v>1517</v>
      </c>
      <c r="F603" s="185"/>
      <c r="G603" s="186"/>
      <c r="H603" s="187" t="s">
        <v>1523</v>
      </c>
      <c r="I603" s="184" t="s">
        <v>1515</v>
      </c>
      <c r="J603" s="188"/>
      <c r="K603" s="189" t="str">
        <f t="shared" si="28"/>
        <v>CHF / ..</v>
      </c>
      <c r="L603" s="184" t="s">
        <v>1516</v>
      </c>
      <c r="M603" s="190">
        <f t="shared" si="29"/>
        <v>0</v>
      </c>
      <c r="N603" s="283"/>
    </row>
    <row r="604" spans="1:14"/>
    <row r="605" spans="1:14" collapsed="1">
      <c r="B605" s="8" t="s">
        <v>1049</v>
      </c>
      <c r="C605" s="234" t="str">
        <f>+VLOOKUP(B605,'Teure Verfahren'!B:D,3,FALSE)</f>
        <v>Therapeutische Erythrophorese</v>
      </c>
      <c r="D605" s="113"/>
      <c r="E605" s="113"/>
      <c r="F605" s="113"/>
      <c r="G605" s="113"/>
      <c r="H605" s="113"/>
      <c r="I605" s="113"/>
      <c r="J605" s="113"/>
      <c r="K605" s="113"/>
      <c r="L605" s="113"/>
      <c r="M605" s="113"/>
      <c r="N605" s="113"/>
    </row>
    <row r="606" spans="1:14" hidden="1" outlineLevel="1">
      <c r="B606" s="113"/>
      <c r="C606" s="287" t="s">
        <v>1611</v>
      </c>
      <c r="D606" s="288"/>
      <c r="E606" s="248" t="s">
        <v>1508</v>
      </c>
      <c r="F606" s="167" t="s">
        <v>429</v>
      </c>
      <c r="G606" s="167" t="s">
        <v>1509</v>
      </c>
      <c r="H606" s="167" t="s">
        <v>1510</v>
      </c>
      <c r="I606" s="167"/>
      <c r="J606" s="168" t="s">
        <v>1511</v>
      </c>
      <c r="K606" s="167" t="s">
        <v>1510</v>
      </c>
      <c r="L606" s="167"/>
      <c r="M606" s="167" t="s">
        <v>1512</v>
      </c>
      <c r="N606" s="169" t="s">
        <v>1513</v>
      </c>
    </row>
    <row r="607" spans="1:14" ht="14.4" hidden="1" customHeight="1" outlineLevel="1">
      <c r="B607" s="289" t="s">
        <v>1531</v>
      </c>
      <c r="C607" s="278" t="s">
        <v>2078</v>
      </c>
      <c r="D607" s="275"/>
      <c r="E607" s="170">
        <v>1</v>
      </c>
      <c r="F607" s="174"/>
      <c r="G607" s="194"/>
      <c r="H607" s="173" t="s">
        <v>1514</v>
      </c>
      <c r="I607" s="170" t="s">
        <v>1515</v>
      </c>
      <c r="J607" s="174"/>
      <c r="K607" s="175" t="str">
        <f t="shared" ref="K607:K638" si="30">+"CHF / "&amp;H607</f>
        <v>CHF / Min</v>
      </c>
      <c r="L607" s="170" t="s">
        <v>1516</v>
      </c>
      <c r="M607" s="176">
        <f t="shared" ref="M607:M638" si="31">+G607*J607</f>
        <v>0</v>
      </c>
      <c r="N607" s="281">
        <f>SUM(M607:M610)</f>
        <v>0</v>
      </c>
    </row>
    <row r="608" spans="1:14" hidden="1" outlineLevel="1">
      <c r="B608" s="290"/>
      <c r="C608" s="279"/>
      <c r="D608" s="276"/>
      <c r="E608" s="177">
        <v>2</v>
      </c>
      <c r="F608" s="181"/>
      <c r="G608" s="195"/>
      <c r="H608" s="180" t="s">
        <v>1514</v>
      </c>
      <c r="I608" s="177" t="s">
        <v>1515</v>
      </c>
      <c r="J608" s="181"/>
      <c r="K608" s="182" t="str">
        <f t="shared" si="30"/>
        <v>CHF / Min</v>
      </c>
      <c r="L608" s="177" t="s">
        <v>1516</v>
      </c>
      <c r="M608" s="183">
        <f t="shared" si="31"/>
        <v>0</v>
      </c>
      <c r="N608" s="282"/>
    </row>
    <row r="609" spans="2:14" ht="15.6" hidden="1" outlineLevel="1">
      <c r="B609" s="290"/>
      <c r="C609" s="279"/>
      <c r="D609" s="276"/>
      <c r="E609" s="196">
        <v>3</v>
      </c>
      <c r="F609" s="178"/>
      <c r="G609" s="179"/>
      <c r="H609" s="180" t="s">
        <v>1514</v>
      </c>
      <c r="I609" s="177" t="s">
        <v>1515</v>
      </c>
      <c r="J609" s="181"/>
      <c r="K609" s="182" t="str">
        <f t="shared" si="30"/>
        <v>CHF / Min</v>
      </c>
      <c r="L609" s="177" t="s">
        <v>1516</v>
      </c>
      <c r="M609" s="183">
        <f t="shared" si="31"/>
        <v>0</v>
      </c>
      <c r="N609" s="282"/>
    </row>
    <row r="610" spans="2:14" ht="15.6" hidden="1" outlineLevel="1">
      <c r="B610" s="290"/>
      <c r="C610" s="280"/>
      <c r="D610" s="277"/>
      <c r="E610" s="197" t="s">
        <v>1517</v>
      </c>
      <c r="F610" s="198"/>
      <c r="G610" s="199"/>
      <c r="H610" s="200" t="s">
        <v>1514</v>
      </c>
      <c r="I610" s="197" t="s">
        <v>1515</v>
      </c>
      <c r="J610" s="201"/>
      <c r="K610" s="202" t="str">
        <f t="shared" si="30"/>
        <v>CHF / Min</v>
      </c>
      <c r="L610" s="197" t="s">
        <v>1516</v>
      </c>
      <c r="M610" s="203">
        <f t="shared" si="31"/>
        <v>0</v>
      </c>
      <c r="N610" s="283"/>
    </row>
    <row r="611" spans="2:14" ht="15.6" hidden="1" customHeight="1" outlineLevel="1">
      <c r="B611" s="284" t="s">
        <v>1532</v>
      </c>
      <c r="C611" s="278" t="s">
        <v>2079</v>
      </c>
      <c r="D611" s="275"/>
      <c r="E611" s="170">
        <v>1</v>
      </c>
      <c r="F611" s="171"/>
      <c r="G611" s="172"/>
      <c r="H611" s="173" t="s">
        <v>1514</v>
      </c>
      <c r="I611" s="170" t="s">
        <v>1515</v>
      </c>
      <c r="J611" s="174"/>
      <c r="K611" s="175" t="str">
        <f t="shared" si="30"/>
        <v>CHF / Min</v>
      </c>
      <c r="L611" s="170" t="s">
        <v>1516</v>
      </c>
      <c r="M611" s="176">
        <f t="shared" si="31"/>
        <v>0</v>
      </c>
      <c r="N611" s="281">
        <f>SUM(M611:M614)</f>
        <v>0</v>
      </c>
    </row>
    <row r="612" spans="2:14" ht="15.6" hidden="1" outlineLevel="1">
      <c r="B612" s="284"/>
      <c r="C612" s="279"/>
      <c r="D612" s="276"/>
      <c r="E612" s="177">
        <v>2</v>
      </c>
      <c r="F612" s="178"/>
      <c r="G612" s="179"/>
      <c r="H612" s="180" t="s">
        <v>1514</v>
      </c>
      <c r="I612" s="177" t="s">
        <v>1515</v>
      </c>
      <c r="J612" s="181"/>
      <c r="K612" s="182" t="str">
        <f t="shared" si="30"/>
        <v>CHF / Min</v>
      </c>
      <c r="L612" s="177" t="s">
        <v>1516</v>
      </c>
      <c r="M612" s="183">
        <f t="shared" si="31"/>
        <v>0</v>
      </c>
      <c r="N612" s="282"/>
    </row>
    <row r="613" spans="2:14" ht="15.6" hidden="1" outlineLevel="1">
      <c r="B613" s="284"/>
      <c r="C613" s="279"/>
      <c r="D613" s="276"/>
      <c r="E613" s="196">
        <v>3</v>
      </c>
      <c r="F613" s="178"/>
      <c r="G613" s="179"/>
      <c r="H613" s="180" t="s">
        <v>1514</v>
      </c>
      <c r="I613" s="177" t="s">
        <v>1515</v>
      </c>
      <c r="J613" s="181"/>
      <c r="K613" s="182" t="str">
        <f t="shared" si="30"/>
        <v>CHF / Min</v>
      </c>
      <c r="L613" s="177" t="s">
        <v>1516</v>
      </c>
      <c r="M613" s="183">
        <f t="shared" si="31"/>
        <v>0</v>
      </c>
      <c r="N613" s="282"/>
    </row>
    <row r="614" spans="2:14" ht="15.6" hidden="1" outlineLevel="1">
      <c r="B614" s="284"/>
      <c r="C614" s="280"/>
      <c r="D614" s="277"/>
      <c r="E614" s="197" t="s">
        <v>1517</v>
      </c>
      <c r="F614" s="198"/>
      <c r="G614" s="199"/>
      <c r="H614" s="200" t="s">
        <v>1514</v>
      </c>
      <c r="I614" s="197" t="s">
        <v>1515</v>
      </c>
      <c r="J614" s="201"/>
      <c r="K614" s="202" t="str">
        <f t="shared" si="30"/>
        <v>CHF / Min</v>
      </c>
      <c r="L614" s="197" t="s">
        <v>1516</v>
      </c>
      <c r="M614" s="203">
        <f t="shared" si="31"/>
        <v>0</v>
      </c>
      <c r="N614" s="283">
        <f>SUM(M614:M614)</f>
        <v>0</v>
      </c>
    </row>
    <row r="615" spans="2:14" ht="15.6" hidden="1" customHeight="1" outlineLevel="1">
      <c r="B615" s="284" t="s">
        <v>1533</v>
      </c>
      <c r="C615" s="278" t="s">
        <v>1518</v>
      </c>
      <c r="D615" s="275"/>
      <c r="E615" s="170">
        <v>1</v>
      </c>
      <c r="F615" s="171"/>
      <c r="G615" s="172"/>
      <c r="H615" s="173" t="s">
        <v>17</v>
      </c>
      <c r="I615" s="170" t="s">
        <v>1515</v>
      </c>
      <c r="J615" s="174"/>
      <c r="K615" s="175" t="str">
        <f t="shared" si="30"/>
        <v>CHF / mg</v>
      </c>
      <c r="L615" s="170" t="s">
        <v>1516</v>
      </c>
      <c r="M615" s="176">
        <f t="shared" si="31"/>
        <v>0</v>
      </c>
      <c r="N615" s="281">
        <f>SUM(M615:M618)</f>
        <v>0</v>
      </c>
    </row>
    <row r="616" spans="2:14" ht="15.6" hidden="1" outlineLevel="1">
      <c r="B616" s="284"/>
      <c r="C616" s="279"/>
      <c r="D616" s="276"/>
      <c r="E616" s="177">
        <v>2</v>
      </c>
      <c r="F616" s="178"/>
      <c r="G616" s="179"/>
      <c r="H616" s="180" t="s">
        <v>18</v>
      </c>
      <c r="I616" s="177" t="s">
        <v>1515</v>
      </c>
      <c r="J616" s="181"/>
      <c r="K616" s="182" t="str">
        <f t="shared" si="30"/>
        <v>CHF / U</v>
      </c>
      <c r="L616" s="177" t="s">
        <v>1516</v>
      </c>
      <c r="M616" s="183">
        <f t="shared" si="31"/>
        <v>0</v>
      </c>
      <c r="N616" s="282"/>
    </row>
    <row r="617" spans="2:14" ht="15.6" hidden="1" outlineLevel="1">
      <c r="B617" s="284"/>
      <c r="C617" s="279"/>
      <c r="D617" s="276"/>
      <c r="E617" s="196">
        <v>3</v>
      </c>
      <c r="F617" s="178"/>
      <c r="G617" s="179"/>
      <c r="H617" s="180" t="s">
        <v>222</v>
      </c>
      <c r="I617" s="177" t="s">
        <v>1515</v>
      </c>
      <c r="J617" s="181"/>
      <c r="K617" s="182" t="str">
        <f t="shared" si="30"/>
        <v>CHF / ml</v>
      </c>
      <c r="L617" s="177" t="s">
        <v>1516</v>
      </c>
      <c r="M617" s="183">
        <f t="shared" si="31"/>
        <v>0</v>
      </c>
      <c r="N617" s="282"/>
    </row>
    <row r="618" spans="2:14" ht="15.6" hidden="1" outlineLevel="1">
      <c r="B618" s="284"/>
      <c r="C618" s="280"/>
      <c r="D618" s="277"/>
      <c r="E618" s="197" t="s">
        <v>1517</v>
      </c>
      <c r="F618" s="198"/>
      <c r="G618" s="199"/>
      <c r="H618" s="187" t="s">
        <v>1517</v>
      </c>
      <c r="I618" s="197" t="s">
        <v>1515</v>
      </c>
      <c r="J618" s="201"/>
      <c r="K618" s="202" t="str">
        <f t="shared" si="30"/>
        <v>CHF / …</v>
      </c>
      <c r="L618" s="197" t="s">
        <v>1516</v>
      </c>
      <c r="M618" s="203">
        <f t="shared" si="31"/>
        <v>0</v>
      </c>
      <c r="N618" s="283">
        <f>SUM(M618:M618)</f>
        <v>0</v>
      </c>
    </row>
    <row r="619" spans="2:14" ht="15.6" hidden="1" customHeight="1" outlineLevel="1">
      <c r="B619" s="284" t="s">
        <v>1534</v>
      </c>
      <c r="C619" s="278" t="s">
        <v>1519</v>
      </c>
      <c r="D619" s="275"/>
      <c r="E619" s="170">
        <v>1</v>
      </c>
      <c r="F619" s="171"/>
      <c r="G619" s="172"/>
      <c r="H619" s="200" t="s">
        <v>1520</v>
      </c>
      <c r="I619" s="170" t="s">
        <v>1515</v>
      </c>
      <c r="J619" s="174"/>
      <c r="K619" s="175" t="str">
        <f t="shared" si="30"/>
        <v>CHF / Konzentrat</v>
      </c>
      <c r="L619" s="170" t="s">
        <v>1516</v>
      </c>
      <c r="M619" s="176">
        <f t="shared" si="31"/>
        <v>0</v>
      </c>
      <c r="N619" s="281">
        <f>SUM(M619:M622)</f>
        <v>0</v>
      </c>
    </row>
    <row r="620" spans="2:14" ht="15.6" hidden="1" outlineLevel="1">
      <c r="B620" s="284"/>
      <c r="C620" s="279"/>
      <c r="D620" s="276"/>
      <c r="E620" s="177">
        <v>2</v>
      </c>
      <c r="F620" s="178"/>
      <c r="G620" s="179"/>
      <c r="H620" s="200" t="s">
        <v>1520</v>
      </c>
      <c r="I620" s="177" t="s">
        <v>1515</v>
      </c>
      <c r="J620" s="181"/>
      <c r="K620" s="182" t="str">
        <f t="shared" si="30"/>
        <v>CHF / Konzentrat</v>
      </c>
      <c r="L620" s="177" t="s">
        <v>1516</v>
      </c>
      <c r="M620" s="183">
        <f t="shared" si="31"/>
        <v>0</v>
      </c>
      <c r="N620" s="282"/>
    </row>
    <row r="621" spans="2:14" ht="15.6" hidden="1" outlineLevel="1">
      <c r="B621" s="284"/>
      <c r="C621" s="279"/>
      <c r="D621" s="276"/>
      <c r="E621" s="196">
        <v>3</v>
      </c>
      <c r="F621" s="178"/>
      <c r="G621" s="179"/>
      <c r="H621" s="200" t="s">
        <v>1520</v>
      </c>
      <c r="I621" s="177" t="s">
        <v>1515</v>
      </c>
      <c r="J621" s="181"/>
      <c r="K621" s="182" t="str">
        <f t="shared" si="30"/>
        <v>CHF / Konzentrat</v>
      </c>
      <c r="L621" s="177" t="s">
        <v>1516</v>
      </c>
      <c r="M621" s="183">
        <f t="shared" si="31"/>
        <v>0</v>
      </c>
      <c r="N621" s="282"/>
    </row>
    <row r="622" spans="2:14" ht="15.6" hidden="1" outlineLevel="1">
      <c r="B622" s="284"/>
      <c r="C622" s="280"/>
      <c r="D622" s="277"/>
      <c r="E622" s="197" t="s">
        <v>1517</v>
      </c>
      <c r="F622" s="198"/>
      <c r="G622" s="199"/>
      <c r="H622" s="200" t="s">
        <v>1520</v>
      </c>
      <c r="I622" s="197" t="s">
        <v>1515</v>
      </c>
      <c r="J622" s="201"/>
      <c r="K622" s="202" t="str">
        <f t="shared" si="30"/>
        <v>CHF / Konzentrat</v>
      </c>
      <c r="L622" s="197" t="s">
        <v>1516</v>
      </c>
      <c r="M622" s="203">
        <f t="shared" si="31"/>
        <v>0</v>
      </c>
      <c r="N622" s="283">
        <f>SUM(M622:M622)</f>
        <v>0</v>
      </c>
    </row>
    <row r="623" spans="2:14" ht="15.6" hidden="1" customHeight="1" outlineLevel="1">
      <c r="B623" s="289" t="s">
        <v>428</v>
      </c>
      <c r="C623" s="278" t="s">
        <v>1601</v>
      </c>
      <c r="D623" s="275"/>
      <c r="E623" s="170">
        <v>1</v>
      </c>
      <c r="F623" s="171"/>
      <c r="G623" s="172"/>
      <c r="H623" s="173" t="s">
        <v>1522</v>
      </c>
      <c r="I623" s="170" t="s">
        <v>1515</v>
      </c>
      <c r="J623" s="174"/>
      <c r="K623" s="175" t="str">
        <f t="shared" si="30"/>
        <v>CHF / Stück</v>
      </c>
      <c r="L623" s="170" t="s">
        <v>1516</v>
      </c>
      <c r="M623" s="176">
        <f t="shared" si="31"/>
        <v>0</v>
      </c>
      <c r="N623" s="281">
        <f>SUM(M623:M626)</f>
        <v>0</v>
      </c>
    </row>
    <row r="624" spans="2:14" ht="15.6" hidden="1" outlineLevel="1">
      <c r="B624" s="290"/>
      <c r="C624" s="279"/>
      <c r="D624" s="276"/>
      <c r="E624" s="177">
        <v>2</v>
      </c>
      <c r="F624" s="178"/>
      <c r="G624" s="179"/>
      <c r="H624" s="180" t="s">
        <v>1523</v>
      </c>
      <c r="I624" s="177" t="s">
        <v>1515</v>
      </c>
      <c r="J624" s="181"/>
      <c r="K624" s="182" t="str">
        <f t="shared" si="30"/>
        <v>CHF / ..</v>
      </c>
      <c r="L624" s="177" t="s">
        <v>1516</v>
      </c>
      <c r="M624" s="183">
        <f t="shared" si="31"/>
        <v>0</v>
      </c>
      <c r="N624" s="282"/>
    </row>
    <row r="625" spans="1:14" ht="15.6" hidden="1" outlineLevel="1">
      <c r="B625" s="290"/>
      <c r="C625" s="279"/>
      <c r="D625" s="276"/>
      <c r="E625" s="196">
        <v>3</v>
      </c>
      <c r="F625" s="178"/>
      <c r="G625" s="179"/>
      <c r="H625" s="180" t="s">
        <v>1523</v>
      </c>
      <c r="I625" s="177" t="s">
        <v>1515</v>
      </c>
      <c r="J625" s="181"/>
      <c r="K625" s="182" t="str">
        <f t="shared" si="30"/>
        <v>CHF / ..</v>
      </c>
      <c r="L625" s="177" t="s">
        <v>1516</v>
      </c>
      <c r="M625" s="183">
        <f t="shared" si="31"/>
        <v>0</v>
      </c>
      <c r="N625" s="282"/>
    </row>
    <row r="626" spans="1:14" ht="15.6" hidden="1" outlineLevel="1">
      <c r="B626" s="291"/>
      <c r="C626" s="280"/>
      <c r="D626" s="277"/>
      <c r="E626" s="197" t="s">
        <v>1517</v>
      </c>
      <c r="F626" s="198"/>
      <c r="G626" s="199"/>
      <c r="H626" s="200" t="s">
        <v>1523</v>
      </c>
      <c r="I626" s="197" t="s">
        <v>1515</v>
      </c>
      <c r="J626" s="201"/>
      <c r="K626" s="202" t="str">
        <f t="shared" si="30"/>
        <v>CHF / ..</v>
      </c>
      <c r="L626" s="197" t="s">
        <v>1516</v>
      </c>
      <c r="M626" s="203">
        <f t="shared" si="31"/>
        <v>0</v>
      </c>
      <c r="N626" s="283"/>
    </row>
    <row r="627" spans="1:14" ht="15.6" hidden="1" customHeight="1" outlineLevel="1">
      <c r="B627" s="284" t="s">
        <v>1524</v>
      </c>
      <c r="C627" s="278" t="s">
        <v>1602</v>
      </c>
      <c r="D627" s="275"/>
      <c r="E627" s="170">
        <v>1</v>
      </c>
      <c r="F627" s="171"/>
      <c r="G627" s="172"/>
      <c r="H627" s="173" t="s">
        <v>1522</v>
      </c>
      <c r="I627" s="170" t="s">
        <v>1515</v>
      </c>
      <c r="J627" s="174"/>
      <c r="K627" s="175" t="str">
        <f t="shared" si="30"/>
        <v>CHF / Stück</v>
      </c>
      <c r="L627" s="170" t="s">
        <v>1516</v>
      </c>
      <c r="M627" s="176">
        <f t="shared" si="31"/>
        <v>0</v>
      </c>
      <c r="N627" s="281">
        <f>SUM(M627:M630)</f>
        <v>0</v>
      </c>
    </row>
    <row r="628" spans="1:14" ht="15.6" hidden="1" outlineLevel="1">
      <c r="B628" s="284"/>
      <c r="C628" s="279"/>
      <c r="D628" s="276"/>
      <c r="E628" s="177">
        <v>2</v>
      </c>
      <c r="F628" s="178"/>
      <c r="G628" s="179"/>
      <c r="H628" s="180" t="s">
        <v>1523</v>
      </c>
      <c r="I628" s="177" t="s">
        <v>1515</v>
      </c>
      <c r="J628" s="181"/>
      <c r="K628" s="182" t="str">
        <f t="shared" si="30"/>
        <v>CHF / ..</v>
      </c>
      <c r="L628" s="177" t="s">
        <v>1516</v>
      </c>
      <c r="M628" s="183">
        <f t="shared" si="31"/>
        <v>0</v>
      </c>
      <c r="N628" s="282"/>
    </row>
    <row r="629" spans="1:14" ht="15.6" hidden="1" outlineLevel="1">
      <c r="B629" s="284"/>
      <c r="C629" s="279"/>
      <c r="D629" s="276"/>
      <c r="E629" s="196">
        <v>3</v>
      </c>
      <c r="F629" s="178"/>
      <c r="G629" s="179"/>
      <c r="H629" s="180" t="s">
        <v>1523</v>
      </c>
      <c r="I629" s="177" t="s">
        <v>1515</v>
      </c>
      <c r="J629" s="181"/>
      <c r="K629" s="182" t="str">
        <f t="shared" si="30"/>
        <v>CHF / ..</v>
      </c>
      <c r="L629" s="177" t="s">
        <v>1516</v>
      </c>
      <c r="M629" s="183">
        <f t="shared" si="31"/>
        <v>0</v>
      </c>
      <c r="N629" s="282"/>
    </row>
    <row r="630" spans="1:14" ht="15.6" hidden="1" outlineLevel="1">
      <c r="B630" s="284"/>
      <c r="C630" s="280"/>
      <c r="D630" s="277"/>
      <c r="E630" s="197" t="s">
        <v>1517</v>
      </c>
      <c r="F630" s="198"/>
      <c r="G630" s="199"/>
      <c r="H630" s="180" t="s">
        <v>1523</v>
      </c>
      <c r="I630" s="197" t="s">
        <v>1515</v>
      </c>
      <c r="J630" s="201"/>
      <c r="K630" s="202" t="str">
        <f t="shared" si="30"/>
        <v>CHF / ..</v>
      </c>
      <c r="L630" s="197" t="s">
        <v>1516</v>
      </c>
      <c r="M630" s="203">
        <f t="shared" si="31"/>
        <v>0</v>
      </c>
      <c r="N630" s="283">
        <f>SUM(M630:M630)</f>
        <v>0</v>
      </c>
    </row>
    <row r="631" spans="1:14" ht="15.6" hidden="1" customHeight="1" outlineLevel="1">
      <c r="B631" s="284" t="s">
        <v>814</v>
      </c>
      <c r="C631" s="278" t="s">
        <v>2056</v>
      </c>
      <c r="D631" s="275"/>
      <c r="E631" s="170">
        <v>1</v>
      </c>
      <c r="F631" s="171"/>
      <c r="G631" s="172"/>
      <c r="H631" s="173" t="s">
        <v>1514</v>
      </c>
      <c r="I631" s="170" t="s">
        <v>1515</v>
      </c>
      <c r="J631" s="174"/>
      <c r="K631" s="175" t="str">
        <f t="shared" si="30"/>
        <v>CHF / Min</v>
      </c>
      <c r="L631" s="170" t="s">
        <v>1516</v>
      </c>
      <c r="M631" s="176">
        <f t="shared" si="31"/>
        <v>0</v>
      </c>
      <c r="N631" s="281">
        <f>SUM(M631:M634)</f>
        <v>0</v>
      </c>
    </row>
    <row r="632" spans="1:14" ht="15.6" hidden="1" outlineLevel="1">
      <c r="B632" s="284"/>
      <c r="C632" s="279"/>
      <c r="D632" s="276"/>
      <c r="E632" s="177">
        <v>2</v>
      </c>
      <c r="F632" s="178"/>
      <c r="G632" s="179"/>
      <c r="H632" s="180" t="s">
        <v>1514</v>
      </c>
      <c r="I632" s="177" t="s">
        <v>1515</v>
      </c>
      <c r="J632" s="181"/>
      <c r="K632" s="182" t="str">
        <f t="shared" si="30"/>
        <v>CHF / Min</v>
      </c>
      <c r="L632" s="177" t="s">
        <v>1516</v>
      </c>
      <c r="M632" s="183">
        <f t="shared" si="31"/>
        <v>0</v>
      </c>
      <c r="N632" s="282"/>
    </row>
    <row r="633" spans="1:14" ht="15.6" hidden="1" outlineLevel="1">
      <c r="B633" s="284"/>
      <c r="C633" s="279"/>
      <c r="D633" s="276"/>
      <c r="E633" s="191">
        <v>3</v>
      </c>
      <c r="F633" s="192"/>
      <c r="G633" s="193"/>
      <c r="H633" s="180" t="s">
        <v>1514</v>
      </c>
      <c r="I633" s="177" t="s">
        <v>1515</v>
      </c>
      <c r="J633" s="181"/>
      <c r="K633" s="182" t="str">
        <f t="shared" si="30"/>
        <v>CHF / Min</v>
      </c>
      <c r="L633" s="177" t="s">
        <v>1516</v>
      </c>
      <c r="M633" s="183">
        <f t="shared" si="31"/>
        <v>0</v>
      </c>
      <c r="N633" s="282"/>
    </row>
    <row r="634" spans="1:14" ht="15.6" hidden="1" outlineLevel="1">
      <c r="B634" s="284"/>
      <c r="C634" s="280"/>
      <c r="D634" s="277"/>
      <c r="E634" s="184" t="s">
        <v>1517</v>
      </c>
      <c r="F634" s="185"/>
      <c r="G634" s="186"/>
      <c r="H634" s="187" t="s">
        <v>1514</v>
      </c>
      <c r="I634" s="184" t="s">
        <v>1515</v>
      </c>
      <c r="J634" s="188"/>
      <c r="K634" s="189" t="str">
        <f t="shared" si="30"/>
        <v>CHF / Min</v>
      </c>
      <c r="L634" s="184" t="s">
        <v>1516</v>
      </c>
      <c r="M634" s="190">
        <f t="shared" si="31"/>
        <v>0</v>
      </c>
      <c r="N634" s="283"/>
    </row>
    <row r="635" spans="1:14" s="113" customFormat="1" ht="15.6" hidden="1" customHeight="1" outlineLevel="1">
      <c r="A635" s="94"/>
      <c r="B635" s="284" t="s">
        <v>815</v>
      </c>
      <c r="C635" s="278" t="s">
        <v>1612</v>
      </c>
      <c r="D635" s="275"/>
      <c r="E635" s="170">
        <v>1</v>
      </c>
      <c r="F635" s="171"/>
      <c r="G635" s="172"/>
      <c r="H635" s="173" t="s">
        <v>1523</v>
      </c>
      <c r="I635" s="170" t="s">
        <v>1515</v>
      </c>
      <c r="J635" s="174"/>
      <c r="K635" s="175" t="str">
        <f t="shared" si="30"/>
        <v>CHF / ..</v>
      </c>
      <c r="L635" s="170" t="s">
        <v>1516</v>
      </c>
      <c r="M635" s="176">
        <f t="shared" si="31"/>
        <v>0</v>
      </c>
      <c r="N635" s="281">
        <f>SUM(M635:M638)</f>
        <v>0</v>
      </c>
    </row>
    <row r="636" spans="1:14" s="113" customFormat="1" ht="15.6" hidden="1" outlineLevel="1">
      <c r="A636" s="94"/>
      <c r="B636" s="284"/>
      <c r="C636" s="279"/>
      <c r="D636" s="276"/>
      <c r="E636" s="177">
        <v>2</v>
      </c>
      <c r="F636" s="178"/>
      <c r="G636" s="179"/>
      <c r="H636" s="180" t="s">
        <v>1523</v>
      </c>
      <c r="I636" s="177" t="s">
        <v>1515</v>
      </c>
      <c r="J636" s="181"/>
      <c r="K636" s="182" t="str">
        <f t="shared" si="30"/>
        <v>CHF / ..</v>
      </c>
      <c r="L636" s="177" t="s">
        <v>1516</v>
      </c>
      <c r="M636" s="183">
        <f t="shared" si="31"/>
        <v>0</v>
      </c>
      <c r="N636" s="282"/>
    </row>
    <row r="637" spans="1:14" s="113" customFormat="1" ht="15.6" hidden="1" outlineLevel="1">
      <c r="A637" s="94"/>
      <c r="B637" s="284"/>
      <c r="C637" s="279"/>
      <c r="D637" s="276"/>
      <c r="E637" s="191">
        <v>3</v>
      </c>
      <c r="F637" s="192"/>
      <c r="G637" s="193"/>
      <c r="H637" s="180" t="s">
        <v>1523</v>
      </c>
      <c r="I637" s="177" t="s">
        <v>1515</v>
      </c>
      <c r="J637" s="181"/>
      <c r="K637" s="182" t="str">
        <f t="shared" si="30"/>
        <v>CHF / ..</v>
      </c>
      <c r="L637" s="177" t="s">
        <v>1516</v>
      </c>
      <c r="M637" s="183">
        <f t="shared" si="31"/>
        <v>0</v>
      </c>
      <c r="N637" s="282"/>
    </row>
    <row r="638" spans="1:14" s="113" customFormat="1" ht="15.6" hidden="1" outlineLevel="1">
      <c r="A638" s="94"/>
      <c r="B638" s="284"/>
      <c r="C638" s="280"/>
      <c r="D638" s="277"/>
      <c r="E638" s="184" t="s">
        <v>1517</v>
      </c>
      <c r="F638" s="185"/>
      <c r="G638" s="186"/>
      <c r="H638" s="187" t="s">
        <v>1523</v>
      </c>
      <c r="I638" s="184" t="s">
        <v>1515</v>
      </c>
      <c r="J638" s="188"/>
      <c r="K638" s="189" t="str">
        <f t="shared" si="30"/>
        <v>CHF / ..</v>
      </c>
      <c r="L638" s="184" t="s">
        <v>1516</v>
      </c>
      <c r="M638" s="190">
        <f t="shared" si="31"/>
        <v>0</v>
      </c>
      <c r="N638" s="283"/>
    </row>
    <row r="639" spans="1:14"/>
    <row r="640" spans="1:14" collapsed="1">
      <c r="B640" s="8" t="s">
        <v>1050</v>
      </c>
      <c r="C640" s="234" t="str">
        <f>+VLOOKUP(B640,'Teure Verfahren'!B:D,3,FALSE)</f>
        <v>Therapeutische Thrombopherese</v>
      </c>
      <c r="D640" s="113"/>
      <c r="E640" s="113"/>
      <c r="F640" s="113"/>
      <c r="G640" s="113"/>
      <c r="H640" s="113"/>
      <c r="I640" s="113"/>
      <c r="J640" s="113"/>
      <c r="K640" s="113"/>
      <c r="L640" s="113"/>
      <c r="M640" s="113"/>
      <c r="N640" s="113"/>
    </row>
    <row r="641" spans="2:14" hidden="1" outlineLevel="1">
      <c r="B641" s="113"/>
      <c r="C641" s="287" t="s">
        <v>1611</v>
      </c>
      <c r="D641" s="288"/>
      <c r="E641" s="248" t="s">
        <v>1508</v>
      </c>
      <c r="F641" s="167" t="s">
        <v>429</v>
      </c>
      <c r="G641" s="167" t="s">
        <v>1509</v>
      </c>
      <c r="H641" s="167" t="s">
        <v>1510</v>
      </c>
      <c r="I641" s="167"/>
      <c r="J641" s="168" t="s">
        <v>1511</v>
      </c>
      <c r="K641" s="167" t="s">
        <v>1510</v>
      </c>
      <c r="L641" s="167"/>
      <c r="M641" s="167" t="s">
        <v>1512</v>
      </c>
      <c r="N641" s="169" t="s">
        <v>1513</v>
      </c>
    </row>
    <row r="642" spans="2:14" ht="14.4" hidden="1" customHeight="1" outlineLevel="1">
      <c r="B642" s="289" t="s">
        <v>1531</v>
      </c>
      <c r="C642" s="278" t="s">
        <v>2078</v>
      </c>
      <c r="D642" s="275"/>
      <c r="E642" s="170">
        <v>1</v>
      </c>
      <c r="F642" s="174"/>
      <c r="G642" s="194"/>
      <c r="H642" s="173" t="s">
        <v>1514</v>
      </c>
      <c r="I642" s="170" t="s">
        <v>1515</v>
      </c>
      <c r="J642" s="174"/>
      <c r="K642" s="175" t="str">
        <f t="shared" ref="K642:K673" si="32">+"CHF / "&amp;H642</f>
        <v>CHF / Min</v>
      </c>
      <c r="L642" s="170" t="s">
        <v>1516</v>
      </c>
      <c r="M642" s="176">
        <f t="shared" ref="M642:M673" si="33">+G642*J642</f>
        <v>0</v>
      </c>
      <c r="N642" s="281">
        <f>SUM(M642:M645)</f>
        <v>0</v>
      </c>
    </row>
    <row r="643" spans="2:14" hidden="1" outlineLevel="1">
      <c r="B643" s="290"/>
      <c r="C643" s="279"/>
      <c r="D643" s="276"/>
      <c r="E643" s="177">
        <v>2</v>
      </c>
      <c r="F643" s="181"/>
      <c r="G643" s="195"/>
      <c r="H643" s="180" t="s">
        <v>1514</v>
      </c>
      <c r="I643" s="177" t="s">
        <v>1515</v>
      </c>
      <c r="J643" s="181"/>
      <c r="K643" s="182" t="str">
        <f t="shared" si="32"/>
        <v>CHF / Min</v>
      </c>
      <c r="L643" s="177" t="s">
        <v>1516</v>
      </c>
      <c r="M643" s="183">
        <f t="shared" si="33"/>
        <v>0</v>
      </c>
      <c r="N643" s="282"/>
    </row>
    <row r="644" spans="2:14" ht="15.6" hidden="1" outlineLevel="1">
      <c r="B644" s="290"/>
      <c r="C644" s="279"/>
      <c r="D644" s="276"/>
      <c r="E644" s="196">
        <v>3</v>
      </c>
      <c r="F644" s="178"/>
      <c r="G644" s="179"/>
      <c r="H644" s="180" t="s">
        <v>1514</v>
      </c>
      <c r="I644" s="177" t="s">
        <v>1515</v>
      </c>
      <c r="J644" s="181"/>
      <c r="K644" s="182" t="str">
        <f t="shared" si="32"/>
        <v>CHF / Min</v>
      </c>
      <c r="L644" s="177" t="s">
        <v>1516</v>
      </c>
      <c r="M644" s="183">
        <f t="shared" si="33"/>
        <v>0</v>
      </c>
      <c r="N644" s="282"/>
    </row>
    <row r="645" spans="2:14" ht="15.6" hidden="1" outlineLevel="1">
      <c r="B645" s="290"/>
      <c r="C645" s="280"/>
      <c r="D645" s="277"/>
      <c r="E645" s="197" t="s">
        <v>1517</v>
      </c>
      <c r="F645" s="198"/>
      <c r="G645" s="199"/>
      <c r="H645" s="200" t="s">
        <v>1514</v>
      </c>
      <c r="I645" s="197" t="s">
        <v>1515</v>
      </c>
      <c r="J645" s="201"/>
      <c r="K645" s="202" t="str">
        <f t="shared" si="32"/>
        <v>CHF / Min</v>
      </c>
      <c r="L645" s="197" t="s">
        <v>1516</v>
      </c>
      <c r="M645" s="203">
        <f t="shared" si="33"/>
        <v>0</v>
      </c>
      <c r="N645" s="283"/>
    </row>
    <row r="646" spans="2:14" ht="15.6" hidden="1" customHeight="1" outlineLevel="1">
      <c r="B646" s="284" t="s">
        <v>1532</v>
      </c>
      <c r="C646" s="278" t="s">
        <v>2079</v>
      </c>
      <c r="D646" s="275"/>
      <c r="E646" s="170">
        <v>1</v>
      </c>
      <c r="F646" s="171"/>
      <c r="G646" s="172"/>
      <c r="H646" s="173" t="s">
        <v>1514</v>
      </c>
      <c r="I646" s="170" t="s">
        <v>1515</v>
      </c>
      <c r="J646" s="174"/>
      <c r="K646" s="175" t="str">
        <f t="shared" si="32"/>
        <v>CHF / Min</v>
      </c>
      <c r="L646" s="170" t="s">
        <v>1516</v>
      </c>
      <c r="M646" s="176">
        <f t="shared" si="33"/>
        <v>0</v>
      </c>
      <c r="N646" s="281">
        <f>SUM(M646:M649)</f>
        <v>0</v>
      </c>
    </row>
    <row r="647" spans="2:14" ht="15.6" hidden="1" outlineLevel="1">
      <c r="B647" s="284"/>
      <c r="C647" s="279"/>
      <c r="D647" s="276"/>
      <c r="E647" s="177">
        <v>2</v>
      </c>
      <c r="F647" s="178"/>
      <c r="G647" s="179"/>
      <c r="H647" s="180" t="s">
        <v>1514</v>
      </c>
      <c r="I647" s="177" t="s">
        <v>1515</v>
      </c>
      <c r="J647" s="181"/>
      <c r="K647" s="182" t="str">
        <f t="shared" si="32"/>
        <v>CHF / Min</v>
      </c>
      <c r="L647" s="177" t="s">
        <v>1516</v>
      </c>
      <c r="M647" s="183">
        <f t="shared" si="33"/>
        <v>0</v>
      </c>
      <c r="N647" s="282"/>
    </row>
    <row r="648" spans="2:14" ht="15.6" hidden="1" outlineLevel="1">
      <c r="B648" s="284"/>
      <c r="C648" s="279"/>
      <c r="D648" s="276"/>
      <c r="E648" s="196">
        <v>3</v>
      </c>
      <c r="F648" s="178"/>
      <c r="G648" s="179"/>
      <c r="H648" s="180" t="s">
        <v>1514</v>
      </c>
      <c r="I648" s="177" t="s">
        <v>1515</v>
      </c>
      <c r="J648" s="181"/>
      <c r="K648" s="182" t="str">
        <f t="shared" si="32"/>
        <v>CHF / Min</v>
      </c>
      <c r="L648" s="177" t="s">
        <v>1516</v>
      </c>
      <c r="M648" s="183">
        <f t="shared" si="33"/>
        <v>0</v>
      </c>
      <c r="N648" s="282"/>
    </row>
    <row r="649" spans="2:14" ht="15.6" hidden="1" outlineLevel="1">
      <c r="B649" s="284"/>
      <c r="C649" s="280"/>
      <c r="D649" s="277"/>
      <c r="E649" s="197" t="s">
        <v>1517</v>
      </c>
      <c r="F649" s="198"/>
      <c r="G649" s="199"/>
      <c r="H649" s="200" t="s">
        <v>1514</v>
      </c>
      <c r="I649" s="197" t="s">
        <v>1515</v>
      </c>
      <c r="J649" s="201"/>
      <c r="K649" s="202" t="str">
        <f t="shared" si="32"/>
        <v>CHF / Min</v>
      </c>
      <c r="L649" s="197" t="s">
        <v>1516</v>
      </c>
      <c r="M649" s="203">
        <f t="shared" si="33"/>
        <v>0</v>
      </c>
      <c r="N649" s="283">
        <f>SUM(M649:M649)</f>
        <v>0</v>
      </c>
    </row>
    <row r="650" spans="2:14" ht="15.6" hidden="1" customHeight="1" outlineLevel="1">
      <c r="B650" s="284" t="s">
        <v>1533</v>
      </c>
      <c r="C650" s="278" t="s">
        <v>1518</v>
      </c>
      <c r="D650" s="275"/>
      <c r="E650" s="170">
        <v>1</v>
      </c>
      <c r="F650" s="171"/>
      <c r="G650" s="172"/>
      <c r="H650" s="173" t="s">
        <v>17</v>
      </c>
      <c r="I650" s="170" t="s">
        <v>1515</v>
      </c>
      <c r="J650" s="174"/>
      <c r="K650" s="175" t="str">
        <f t="shared" si="32"/>
        <v>CHF / mg</v>
      </c>
      <c r="L650" s="170" t="s">
        <v>1516</v>
      </c>
      <c r="M650" s="176">
        <f t="shared" si="33"/>
        <v>0</v>
      </c>
      <c r="N650" s="281">
        <f>SUM(M650:M653)</f>
        <v>0</v>
      </c>
    </row>
    <row r="651" spans="2:14" ht="15.6" hidden="1" outlineLevel="1">
      <c r="B651" s="284"/>
      <c r="C651" s="279"/>
      <c r="D651" s="276"/>
      <c r="E651" s="177">
        <v>2</v>
      </c>
      <c r="F651" s="178"/>
      <c r="G651" s="179"/>
      <c r="H651" s="180" t="s">
        <v>18</v>
      </c>
      <c r="I651" s="177" t="s">
        <v>1515</v>
      </c>
      <c r="J651" s="181"/>
      <c r="K651" s="182" t="str">
        <f t="shared" si="32"/>
        <v>CHF / U</v>
      </c>
      <c r="L651" s="177" t="s">
        <v>1516</v>
      </c>
      <c r="M651" s="183">
        <f t="shared" si="33"/>
        <v>0</v>
      </c>
      <c r="N651" s="282"/>
    </row>
    <row r="652" spans="2:14" ht="15.6" hidden="1" outlineLevel="1">
      <c r="B652" s="284"/>
      <c r="C652" s="279"/>
      <c r="D652" s="276"/>
      <c r="E652" s="196">
        <v>3</v>
      </c>
      <c r="F652" s="178"/>
      <c r="G652" s="179"/>
      <c r="H652" s="180" t="s">
        <v>222</v>
      </c>
      <c r="I652" s="177" t="s">
        <v>1515</v>
      </c>
      <c r="J652" s="181"/>
      <c r="K652" s="182" t="str">
        <f t="shared" si="32"/>
        <v>CHF / ml</v>
      </c>
      <c r="L652" s="177" t="s">
        <v>1516</v>
      </c>
      <c r="M652" s="183">
        <f t="shared" si="33"/>
        <v>0</v>
      </c>
      <c r="N652" s="282"/>
    </row>
    <row r="653" spans="2:14" ht="15.6" hidden="1" outlineLevel="1">
      <c r="B653" s="284"/>
      <c r="C653" s="280"/>
      <c r="D653" s="277"/>
      <c r="E653" s="197" t="s">
        <v>1517</v>
      </c>
      <c r="F653" s="198"/>
      <c r="G653" s="199"/>
      <c r="H653" s="187" t="s">
        <v>1517</v>
      </c>
      <c r="I653" s="197" t="s">
        <v>1515</v>
      </c>
      <c r="J653" s="201"/>
      <c r="K653" s="202" t="str">
        <f t="shared" si="32"/>
        <v>CHF / …</v>
      </c>
      <c r="L653" s="197" t="s">
        <v>1516</v>
      </c>
      <c r="M653" s="203">
        <f t="shared" si="33"/>
        <v>0</v>
      </c>
      <c r="N653" s="283">
        <f>SUM(M653:M653)</f>
        <v>0</v>
      </c>
    </row>
    <row r="654" spans="2:14" ht="15.6" hidden="1" customHeight="1" outlineLevel="1">
      <c r="B654" s="284" t="s">
        <v>1534</v>
      </c>
      <c r="C654" s="278" t="s">
        <v>1519</v>
      </c>
      <c r="D654" s="275"/>
      <c r="E654" s="170">
        <v>1</v>
      </c>
      <c r="F654" s="171"/>
      <c r="G654" s="172"/>
      <c r="H654" s="200" t="s">
        <v>1520</v>
      </c>
      <c r="I654" s="170" t="s">
        <v>1515</v>
      </c>
      <c r="J654" s="174"/>
      <c r="K654" s="175" t="str">
        <f t="shared" si="32"/>
        <v>CHF / Konzentrat</v>
      </c>
      <c r="L654" s="170" t="s">
        <v>1516</v>
      </c>
      <c r="M654" s="176">
        <f t="shared" si="33"/>
        <v>0</v>
      </c>
      <c r="N654" s="281">
        <f>SUM(M654:M657)</f>
        <v>0</v>
      </c>
    </row>
    <row r="655" spans="2:14" ht="15.6" hidden="1" outlineLevel="1">
      <c r="B655" s="284"/>
      <c r="C655" s="279"/>
      <c r="D655" s="276"/>
      <c r="E655" s="177">
        <v>2</v>
      </c>
      <c r="F655" s="178"/>
      <c r="G655" s="179"/>
      <c r="H655" s="200" t="s">
        <v>1520</v>
      </c>
      <c r="I655" s="177" t="s">
        <v>1515</v>
      </c>
      <c r="J655" s="181"/>
      <c r="K655" s="182" t="str">
        <f t="shared" si="32"/>
        <v>CHF / Konzentrat</v>
      </c>
      <c r="L655" s="177" t="s">
        <v>1516</v>
      </c>
      <c r="M655" s="183">
        <f t="shared" si="33"/>
        <v>0</v>
      </c>
      <c r="N655" s="282"/>
    </row>
    <row r="656" spans="2:14" ht="15.6" hidden="1" outlineLevel="1">
      <c r="B656" s="284"/>
      <c r="C656" s="279"/>
      <c r="D656" s="276"/>
      <c r="E656" s="196">
        <v>3</v>
      </c>
      <c r="F656" s="178"/>
      <c r="G656" s="179"/>
      <c r="H656" s="200" t="s">
        <v>1520</v>
      </c>
      <c r="I656" s="177" t="s">
        <v>1515</v>
      </c>
      <c r="J656" s="181"/>
      <c r="K656" s="182" t="str">
        <f t="shared" si="32"/>
        <v>CHF / Konzentrat</v>
      </c>
      <c r="L656" s="177" t="s">
        <v>1516</v>
      </c>
      <c r="M656" s="183">
        <f t="shared" si="33"/>
        <v>0</v>
      </c>
      <c r="N656" s="282"/>
    </row>
    <row r="657" spans="1:14" ht="15.6" hidden="1" outlineLevel="1">
      <c r="B657" s="284"/>
      <c r="C657" s="280"/>
      <c r="D657" s="277"/>
      <c r="E657" s="197" t="s">
        <v>1517</v>
      </c>
      <c r="F657" s="198"/>
      <c r="G657" s="199"/>
      <c r="H657" s="200" t="s">
        <v>1520</v>
      </c>
      <c r="I657" s="197" t="s">
        <v>1515</v>
      </c>
      <c r="J657" s="201"/>
      <c r="K657" s="202" t="str">
        <f t="shared" si="32"/>
        <v>CHF / Konzentrat</v>
      </c>
      <c r="L657" s="197" t="s">
        <v>1516</v>
      </c>
      <c r="M657" s="203">
        <f t="shared" si="33"/>
        <v>0</v>
      </c>
      <c r="N657" s="283">
        <f>SUM(M657:M657)</f>
        <v>0</v>
      </c>
    </row>
    <row r="658" spans="1:14" ht="15.6" hidden="1" customHeight="1" outlineLevel="1">
      <c r="B658" s="289" t="s">
        <v>428</v>
      </c>
      <c r="C658" s="278" t="s">
        <v>1601</v>
      </c>
      <c r="D658" s="275"/>
      <c r="E658" s="170">
        <v>1</v>
      </c>
      <c r="F658" s="171"/>
      <c r="G658" s="172"/>
      <c r="H658" s="173" t="s">
        <v>1522</v>
      </c>
      <c r="I658" s="170" t="s">
        <v>1515</v>
      </c>
      <c r="J658" s="174"/>
      <c r="K658" s="175" t="str">
        <f t="shared" si="32"/>
        <v>CHF / Stück</v>
      </c>
      <c r="L658" s="170" t="s">
        <v>1516</v>
      </c>
      <c r="M658" s="176">
        <f t="shared" si="33"/>
        <v>0</v>
      </c>
      <c r="N658" s="281">
        <f>SUM(M658:M661)</f>
        <v>0</v>
      </c>
    </row>
    <row r="659" spans="1:14" ht="15.6" hidden="1" outlineLevel="1">
      <c r="B659" s="290"/>
      <c r="C659" s="279"/>
      <c r="D659" s="276"/>
      <c r="E659" s="177">
        <v>2</v>
      </c>
      <c r="F659" s="178"/>
      <c r="G659" s="179"/>
      <c r="H659" s="180" t="s">
        <v>1523</v>
      </c>
      <c r="I659" s="177" t="s">
        <v>1515</v>
      </c>
      <c r="J659" s="181"/>
      <c r="K659" s="182" t="str">
        <f t="shared" si="32"/>
        <v>CHF / ..</v>
      </c>
      <c r="L659" s="177" t="s">
        <v>1516</v>
      </c>
      <c r="M659" s="183">
        <f t="shared" si="33"/>
        <v>0</v>
      </c>
      <c r="N659" s="282"/>
    </row>
    <row r="660" spans="1:14" ht="15.6" hidden="1" outlineLevel="1">
      <c r="B660" s="290"/>
      <c r="C660" s="279"/>
      <c r="D660" s="276"/>
      <c r="E660" s="196">
        <v>3</v>
      </c>
      <c r="F660" s="178"/>
      <c r="G660" s="179"/>
      <c r="H660" s="180" t="s">
        <v>1523</v>
      </c>
      <c r="I660" s="177" t="s">
        <v>1515</v>
      </c>
      <c r="J660" s="181"/>
      <c r="K660" s="182" t="str">
        <f t="shared" si="32"/>
        <v>CHF / ..</v>
      </c>
      <c r="L660" s="177" t="s">
        <v>1516</v>
      </c>
      <c r="M660" s="183">
        <f t="shared" si="33"/>
        <v>0</v>
      </c>
      <c r="N660" s="282"/>
    </row>
    <row r="661" spans="1:14" ht="15.6" hidden="1" outlineLevel="1">
      <c r="B661" s="291"/>
      <c r="C661" s="280"/>
      <c r="D661" s="277"/>
      <c r="E661" s="197" t="s">
        <v>1517</v>
      </c>
      <c r="F661" s="198"/>
      <c r="G661" s="199"/>
      <c r="H661" s="200" t="s">
        <v>1523</v>
      </c>
      <c r="I661" s="197" t="s">
        <v>1515</v>
      </c>
      <c r="J661" s="201"/>
      <c r="K661" s="202" t="str">
        <f t="shared" si="32"/>
        <v>CHF / ..</v>
      </c>
      <c r="L661" s="197" t="s">
        <v>1516</v>
      </c>
      <c r="M661" s="203">
        <f t="shared" si="33"/>
        <v>0</v>
      </c>
      <c r="N661" s="283"/>
    </row>
    <row r="662" spans="1:14" ht="15.6" hidden="1" customHeight="1" outlineLevel="1">
      <c r="B662" s="284" t="s">
        <v>1524</v>
      </c>
      <c r="C662" s="278" t="s">
        <v>1602</v>
      </c>
      <c r="D662" s="275"/>
      <c r="E662" s="170">
        <v>1</v>
      </c>
      <c r="F662" s="171"/>
      <c r="G662" s="172"/>
      <c r="H662" s="173" t="s">
        <v>1522</v>
      </c>
      <c r="I662" s="170" t="s">
        <v>1515</v>
      </c>
      <c r="J662" s="174"/>
      <c r="K662" s="175" t="str">
        <f t="shared" si="32"/>
        <v>CHF / Stück</v>
      </c>
      <c r="L662" s="170" t="s">
        <v>1516</v>
      </c>
      <c r="M662" s="176">
        <f t="shared" si="33"/>
        <v>0</v>
      </c>
      <c r="N662" s="281">
        <f>SUM(M662:M665)</f>
        <v>0</v>
      </c>
    </row>
    <row r="663" spans="1:14" ht="15.6" hidden="1" outlineLevel="1">
      <c r="B663" s="284"/>
      <c r="C663" s="279"/>
      <c r="D663" s="276"/>
      <c r="E663" s="177">
        <v>2</v>
      </c>
      <c r="F663" s="178"/>
      <c r="G663" s="179"/>
      <c r="H663" s="180" t="s">
        <v>1523</v>
      </c>
      <c r="I663" s="177" t="s">
        <v>1515</v>
      </c>
      <c r="J663" s="181"/>
      <c r="K663" s="182" t="str">
        <f t="shared" si="32"/>
        <v>CHF / ..</v>
      </c>
      <c r="L663" s="177" t="s">
        <v>1516</v>
      </c>
      <c r="M663" s="183">
        <f t="shared" si="33"/>
        <v>0</v>
      </c>
      <c r="N663" s="282"/>
    </row>
    <row r="664" spans="1:14" ht="15.6" hidden="1" outlineLevel="1">
      <c r="B664" s="284"/>
      <c r="C664" s="279"/>
      <c r="D664" s="276"/>
      <c r="E664" s="196">
        <v>3</v>
      </c>
      <c r="F664" s="178"/>
      <c r="G664" s="179"/>
      <c r="H664" s="180" t="s">
        <v>1523</v>
      </c>
      <c r="I664" s="177" t="s">
        <v>1515</v>
      </c>
      <c r="J664" s="181"/>
      <c r="K664" s="182" t="str">
        <f t="shared" si="32"/>
        <v>CHF / ..</v>
      </c>
      <c r="L664" s="177" t="s">
        <v>1516</v>
      </c>
      <c r="M664" s="183">
        <f t="shared" si="33"/>
        <v>0</v>
      </c>
      <c r="N664" s="282"/>
    </row>
    <row r="665" spans="1:14" ht="15.6" hidden="1" outlineLevel="1">
      <c r="B665" s="284"/>
      <c r="C665" s="280"/>
      <c r="D665" s="277"/>
      <c r="E665" s="197" t="s">
        <v>1517</v>
      </c>
      <c r="F665" s="198"/>
      <c r="G665" s="199"/>
      <c r="H665" s="180" t="s">
        <v>1523</v>
      </c>
      <c r="I665" s="197" t="s">
        <v>1515</v>
      </c>
      <c r="J665" s="201"/>
      <c r="K665" s="202" t="str">
        <f t="shared" si="32"/>
        <v>CHF / ..</v>
      </c>
      <c r="L665" s="197" t="s">
        <v>1516</v>
      </c>
      <c r="M665" s="203">
        <f t="shared" si="33"/>
        <v>0</v>
      </c>
      <c r="N665" s="283">
        <f>SUM(M665:M665)</f>
        <v>0</v>
      </c>
    </row>
    <row r="666" spans="1:14" ht="15.6" hidden="1" customHeight="1" outlineLevel="1">
      <c r="B666" s="284" t="s">
        <v>814</v>
      </c>
      <c r="C666" s="278" t="s">
        <v>2056</v>
      </c>
      <c r="D666" s="275"/>
      <c r="E666" s="170">
        <v>1</v>
      </c>
      <c r="F666" s="171"/>
      <c r="G666" s="172"/>
      <c r="H666" s="173" t="s">
        <v>1514</v>
      </c>
      <c r="I666" s="170" t="s">
        <v>1515</v>
      </c>
      <c r="J666" s="174"/>
      <c r="K666" s="175" t="str">
        <f t="shared" si="32"/>
        <v>CHF / Min</v>
      </c>
      <c r="L666" s="170" t="s">
        <v>1516</v>
      </c>
      <c r="M666" s="176">
        <f t="shared" si="33"/>
        <v>0</v>
      </c>
      <c r="N666" s="281">
        <f>SUM(M666:M669)</f>
        <v>0</v>
      </c>
    </row>
    <row r="667" spans="1:14" ht="15.6" hidden="1" outlineLevel="1">
      <c r="B667" s="284"/>
      <c r="C667" s="279"/>
      <c r="D667" s="276"/>
      <c r="E667" s="177">
        <v>2</v>
      </c>
      <c r="F667" s="178"/>
      <c r="G667" s="179"/>
      <c r="H667" s="180" t="s">
        <v>1514</v>
      </c>
      <c r="I667" s="177" t="s">
        <v>1515</v>
      </c>
      <c r="J667" s="181"/>
      <c r="K667" s="182" t="str">
        <f t="shared" si="32"/>
        <v>CHF / Min</v>
      </c>
      <c r="L667" s="177" t="s">
        <v>1516</v>
      </c>
      <c r="M667" s="183">
        <f t="shared" si="33"/>
        <v>0</v>
      </c>
      <c r="N667" s="282"/>
    </row>
    <row r="668" spans="1:14" ht="15.6" hidden="1" outlineLevel="1">
      <c r="B668" s="284"/>
      <c r="C668" s="279"/>
      <c r="D668" s="276"/>
      <c r="E668" s="191">
        <v>3</v>
      </c>
      <c r="F668" s="192"/>
      <c r="G668" s="193"/>
      <c r="H668" s="180" t="s">
        <v>1514</v>
      </c>
      <c r="I668" s="177" t="s">
        <v>1515</v>
      </c>
      <c r="J668" s="181"/>
      <c r="K668" s="182" t="str">
        <f t="shared" si="32"/>
        <v>CHF / Min</v>
      </c>
      <c r="L668" s="177" t="s">
        <v>1516</v>
      </c>
      <c r="M668" s="183">
        <f t="shared" si="33"/>
        <v>0</v>
      </c>
      <c r="N668" s="282"/>
    </row>
    <row r="669" spans="1:14" ht="15.6" hidden="1" outlineLevel="1">
      <c r="B669" s="284"/>
      <c r="C669" s="280"/>
      <c r="D669" s="277"/>
      <c r="E669" s="184" t="s">
        <v>1517</v>
      </c>
      <c r="F669" s="185"/>
      <c r="G669" s="186"/>
      <c r="H669" s="187" t="s">
        <v>1514</v>
      </c>
      <c r="I669" s="184" t="s">
        <v>1515</v>
      </c>
      <c r="J669" s="188"/>
      <c r="K669" s="189" t="str">
        <f t="shared" si="32"/>
        <v>CHF / Min</v>
      </c>
      <c r="L669" s="184" t="s">
        <v>1516</v>
      </c>
      <c r="M669" s="190">
        <f t="shared" si="33"/>
        <v>0</v>
      </c>
      <c r="N669" s="283"/>
    </row>
    <row r="670" spans="1:14" s="113" customFormat="1" ht="15.6" hidden="1" customHeight="1" outlineLevel="1">
      <c r="A670" s="94"/>
      <c r="B670" s="284" t="s">
        <v>815</v>
      </c>
      <c r="C670" s="278" t="s">
        <v>1612</v>
      </c>
      <c r="D670" s="275"/>
      <c r="E670" s="170">
        <v>1</v>
      </c>
      <c r="F670" s="171"/>
      <c r="G670" s="172"/>
      <c r="H670" s="173" t="s">
        <v>1523</v>
      </c>
      <c r="I670" s="170" t="s">
        <v>1515</v>
      </c>
      <c r="J670" s="174"/>
      <c r="K670" s="175" t="str">
        <f t="shared" si="32"/>
        <v>CHF / ..</v>
      </c>
      <c r="L670" s="170" t="s">
        <v>1516</v>
      </c>
      <c r="M670" s="176">
        <f t="shared" si="33"/>
        <v>0</v>
      </c>
      <c r="N670" s="281">
        <f>SUM(M670:M673)</f>
        <v>0</v>
      </c>
    </row>
    <row r="671" spans="1:14" s="113" customFormat="1" ht="15.6" hidden="1" outlineLevel="1">
      <c r="A671" s="94"/>
      <c r="B671" s="284"/>
      <c r="C671" s="279"/>
      <c r="D671" s="276"/>
      <c r="E671" s="177">
        <v>2</v>
      </c>
      <c r="F671" s="178"/>
      <c r="G671" s="179"/>
      <c r="H671" s="180" t="s">
        <v>1523</v>
      </c>
      <c r="I671" s="177" t="s">
        <v>1515</v>
      </c>
      <c r="J671" s="181"/>
      <c r="K671" s="182" t="str">
        <f t="shared" si="32"/>
        <v>CHF / ..</v>
      </c>
      <c r="L671" s="177" t="s">
        <v>1516</v>
      </c>
      <c r="M671" s="183">
        <f t="shared" si="33"/>
        <v>0</v>
      </c>
      <c r="N671" s="282"/>
    </row>
    <row r="672" spans="1:14" s="113" customFormat="1" ht="15.6" hidden="1" outlineLevel="1">
      <c r="A672" s="94"/>
      <c r="B672" s="284"/>
      <c r="C672" s="279"/>
      <c r="D672" s="276"/>
      <c r="E672" s="191">
        <v>3</v>
      </c>
      <c r="F672" s="192"/>
      <c r="G672" s="193"/>
      <c r="H672" s="180" t="s">
        <v>1523</v>
      </c>
      <c r="I672" s="177" t="s">
        <v>1515</v>
      </c>
      <c r="J672" s="181"/>
      <c r="K672" s="182" t="str">
        <f t="shared" si="32"/>
        <v>CHF / ..</v>
      </c>
      <c r="L672" s="177" t="s">
        <v>1516</v>
      </c>
      <c r="M672" s="183">
        <f t="shared" si="33"/>
        <v>0</v>
      </c>
      <c r="N672" s="282"/>
    </row>
    <row r="673" spans="1:14" s="113" customFormat="1" ht="15.6" hidden="1" outlineLevel="1">
      <c r="A673" s="94"/>
      <c r="B673" s="284"/>
      <c r="C673" s="280"/>
      <c r="D673" s="277"/>
      <c r="E673" s="184" t="s">
        <v>1517</v>
      </c>
      <c r="F673" s="185"/>
      <c r="G673" s="186"/>
      <c r="H673" s="187" t="s">
        <v>1523</v>
      </c>
      <c r="I673" s="184" t="s">
        <v>1515</v>
      </c>
      <c r="J673" s="188"/>
      <c r="K673" s="189" t="str">
        <f t="shared" si="32"/>
        <v>CHF / ..</v>
      </c>
      <c r="L673" s="184" t="s">
        <v>1516</v>
      </c>
      <c r="M673" s="190">
        <f t="shared" si="33"/>
        <v>0</v>
      </c>
      <c r="N673" s="283"/>
    </row>
    <row r="674" spans="1:14"/>
    <row r="675" spans="1:14" collapsed="1">
      <c r="B675" s="236" t="s">
        <v>1051</v>
      </c>
      <c r="C675" s="51" t="str">
        <f>+VLOOKUP(B675,'Teure Verfahren'!B:D,3,FALSE)</f>
        <v>Extrakorporale Immunadsorption, mit nicht regenerierbarer Säule</v>
      </c>
      <c r="D675" s="113"/>
      <c r="E675" s="113"/>
      <c r="F675" s="113"/>
      <c r="G675" s="113"/>
      <c r="H675" s="113"/>
      <c r="I675" s="113"/>
      <c r="J675" s="113"/>
      <c r="K675" s="113"/>
      <c r="L675" s="113"/>
      <c r="M675" s="113"/>
      <c r="N675" s="113"/>
    </row>
    <row r="676" spans="1:14" hidden="1" outlineLevel="1">
      <c r="B676" s="113"/>
      <c r="C676" s="287" t="s">
        <v>1611</v>
      </c>
      <c r="D676" s="288"/>
      <c r="E676" s="248" t="s">
        <v>1508</v>
      </c>
      <c r="F676" s="167" t="s">
        <v>429</v>
      </c>
      <c r="G676" s="167" t="s">
        <v>1509</v>
      </c>
      <c r="H676" s="167" t="s">
        <v>1510</v>
      </c>
      <c r="I676" s="167"/>
      <c r="J676" s="168" t="s">
        <v>1511</v>
      </c>
      <c r="K676" s="167" t="s">
        <v>1510</v>
      </c>
      <c r="L676" s="167"/>
      <c r="M676" s="167" t="s">
        <v>1512</v>
      </c>
      <c r="N676" s="169" t="s">
        <v>1513</v>
      </c>
    </row>
    <row r="677" spans="1:14" ht="14.4" hidden="1" customHeight="1" outlineLevel="1">
      <c r="B677" s="289" t="s">
        <v>1531</v>
      </c>
      <c r="C677" s="278" t="s">
        <v>2078</v>
      </c>
      <c r="D677" s="275"/>
      <c r="E677" s="170">
        <v>1</v>
      </c>
      <c r="F677" s="174"/>
      <c r="G677" s="194"/>
      <c r="H677" s="173" t="s">
        <v>1514</v>
      </c>
      <c r="I677" s="170" t="s">
        <v>1515</v>
      </c>
      <c r="J677" s="174"/>
      <c r="K677" s="175" t="str">
        <f t="shared" ref="K677:K708" si="34">+"CHF / "&amp;H677</f>
        <v>CHF / Min</v>
      </c>
      <c r="L677" s="170" t="s">
        <v>1516</v>
      </c>
      <c r="M677" s="176">
        <f t="shared" ref="M677:M708" si="35">+G677*J677</f>
        <v>0</v>
      </c>
      <c r="N677" s="281">
        <f>SUM(M677:M680)</f>
        <v>0</v>
      </c>
    </row>
    <row r="678" spans="1:14" hidden="1" outlineLevel="1">
      <c r="B678" s="290"/>
      <c r="C678" s="279"/>
      <c r="D678" s="276"/>
      <c r="E678" s="177">
        <v>2</v>
      </c>
      <c r="F678" s="181"/>
      <c r="G678" s="195"/>
      <c r="H678" s="180" t="s">
        <v>1514</v>
      </c>
      <c r="I678" s="177" t="s">
        <v>1515</v>
      </c>
      <c r="J678" s="181"/>
      <c r="K678" s="182" t="str">
        <f t="shared" si="34"/>
        <v>CHF / Min</v>
      </c>
      <c r="L678" s="177" t="s">
        <v>1516</v>
      </c>
      <c r="M678" s="183">
        <f t="shared" si="35"/>
        <v>0</v>
      </c>
      <c r="N678" s="282"/>
    </row>
    <row r="679" spans="1:14" ht="15.6" hidden="1" outlineLevel="1">
      <c r="B679" s="290"/>
      <c r="C679" s="279"/>
      <c r="D679" s="276"/>
      <c r="E679" s="196">
        <v>3</v>
      </c>
      <c r="F679" s="178"/>
      <c r="G679" s="179"/>
      <c r="H679" s="180" t="s">
        <v>1514</v>
      </c>
      <c r="I679" s="177" t="s">
        <v>1515</v>
      </c>
      <c r="J679" s="181"/>
      <c r="K679" s="182" t="str">
        <f t="shared" si="34"/>
        <v>CHF / Min</v>
      </c>
      <c r="L679" s="177" t="s">
        <v>1516</v>
      </c>
      <c r="M679" s="183">
        <f t="shared" si="35"/>
        <v>0</v>
      </c>
      <c r="N679" s="282"/>
    </row>
    <row r="680" spans="1:14" ht="15.6" hidden="1" outlineLevel="1">
      <c r="B680" s="290"/>
      <c r="C680" s="280"/>
      <c r="D680" s="277"/>
      <c r="E680" s="197" t="s">
        <v>1517</v>
      </c>
      <c r="F680" s="198"/>
      <c r="G680" s="199"/>
      <c r="H680" s="200" t="s">
        <v>1514</v>
      </c>
      <c r="I680" s="197" t="s">
        <v>1515</v>
      </c>
      <c r="J680" s="201"/>
      <c r="K680" s="202" t="str">
        <f t="shared" si="34"/>
        <v>CHF / Min</v>
      </c>
      <c r="L680" s="197" t="s">
        <v>1516</v>
      </c>
      <c r="M680" s="203">
        <f t="shared" si="35"/>
        <v>0</v>
      </c>
      <c r="N680" s="283"/>
    </row>
    <row r="681" spans="1:14" ht="15.6" hidden="1" customHeight="1" outlineLevel="1">
      <c r="B681" s="284" t="s">
        <v>1532</v>
      </c>
      <c r="C681" s="278" t="s">
        <v>2079</v>
      </c>
      <c r="D681" s="275"/>
      <c r="E681" s="170">
        <v>1</v>
      </c>
      <c r="F681" s="171"/>
      <c r="G681" s="172"/>
      <c r="H681" s="173" t="s">
        <v>1514</v>
      </c>
      <c r="I681" s="170" t="s">
        <v>1515</v>
      </c>
      <c r="J681" s="174"/>
      <c r="K681" s="175" t="str">
        <f t="shared" si="34"/>
        <v>CHF / Min</v>
      </c>
      <c r="L681" s="170" t="s">
        <v>1516</v>
      </c>
      <c r="M681" s="176">
        <f t="shared" si="35"/>
        <v>0</v>
      </c>
      <c r="N681" s="281">
        <f>SUM(M681:M684)</f>
        <v>0</v>
      </c>
    </row>
    <row r="682" spans="1:14" ht="15.6" hidden="1" outlineLevel="1">
      <c r="B682" s="284"/>
      <c r="C682" s="279"/>
      <c r="D682" s="276"/>
      <c r="E682" s="177">
        <v>2</v>
      </c>
      <c r="F682" s="178"/>
      <c r="G682" s="179"/>
      <c r="H682" s="180" t="s">
        <v>1514</v>
      </c>
      <c r="I682" s="177" t="s">
        <v>1515</v>
      </c>
      <c r="J682" s="181"/>
      <c r="K682" s="182" t="str">
        <f t="shared" si="34"/>
        <v>CHF / Min</v>
      </c>
      <c r="L682" s="177" t="s">
        <v>1516</v>
      </c>
      <c r="M682" s="183">
        <f t="shared" si="35"/>
        <v>0</v>
      </c>
      <c r="N682" s="282"/>
    </row>
    <row r="683" spans="1:14" ht="15.6" hidden="1" outlineLevel="1">
      <c r="B683" s="284"/>
      <c r="C683" s="279"/>
      <c r="D683" s="276"/>
      <c r="E683" s="196">
        <v>3</v>
      </c>
      <c r="F683" s="178"/>
      <c r="G683" s="179"/>
      <c r="H683" s="180" t="s">
        <v>1514</v>
      </c>
      <c r="I683" s="177" t="s">
        <v>1515</v>
      </c>
      <c r="J683" s="181"/>
      <c r="K683" s="182" t="str">
        <f t="shared" si="34"/>
        <v>CHF / Min</v>
      </c>
      <c r="L683" s="177" t="s">
        <v>1516</v>
      </c>
      <c r="M683" s="183">
        <f t="shared" si="35"/>
        <v>0</v>
      </c>
      <c r="N683" s="282"/>
    </row>
    <row r="684" spans="1:14" ht="15.6" hidden="1" outlineLevel="1">
      <c r="B684" s="284"/>
      <c r="C684" s="280"/>
      <c r="D684" s="277"/>
      <c r="E684" s="197" t="s">
        <v>1517</v>
      </c>
      <c r="F684" s="198"/>
      <c r="G684" s="199"/>
      <c r="H684" s="200" t="s">
        <v>1514</v>
      </c>
      <c r="I684" s="197" t="s">
        <v>1515</v>
      </c>
      <c r="J684" s="201"/>
      <c r="K684" s="202" t="str">
        <f t="shared" si="34"/>
        <v>CHF / Min</v>
      </c>
      <c r="L684" s="197" t="s">
        <v>1516</v>
      </c>
      <c r="M684" s="203">
        <f t="shared" si="35"/>
        <v>0</v>
      </c>
      <c r="N684" s="283">
        <f>SUM(M684:M684)</f>
        <v>0</v>
      </c>
    </row>
    <row r="685" spans="1:14" ht="15.6" hidden="1" customHeight="1" outlineLevel="1">
      <c r="B685" s="284" t="s">
        <v>1533</v>
      </c>
      <c r="C685" s="278" t="s">
        <v>1518</v>
      </c>
      <c r="D685" s="275"/>
      <c r="E685" s="170">
        <v>1</v>
      </c>
      <c r="F685" s="171"/>
      <c r="G685" s="172"/>
      <c r="H685" s="173" t="s">
        <v>17</v>
      </c>
      <c r="I685" s="170" t="s">
        <v>1515</v>
      </c>
      <c r="J685" s="174"/>
      <c r="K685" s="175" t="str">
        <f t="shared" si="34"/>
        <v>CHF / mg</v>
      </c>
      <c r="L685" s="170" t="s">
        <v>1516</v>
      </c>
      <c r="M685" s="176">
        <f t="shared" si="35"/>
        <v>0</v>
      </c>
      <c r="N685" s="281">
        <f>SUM(M685:M688)</f>
        <v>0</v>
      </c>
    </row>
    <row r="686" spans="1:14" ht="15.6" hidden="1" outlineLevel="1">
      <c r="B686" s="284"/>
      <c r="C686" s="279"/>
      <c r="D686" s="276"/>
      <c r="E686" s="177">
        <v>2</v>
      </c>
      <c r="F686" s="178"/>
      <c r="G686" s="179"/>
      <c r="H686" s="180" t="s">
        <v>18</v>
      </c>
      <c r="I686" s="177" t="s">
        <v>1515</v>
      </c>
      <c r="J686" s="181"/>
      <c r="K686" s="182" t="str">
        <f t="shared" si="34"/>
        <v>CHF / U</v>
      </c>
      <c r="L686" s="177" t="s">
        <v>1516</v>
      </c>
      <c r="M686" s="183">
        <f t="shared" si="35"/>
        <v>0</v>
      </c>
      <c r="N686" s="282"/>
    </row>
    <row r="687" spans="1:14" ht="15.6" hidden="1" outlineLevel="1">
      <c r="B687" s="284"/>
      <c r="C687" s="279"/>
      <c r="D687" s="276"/>
      <c r="E687" s="196">
        <v>3</v>
      </c>
      <c r="F687" s="178"/>
      <c r="G687" s="179"/>
      <c r="H687" s="180" t="s">
        <v>222</v>
      </c>
      <c r="I687" s="177" t="s">
        <v>1515</v>
      </c>
      <c r="J687" s="181"/>
      <c r="K687" s="182" t="str">
        <f t="shared" si="34"/>
        <v>CHF / ml</v>
      </c>
      <c r="L687" s="177" t="s">
        <v>1516</v>
      </c>
      <c r="M687" s="183">
        <f t="shared" si="35"/>
        <v>0</v>
      </c>
      <c r="N687" s="282"/>
    </row>
    <row r="688" spans="1:14" ht="15.6" hidden="1" outlineLevel="1">
      <c r="B688" s="284"/>
      <c r="C688" s="280"/>
      <c r="D688" s="277"/>
      <c r="E688" s="197" t="s">
        <v>1517</v>
      </c>
      <c r="F688" s="198"/>
      <c r="G688" s="199"/>
      <c r="H688" s="187" t="s">
        <v>1517</v>
      </c>
      <c r="I688" s="197" t="s">
        <v>1515</v>
      </c>
      <c r="J688" s="201"/>
      <c r="K688" s="202" t="str">
        <f t="shared" si="34"/>
        <v>CHF / …</v>
      </c>
      <c r="L688" s="197" t="s">
        <v>1516</v>
      </c>
      <c r="M688" s="203">
        <f t="shared" si="35"/>
        <v>0</v>
      </c>
      <c r="N688" s="283">
        <f>SUM(M688:M688)</f>
        <v>0</v>
      </c>
    </row>
    <row r="689" spans="2:14" ht="15.6" hidden="1" customHeight="1" outlineLevel="1">
      <c r="B689" s="284" t="s">
        <v>1534</v>
      </c>
      <c r="C689" s="278" t="s">
        <v>1519</v>
      </c>
      <c r="D689" s="275"/>
      <c r="E689" s="170">
        <v>1</v>
      </c>
      <c r="F689" s="171"/>
      <c r="G689" s="172"/>
      <c r="H689" s="200" t="s">
        <v>1520</v>
      </c>
      <c r="I689" s="170" t="s">
        <v>1515</v>
      </c>
      <c r="J689" s="174"/>
      <c r="K689" s="175" t="str">
        <f t="shared" si="34"/>
        <v>CHF / Konzentrat</v>
      </c>
      <c r="L689" s="170" t="s">
        <v>1516</v>
      </c>
      <c r="M689" s="176">
        <f t="shared" si="35"/>
        <v>0</v>
      </c>
      <c r="N689" s="281">
        <f>SUM(M689:M692)</f>
        <v>0</v>
      </c>
    </row>
    <row r="690" spans="2:14" ht="15.6" hidden="1" outlineLevel="1">
      <c r="B690" s="284"/>
      <c r="C690" s="279"/>
      <c r="D690" s="276"/>
      <c r="E690" s="177">
        <v>2</v>
      </c>
      <c r="F690" s="178"/>
      <c r="G690" s="179"/>
      <c r="H690" s="200" t="s">
        <v>1520</v>
      </c>
      <c r="I690" s="177" t="s">
        <v>1515</v>
      </c>
      <c r="J690" s="181"/>
      <c r="K690" s="182" t="str">
        <f t="shared" si="34"/>
        <v>CHF / Konzentrat</v>
      </c>
      <c r="L690" s="177" t="s">
        <v>1516</v>
      </c>
      <c r="M690" s="183">
        <f t="shared" si="35"/>
        <v>0</v>
      </c>
      <c r="N690" s="282"/>
    </row>
    <row r="691" spans="2:14" ht="15.6" hidden="1" outlineLevel="1">
      <c r="B691" s="284"/>
      <c r="C691" s="279"/>
      <c r="D691" s="276"/>
      <c r="E691" s="196">
        <v>3</v>
      </c>
      <c r="F691" s="178"/>
      <c r="G691" s="179"/>
      <c r="H691" s="200" t="s">
        <v>1520</v>
      </c>
      <c r="I691" s="177" t="s">
        <v>1515</v>
      </c>
      <c r="J691" s="181"/>
      <c r="K691" s="182" t="str">
        <f t="shared" si="34"/>
        <v>CHF / Konzentrat</v>
      </c>
      <c r="L691" s="177" t="s">
        <v>1516</v>
      </c>
      <c r="M691" s="183">
        <f t="shared" si="35"/>
        <v>0</v>
      </c>
      <c r="N691" s="282"/>
    </row>
    <row r="692" spans="2:14" ht="15.6" hidden="1" outlineLevel="1">
      <c r="B692" s="284"/>
      <c r="C692" s="280"/>
      <c r="D692" s="277"/>
      <c r="E692" s="197" t="s">
        <v>1517</v>
      </c>
      <c r="F692" s="198"/>
      <c r="G692" s="199"/>
      <c r="H692" s="200" t="s">
        <v>1520</v>
      </c>
      <c r="I692" s="197" t="s">
        <v>1515</v>
      </c>
      <c r="J692" s="201"/>
      <c r="K692" s="202" t="str">
        <f t="shared" si="34"/>
        <v>CHF / Konzentrat</v>
      </c>
      <c r="L692" s="197" t="s">
        <v>1516</v>
      </c>
      <c r="M692" s="203">
        <f t="shared" si="35"/>
        <v>0</v>
      </c>
      <c r="N692" s="283">
        <f>SUM(M692:M692)</f>
        <v>0</v>
      </c>
    </row>
    <row r="693" spans="2:14" ht="15.6" hidden="1" customHeight="1" outlineLevel="1">
      <c r="B693" s="289" t="s">
        <v>428</v>
      </c>
      <c r="C693" s="278" t="s">
        <v>1601</v>
      </c>
      <c r="D693" s="275"/>
      <c r="E693" s="170">
        <v>1</v>
      </c>
      <c r="F693" s="171"/>
      <c r="G693" s="172"/>
      <c r="H693" s="173" t="s">
        <v>1522</v>
      </c>
      <c r="I693" s="170" t="s">
        <v>1515</v>
      </c>
      <c r="J693" s="174"/>
      <c r="K693" s="175" t="str">
        <f t="shared" si="34"/>
        <v>CHF / Stück</v>
      </c>
      <c r="L693" s="170" t="s">
        <v>1516</v>
      </c>
      <c r="M693" s="176">
        <f t="shared" si="35"/>
        <v>0</v>
      </c>
      <c r="N693" s="281">
        <f>SUM(M693:M696)</f>
        <v>0</v>
      </c>
    </row>
    <row r="694" spans="2:14" ht="15.6" hidden="1" outlineLevel="1">
      <c r="B694" s="290"/>
      <c r="C694" s="279"/>
      <c r="D694" s="276"/>
      <c r="E694" s="177">
        <v>2</v>
      </c>
      <c r="F694" s="178"/>
      <c r="G694" s="179"/>
      <c r="H694" s="180" t="s">
        <v>1523</v>
      </c>
      <c r="I694" s="177" t="s">
        <v>1515</v>
      </c>
      <c r="J694" s="181"/>
      <c r="K694" s="182" t="str">
        <f t="shared" si="34"/>
        <v>CHF / ..</v>
      </c>
      <c r="L694" s="177" t="s">
        <v>1516</v>
      </c>
      <c r="M694" s="183">
        <f t="shared" si="35"/>
        <v>0</v>
      </c>
      <c r="N694" s="282"/>
    </row>
    <row r="695" spans="2:14" ht="15.6" hidden="1" outlineLevel="1">
      <c r="B695" s="290"/>
      <c r="C695" s="279"/>
      <c r="D695" s="276"/>
      <c r="E695" s="196">
        <v>3</v>
      </c>
      <c r="F695" s="178"/>
      <c r="G695" s="179"/>
      <c r="H695" s="180" t="s">
        <v>1523</v>
      </c>
      <c r="I695" s="177" t="s">
        <v>1515</v>
      </c>
      <c r="J695" s="181"/>
      <c r="K695" s="182" t="str">
        <f t="shared" si="34"/>
        <v>CHF / ..</v>
      </c>
      <c r="L695" s="177" t="s">
        <v>1516</v>
      </c>
      <c r="M695" s="183">
        <f t="shared" si="35"/>
        <v>0</v>
      </c>
      <c r="N695" s="282"/>
    </row>
    <row r="696" spans="2:14" ht="15.6" hidden="1" outlineLevel="1">
      <c r="B696" s="291"/>
      <c r="C696" s="280"/>
      <c r="D696" s="277"/>
      <c r="E696" s="197" t="s">
        <v>1517</v>
      </c>
      <c r="F696" s="198"/>
      <c r="G696" s="199"/>
      <c r="H696" s="200" t="s">
        <v>1523</v>
      </c>
      <c r="I696" s="197" t="s">
        <v>1515</v>
      </c>
      <c r="J696" s="201"/>
      <c r="K696" s="202" t="str">
        <f t="shared" si="34"/>
        <v>CHF / ..</v>
      </c>
      <c r="L696" s="197" t="s">
        <v>1516</v>
      </c>
      <c r="M696" s="203">
        <f t="shared" si="35"/>
        <v>0</v>
      </c>
      <c r="N696" s="283"/>
    </row>
    <row r="697" spans="2:14" ht="15.6" hidden="1" customHeight="1" outlineLevel="1">
      <c r="B697" s="284" t="s">
        <v>1524</v>
      </c>
      <c r="C697" s="278" t="s">
        <v>1602</v>
      </c>
      <c r="D697" s="275"/>
      <c r="E697" s="170">
        <v>1</v>
      </c>
      <c r="F697" s="171"/>
      <c r="G697" s="172"/>
      <c r="H697" s="173" t="s">
        <v>1522</v>
      </c>
      <c r="I697" s="170" t="s">
        <v>1515</v>
      </c>
      <c r="J697" s="174"/>
      <c r="K697" s="175" t="str">
        <f t="shared" si="34"/>
        <v>CHF / Stück</v>
      </c>
      <c r="L697" s="170" t="s">
        <v>1516</v>
      </c>
      <c r="M697" s="176">
        <f t="shared" si="35"/>
        <v>0</v>
      </c>
      <c r="N697" s="281">
        <f>SUM(M697:M700)</f>
        <v>0</v>
      </c>
    </row>
    <row r="698" spans="2:14" ht="15.6" hidden="1" outlineLevel="1">
      <c r="B698" s="284"/>
      <c r="C698" s="279"/>
      <c r="D698" s="276"/>
      <c r="E698" s="177">
        <v>2</v>
      </c>
      <c r="F698" s="178"/>
      <c r="G698" s="179"/>
      <c r="H698" s="180" t="s">
        <v>1523</v>
      </c>
      <c r="I698" s="177" t="s">
        <v>1515</v>
      </c>
      <c r="J698" s="181"/>
      <c r="K698" s="182" t="str">
        <f t="shared" si="34"/>
        <v>CHF / ..</v>
      </c>
      <c r="L698" s="177" t="s">
        <v>1516</v>
      </c>
      <c r="M698" s="183">
        <f t="shared" si="35"/>
        <v>0</v>
      </c>
      <c r="N698" s="282"/>
    </row>
    <row r="699" spans="2:14" ht="15.6" hidden="1" outlineLevel="1">
      <c r="B699" s="284"/>
      <c r="C699" s="279"/>
      <c r="D699" s="276"/>
      <c r="E699" s="196">
        <v>3</v>
      </c>
      <c r="F699" s="178"/>
      <c r="G699" s="179"/>
      <c r="H699" s="180" t="s">
        <v>1523</v>
      </c>
      <c r="I699" s="177" t="s">
        <v>1515</v>
      </c>
      <c r="J699" s="181"/>
      <c r="K699" s="182" t="str">
        <f t="shared" si="34"/>
        <v>CHF / ..</v>
      </c>
      <c r="L699" s="177" t="s">
        <v>1516</v>
      </c>
      <c r="M699" s="183">
        <f t="shared" si="35"/>
        <v>0</v>
      </c>
      <c r="N699" s="282"/>
    </row>
    <row r="700" spans="2:14" ht="15.6" hidden="1" outlineLevel="1">
      <c r="B700" s="284"/>
      <c r="C700" s="280"/>
      <c r="D700" s="277"/>
      <c r="E700" s="197" t="s">
        <v>1517</v>
      </c>
      <c r="F700" s="198"/>
      <c r="G700" s="199"/>
      <c r="H700" s="180" t="s">
        <v>1523</v>
      </c>
      <c r="I700" s="197" t="s">
        <v>1515</v>
      </c>
      <c r="J700" s="201"/>
      <c r="K700" s="202" t="str">
        <f t="shared" si="34"/>
        <v>CHF / ..</v>
      </c>
      <c r="L700" s="197" t="s">
        <v>1516</v>
      </c>
      <c r="M700" s="203">
        <f t="shared" si="35"/>
        <v>0</v>
      </c>
      <c r="N700" s="283">
        <f>SUM(M700:M700)</f>
        <v>0</v>
      </c>
    </row>
    <row r="701" spans="2:14" ht="15.6" hidden="1" customHeight="1" outlineLevel="1">
      <c r="B701" s="284" t="s">
        <v>814</v>
      </c>
      <c r="C701" s="278" t="s">
        <v>2056</v>
      </c>
      <c r="D701" s="275"/>
      <c r="E701" s="170">
        <v>1</v>
      </c>
      <c r="F701" s="171"/>
      <c r="G701" s="172"/>
      <c r="H701" s="173" t="s">
        <v>1514</v>
      </c>
      <c r="I701" s="170" t="s">
        <v>1515</v>
      </c>
      <c r="J701" s="174"/>
      <c r="K701" s="175" t="str">
        <f t="shared" si="34"/>
        <v>CHF / Min</v>
      </c>
      <c r="L701" s="170" t="s">
        <v>1516</v>
      </c>
      <c r="M701" s="176">
        <f t="shared" si="35"/>
        <v>0</v>
      </c>
      <c r="N701" s="281">
        <f>SUM(M701:M704)</f>
        <v>0</v>
      </c>
    </row>
    <row r="702" spans="2:14" ht="15.6" hidden="1" outlineLevel="1">
      <c r="B702" s="284"/>
      <c r="C702" s="279"/>
      <c r="D702" s="276"/>
      <c r="E702" s="177">
        <v>2</v>
      </c>
      <c r="F702" s="178"/>
      <c r="G702" s="179"/>
      <c r="H702" s="180" t="s">
        <v>1514</v>
      </c>
      <c r="I702" s="177" t="s">
        <v>1515</v>
      </c>
      <c r="J702" s="181"/>
      <c r="K702" s="182" t="str">
        <f t="shared" si="34"/>
        <v>CHF / Min</v>
      </c>
      <c r="L702" s="177" t="s">
        <v>1516</v>
      </c>
      <c r="M702" s="183">
        <f t="shared" si="35"/>
        <v>0</v>
      </c>
      <c r="N702" s="282"/>
    </row>
    <row r="703" spans="2:14" ht="15.6" hidden="1" outlineLevel="1">
      <c r="B703" s="284"/>
      <c r="C703" s="279"/>
      <c r="D703" s="276"/>
      <c r="E703" s="191">
        <v>3</v>
      </c>
      <c r="F703" s="192"/>
      <c r="G703" s="193"/>
      <c r="H703" s="180" t="s">
        <v>1514</v>
      </c>
      <c r="I703" s="177" t="s">
        <v>1515</v>
      </c>
      <c r="J703" s="181"/>
      <c r="K703" s="182" t="str">
        <f t="shared" si="34"/>
        <v>CHF / Min</v>
      </c>
      <c r="L703" s="177" t="s">
        <v>1516</v>
      </c>
      <c r="M703" s="183">
        <f t="shared" si="35"/>
        <v>0</v>
      </c>
      <c r="N703" s="282"/>
    </row>
    <row r="704" spans="2:14" ht="15.6" hidden="1" outlineLevel="1">
      <c r="B704" s="284"/>
      <c r="C704" s="280"/>
      <c r="D704" s="277"/>
      <c r="E704" s="184" t="s">
        <v>1517</v>
      </c>
      <c r="F704" s="185"/>
      <c r="G704" s="186"/>
      <c r="H704" s="187" t="s">
        <v>1514</v>
      </c>
      <c r="I704" s="184" t="s">
        <v>1515</v>
      </c>
      <c r="J704" s="188"/>
      <c r="K704" s="189" t="str">
        <f t="shared" si="34"/>
        <v>CHF / Min</v>
      </c>
      <c r="L704" s="184" t="s">
        <v>1516</v>
      </c>
      <c r="M704" s="190">
        <f t="shared" si="35"/>
        <v>0</v>
      </c>
      <c r="N704" s="283"/>
    </row>
    <row r="705" spans="1:14" s="113" customFormat="1" ht="15.6" hidden="1" customHeight="1" outlineLevel="1">
      <c r="A705" s="94"/>
      <c r="B705" s="284" t="s">
        <v>815</v>
      </c>
      <c r="C705" s="278" t="s">
        <v>1612</v>
      </c>
      <c r="D705" s="275"/>
      <c r="E705" s="170">
        <v>1</v>
      </c>
      <c r="F705" s="171"/>
      <c r="G705" s="172"/>
      <c r="H705" s="173" t="s">
        <v>1523</v>
      </c>
      <c r="I705" s="170" t="s">
        <v>1515</v>
      </c>
      <c r="J705" s="174"/>
      <c r="K705" s="175" t="str">
        <f t="shared" si="34"/>
        <v>CHF / ..</v>
      </c>
      <c r="L705" s="170" t="s">
        <v>1516</v>
      </c>
      <c r="M705" s="176">
        <f t="shared" si="35"/>
        <v>0</v>
      </c>
      <c r="N705" s="281">
        <f>SUM(M705:M708)</f>
        <v>0</v>
      </c>
    </row>
    <row r="706" spans="1:14" s="113" customFormat="1" ht="15.6" hidden="1" outlineLevel="1">
      <c r="A706" s="94"/>
      <c r="B706" s="284"/>
      <c r="C706" s="279"/>
      <c r="D706" s="276"/>
      <c r="E706" s="177">
        <v>2</v>
      </c>
      <c r="F706" s="178"/>
      <c r="G706" s="179"/>
      <c r="H706" s="180" t="s">
        <v>1523</v>
      </c>
      <c r="I706" s="177" t="s">
        <v>1515</v>
      </c>
      <c r="J706" s="181"/>
      <c r="K706" s="182" t="str">
        <f t="shared" si="34"/>
        <v>CHF / ..</v>
      </c>
      <c r="L706" s="177" t="s">
        <v>1516</v>
      </c>
      <c r="M706" s="183">
        <f t="shared" si="35"/>
        <v>0</v>
      </c>
      <c r="N706" s="282"/>
    </row>
    <row r="707" spans="1:14" s="113" customFormat="1" ht="15.6" hidden="1" outlineLevel="1">
      <c r="A707" s="94"/>
      <c r="B707" s="284"/>
      <c r="C707" s="279"/>
      <c r="D707" s="276"/>
      <c r="E707" s="191">
        <v>3</v>
      </c>
      <c r="F707" s="192"/>
      <c r="G707" s="193"/>
      <c r="H707" s="180" t="s">
        <v>1523</v>
      </c>
      <c r="I707" s="177" t="s">
        <v>1515</v>
      </c>
      <c r="J707" s="181"/>
      <c r="K707" s="182" t="str">
        <f t="shared" si="34"/>
        <v>CHF / ..</v>
      </c>
      <c r="L707" s="177" t="s">
        <v>1516</v>
      </c>
      <c r="M707" s="183">
        <f t="shared" si="35"/>
        <v>0</v>
      </c>
      <c r="N707" s="282"/>
    </row>
    <row r="708" spans="1:14" s="113" customFormat="1" ht="15.6" hidden="1" outlineLevel="1">
      <c r="A708" s="94"/>
      <c r="B708" s="284"/>
      <c r="C708" s="280"/>
      <c r="D708" s="277"/>
      <c r="E708" s="184" t="s">
        <v>1517</v>
      </c>
      <c r="F708" s="185"/>
      <c r="G708" s="186"/>
      <c r="H708" s="187" t="s">
        <v>1523</v>
      </c>
      <c r="I708" s="184" t="s">
        <v>1515</v>
      </c>
      <c r="J708" s="188"/>
      <c r="K708" s="189" t="str">
        <f t="shared" si="34"/>
        <v>CHF / ..</v>
      </c>
      <c r="L708" s="184" t="s">
        <v>1516</v>
      </c>
      <c r="M708" s="190">
        <f t="shared" si="35"/>
        <v>0</v>
      </c>
      <c r="N708" s="283"/>
    </row>
    <row r="709" spans="1:14"/>
    <row r="710" spans="1:14" collapsed="1">
      <c r="B710" s="236" t="s">
        <v>1052</v>
      </c>
      <c r="C710" s="51" t="s">
        <v>2074</v>
      </c>
      <c r="D710" s="113"/>
      <c r="E710" s="113"/>
      <c r="F710" s="113"/>
      <c r="G710" s="113"/>
      <c r="H710" s="113"/>
      <c r="I710" s="113"/>
      <c r="J710" s="113"/>
      <c r="K710" s="113"/>
      <c r="L710" s="113"/>
      <c r="M710" s="113"/>
      <c r="N710" s="113"/>
    </row>
    <row r="711" spans="1:14" hidden="1" outlineLevel="1">
      <c r="B711" s="113"/>
      <c r="C711" s="287" t="s">
        <v>1611</v>
      </c>
      <c r="D711" s="288"/>
      <c r="E711" s="248" t="s">
        <v>1508</v>
      </c>
      <c r="F711" s="167" t="s">
        <v>429</v>
      </c>
      <c r="G711" s="167" t="s">
        <v>1509</v>
      </c>
      <c r="H711" s="167" t="s">
        <v>1510</v>
      </c>
      <c r="I711" s="167"/>
      <c r="J711" s="168" t="s">
        <v>1511</v>
      </c>
      <c r="K711" s="167" t="s">
        <v>1510</v>
      </c>
      <c r="L711" s="167"/>
      <c r="M711" s="167" t="s">
        <v>1512</v>
      </c>
      <c r="N711" s="169" t="s">
        <v>1513</v>
      </c>
    </row>
    <row r="712" spans="1:14" ht="14.4" hidden="1" customHeight="1" outlineLevel="1">
      <c r="B712" s="289" t="s">
        <v>1531</v>
      </c>
      <c r="C712" s="278" t="s">
        <v>2078</v>
      </c>
      <c r="D712" s="275"/>
      <c r="E712" s="170">
        <v>1</v>
      </c>
      <c r="F712" s="174"/>
      <c r="G712" s="194"/>
      <c r="H712" s="173" t="s">
        <v>1514</v>
      </c>
      <c r="I712" s="170" t="s">
        <v>1515</v>
      </c>
      <c r="J712" s="174"/>
      <c r="K712" s="175" t="str">
        <f t="shared" ref="K712:K743" si="36">+"CHF / "&amp;H712</f>
        <v>CHF / Min</v>
      </c>
      <c r="L712" s="170" t="s">
        <v>1516</v>
      </c>
      <c r="M712" s="176">
        <f t="shared" ref="M712:M743" si="37">+G712*J712</f>
        <v>0</v>
      </c>
      <c r="N712" s="281">
        <f>SUM(M712:M715)</f>
        <v>0</v>
      </c>
    </row>
    <row r="713" spans="1:14" hidden="1" outlineLevel="1">
      <c r="B713" s="290"/>
      <c r="C713" s="279"/>
      <c r="D713" s="276"/>
      <c r="E713" s="177">
        <v>2</v>
      </c>
      <c r="F713" s="181"/>
      <c r="G713" s="195"/>
      <c r="H713" s="180" t="s">
        <v>1514</v>
      </c>
      <c r="I713" s="177" t="s">
        <v>1515</v>
      </c>
      <c r="J713" s="181"/>
      <c r="K713" s="182" t="str">
        <f t="shared" si="36"/>
        <v>CHF / Min</v>
      </c>
      <c r="L713" s="177" t="s">
        <v>1516</v>
      </c>
      <c r="M713" s="183">
        <f t="shared" si="37"/>
        <v>0</v>
      </c>
      <c r="N713" s="282"/>
    </row>
    <row r="714" spans="1:14" ht="15.6" hidden="1" outlineLevel="1">
      <c r="B714" s="290"/>
      <c r="C714" s="279"/>
      <c r="D714" s="276"/>
      <c r="E714" s="196">
        <v>3</v>
      </c>
      <c r="F714" s="178"/>
      <c r="G714" s="179"/>
      <c r="H714" s="180" t="s">
        <v>1514</v>
      </c>
      <c r="I714" s="177" t="s">
        <v>1515</v>
      </c>
      <c r="J714" s="181"/>
      <c r="K714" s="182" t="str">
        <f t="shared" si="36"/>
        <v>CHF / Min</v>
      </c>
      <c r="L714" s="177" t="s">
        <v>1516</v>
      </c>
      <c r="M714" s="183">
        <f t="shared" si="37"/>
        <v>0</v>
      </c>
      <c r="N714" s="282"/>
    </row>
    <row r="715" spans="1:14" ht="15.6" hidden="1" outlineLevel="1">
      <c r="B715" s="290"/>
      <c r="C715" s="280"/>
      <c r="D715" s="277"/>
      <c r="E715" s="197" t="s">
        <v>1517</v>
      </c>
      <c r="F715" s="198"/>
      <c r="G715" s="199"/>
      <c r="H715" s="200" t="s">
        <v>1514</v>
      </c>
      <c r="I715" s="197" t="s">
        <v>1515</v>
      </c>
      <c r="J715" s="201"/>
      <c r="K715" s="202" t="str">
        <f t="shared" si="36"/>
        <v>CHF / Min</v>
      </c>
      <c r="L715" s="197" t="s">
        <v>1516</v>
      </c>
      <c r="M715" s="203">
        <f t="shared" si="37"/>
        <v>0</v>
      </c>
      <c r="N715" s="283"/>
    </row>
    <row r="716" spans="1:14" ht="15.6" hidden="1" customHeight="1" outlineLevel="1">
      <c r="B716" s="284" t="s">
        <v>1532</v>
      </c>
      <c r="C716" s="278" t="s">
        <v>2079</v>
      </c>
      <c r="D716" s="275"/>
      <c r="E716" s="170">
        <v>1</v>
      </c>
      <c r="F716" s="171"/>
      <c r="G716" s="172"/>
      <c r="H716" s="173" t="s">
        <v>1514</v>
      </c>
      <c r="I716" s="170" t="s">
        <v>1515</v>
      </c>
      <c r="J716" s="174"/>
      <c r="K716" s="175" t="str">
        <f t="shared" si="36"/>
        <v>CHF / Min</v>
      </c>
      <c r="L716" s="170" t="s">
        <v>1516</v>
      </c>
      <c r="M716" s="176">
        <f t="shared" si="37"/>
        <v>0</v>
      </c>
      <c r="N716" s="281">
        <f>SUM(M716:M719)</f>
        <v>0</v>
      </c>
    </row>
    <row r="717" spans="1:14" ht="15.6" hidden="1" outlineLevel="1">
      <c r="B717" s="284"/>
      <c r="C717" s="279"/>
      <c r="D717" s="276"/>
      <c r="E717" s="177">
        <v>2</v>
      </c>
      <c r="F717" s="178"/>
      <c r="G717" s="179"/>
      <c r="H717" s="180" t="s">
        <v>1514</v>
      </c>
      <c r="I717" s="177" t="s">
        <v>1515</v>
      </c>
      <c r="J717" s="181"/>
      <c r="K717" s="182" t="str">
        <f t="shared" si="36"/>
        <v>CHF / Min</v>
      </c>
      <c r="L717" s="177" t="s">
        <v>1516</v>
      </c>
      <c r="M717" s="183">
        <f t="shared" si="37"/>
        <v>0</v>
      </c>
      <c r="N717" s="282"/>
    </row>
    <row r="718" spans="1:14" ht="15.6" hidden="1" outlineLevel="1">
      <c r="B718" s="284"/>
      <c r="C718" s="279"/>
      <c r="D718" s="276"/>
      <c r="E718" s="196">
        <v>3</v>
      </c>
      <c r="F718" s="178"/>
      <c r="G718" s="179"/>
      <c r="H718" s="180" t="s">
        <v>1514</v>
      </c>
      <c r="I718" s="177" t="s">
        <v>1515</v>
      </c>
      <c r="J718" s="181"/>
      <c r="K718" s="182" t="str">
        <f t="shared" si="36"/>
        <v>CHF / Min</v>
      </c>
      <c r="L718" s="177" t="s">
        <v>1516</v>
      </c>
      <c r="M718" s="183">
        <f t="shared" si="37"/>
        <v>0</v>
      </c>
      <c r="N718" s="282"/>
    </row>
    <row r="719" spans="1:14" ht="15.6" hidden="1" outlineLevel="1">
      <c r="B719" s="284"/>
      <c r="C719" s="280"/>
      <c r="D719" s="277"/>
      <c r="E719" s="197" t="s">
        <v>1517</v>
      </c>
      <c r="F719" s="198"/>
      <c r="G719" s="199"/>
      <c r="H719" s="200" t="s">
        <v>1514</v>
      </c>
      <c r="I719" s="197" t="s">
        <v>1515</v>
      </c>
      <c r="J719" s="201"/>
      <c r="K719" s="202" t="str">
        <f t="shared" si="36"/>
        <v>CHF / Min</v>
      </c>
      <c r="L719" s="197" t="s">
        <v>1516</v>
      </c>
      <c r="M719" s="203">
        <f t="shared" si="37"/>
        <v>0</v>
      </c>
      <c r="N719" s="283">
        <f>SUM(M719:M719)</f>
        <v>0</v>
      </c>
    </row>
    <row r="720" spans="1:14" ht="15.6" hidden="1" customHeight="1" outlineLevel="1">
      <c r="B720" s="284" t="s">
        <v>1533</v>
      </c>
      <c r="C720" s="278" t="s">
        <v>1518</v>
      </c>
      <c r="D720" s="275"/>
      <c r="E720" s="170">
        <v>1</v>
      </c>
      <c r="F720" s="171"/>
      <c r="G720" s="172"/>
      <c r="H720" s="173" t="s">
        <v>17</v>
      </c>
      <c r="I720" s="170" t="s">
        <v>1515</v>
      </c>
      <c r="J720" s="174"/>
      <c r="K720" s="175" t="str">
        <f t="shared" si="36"/>
        <v>CHF / mg</v>
      </c>
      <c r="L720" s="170" t="s">
        <v>1516</v>
      </c>
      <c r="M720" s="176">
        <f t="shared" si="37"/>
        <v>0</v>
      </c>
      <c r="N720" s="281">
        <f>SUM(M720:M723)</f>
        <v>0</v>
      </c>
    </row>
    <row r="721" spans="2:14" ht="15.6" hidden="1" outlineLevel="1">
      <c r="B721" s="284"/>
      <c r="C721" s="279"/>
      <c r="D721" s="276"/>
      <c r="E721" s="177">
        <v>2</v>
      </c>
      <c r="F721" s="178"/>
      <c r="G721" s="179"/>
      <c r="H721" s="180" t="s">
        <v>18</v>
      </c>
      <c r="I721" s="177" t="s">
        <v>1515</v>
      </c>
      <c r="J721" s="181"/>
      <c r="K721" s="182" t="str">
        <f t="shared" si="36"/>
        <v>CHF / U</v>
      </c>
      <c r="L721" s="177" t="s">
        <v>1516</v>
      </c>
      <c r="M721" s="183">
        <f t="shared" si="37"/>
        <v>0</v>
      </c>
      <c r="N721" s="282"/>
    </row>
    <row r="722" spans="2:14" ht="15.6" hidden="1" outlineLevel="1">
      <c r="B722" s="284"/>
      <c r="C722" s="279"/>
      <c r="D722" s="276"/>
      <c r="E722" s="196">
        <v>3</v>
      </c>
      <c r="F722" s="178"/>
      <c r="G722" s="179"/>
      <c r="H722" s="180" t="s">
        <v>222</v>
      </c>
      <c r="I722" s="177" t="s">
        <v>1515</v>
      </c>
      <c r="J722" s="181"/>
      <c r="K722" s="182" t="str">
        <f t="shared" si="36"/>
        <v>CHF / ml</v>
      </c>
      <c r="L722" s="177" t="s">
        <v>1516</v>
      </c>
      <c r="M722" s="183">
        <f t="shared" si="37"/>
        <v>0</v>
      </c>
      <c r="N722" s="282"/>
    </row>
    <row r="723" spans="2:14" ht="15.6" hidden="1" outlineLevel="1">
      <c r="B723" s="284"/>
      <c r="C723" s="280"/>
      <c r="D723" s="277"/>
      <c r="E723" s="197" t="s">
        <v>1517</v>
      </c>
      <c r="F723" s="198"/>
      <c r="G723" s="199"/>
      <c r="H723" s="187" t="s">
        <v>1517</v>
      </c>
      <c r="I723" s="197" t="s">
        <v>1515</v>
      </c>
      <c r="J723" s="201"/>
      <c r="K723" s="202" t="str">
        <f t="shared" si="36"/>
        <v>CHF / …</v>
      </c>
      <c r="L723" s="197" t="s">
        <v>1516</v>
      </c>
      <c r="M723" s="203">
        <f t="shared" si="37"/>
        <v>0</v>
      </c>
      <c r="N723" s="283">
        <f>SUM(M723:M723)</f>
        <v>0</v>
      </c>
    </row>
    <row r="724" spans="2:14" ht="15.6" hidden="1" customHeight="1" outlineLevel="1">
      <c r="B724" s="284" t="s">
        <v>1534</v>
      </c>
      <c r="C724" s="278" t="s">
        <v>1519</v>
      </c>
      <c r="D724" s="275"/>
      <c r="E724" s="170">
        <v>1</v>
      </c>
      <c r="F724" s="171"/>
      <c r="G724" s="172"/>
      <c r="H724" s="200" t="s">
        <v>1520</v>
      </c>
      <c r="I724" s="170" t="s">
        <v>1515</v>
      </c>
      <c r="J724" s="174"/>
      <c r="K724" s="175" t="str">
        <f t="shared" si="36"/>
        <v>CHF / Konzentrat</v>
      </c>
      <c r="L724" s="170" t="s">
        <v>1516</v>
      </c>
      <c r="M724" s="176">
        <f t="shared" si="37"/>
        <v>0</v>
      </c>
      <c r="N724" s="281">
        <f>SUM(M724:M727)</f>
        <v>0</v>
      </c>
    </row>
    <row r="725" spans="2:14" ht="15.6" hidden="1" outlineLevel="1">
      <c r="B725" s="284"/>
      <c r="C725" s="279"/>
      <c r="D725" s="276"/>
      <c r="E725" s="177">
        <v>2</v>
      </c>
      <c r="F725" s="178"/>
      <c r="G725" s="179"/>
      <c r="H725" s="200" t="s">
        <v>1520</v>
      </c>
      <c r="I725" s="177" t="s">
        <v>1515</v>
      </c>
      <c r="J725" s="181"/>
      <c r="K725" s="182" t="str">
        <f t="shared" si="36"/>
        <v>CHF / Konzentrat</v>
      </c>
      <c r="L725" s="177" t="s">
        <v>1516</v>
      </c>
      <c r="M725" s="183">
        <f t="shared" si="37"/>
        <v>0</v>
      </c>
      <c r="N725" s="282"/>
    </row>
    <row r="726" spans="2:14" ht="15.6" hidden="1" outlineLevel="1">
      <c r="B726" s="284"/>
      <c r="C726" s="279"/>
      <c r="D726" s="276"/>
      <c r="E726" s="196">
        <v>3</v>
      </c>
      <c r="F726" s="178"/>
      <c r="G726" s="179"/>
      <c r="H726" s="200" t="s">
        <v>1520</v>
      </c>
      <c r="I726" s="177" t="s">
        <v>1515</v>
      </c>
      <c r="J726" s="181"/>
      <c r="K726" s="182" t="str">
        <f t="shared" si="36"/>
        <v>CHF / Konzentrat</v>
      </c>
      <c r="L726" s="177" t="s">
        <v>1516</v>
      </c>
      <c r="M726" s="183">
        <f t="shared" si="37"/>
        <v>0</v>
      </c>
      <c r="N726" s="282"/>
    </row>
    <row r="727" spans="2:14" ht="15.6" hidden="1" outlineLevel="1">
      <c r="B727" s="284"/>
      <c r="C727" s="280"/>
      <c r="D727" s="277"/>
      <c r="E727" s="197" t="s">
        <v>1517</v>
      </c>
      <c r="F727" s="198"/>
      <c r="G727" s="199"/>
      <c r="H727" s="200" t="s">
        <v>1520</v>
      </c>
      <c r="I727" s="197" t="s">
        <v>1515</v>
      </c>
      <c r="J727" s="201"/>
      <c r="K727" s="202" t="str">
        <f t="shared" si="36"/>
        <v>CHF / Konzentrat</v>
      </c>
      <c r="L727" s="197" t="s">
        <v>1516</v>
      </c>
      <c r="M727" s="203">
        <f t="shared" si="37"/>
        <v>0</v>
      </c>
      <c r="N727" s="283">
        <f>SUM(M727:M727)</f>
        <v>0</v>
      </c>
    </row>
    <row r="728" spans="2:14" ht="15.6" hidden="1" customHeight="1" outlineLevel="1">
      <c r="B728" s="289" t="s">
        <v>428</v>
      </c>
      <c r="C728" s="278" t="s">
        <v>1601</v>
      </c>
      <c r="D728" s="275"/>
      <c r="E728" s="170">
        <v>1</v>
      </c>
      <c r="F728" s="171"/>
      <c r="G728" s="172"/>
      <c r="H728" s="173" t="s">
        <v>1522</v>
      </c>
      <c r="I728" s="170" t="s">
        <v>1515</v>
      </c>
      <c r="J728" s="174"/>
      <c r="K728" s="175" t="str">
        <f t="shared" si="36"/>
        <v>CHF / Stück</v>
      </c>
      <c r="L728" s="170" t="s">
        <v>1516</v>
      </c>
      <c r="M728" s="176">
        <f t="shared" si="37"/>
        <v>0</v>
      </c>
      <c r="N728" s="281">
        <f>SUM(M728:M731)</f>
        <v>0</v>
      </c>
    </row>
    <row r="729" spans="2:14" ht="15.6" hidden="1" outlineLevel="1">
      <c r="B729" s="290"/>
      <c r="C729" s="279"/>
      <c r="D729" s="276"/>
      <c r="E729" s="177">
        <v>2</v>
      </c>
      <c r="F729" s="178"/>
      <c r="G729" s="179"/>
      <c r="H729" s="180" t="s">
        <v>1523</v>
      </c>
      <c r="I729" s="177" t="s">
        <v>1515</v>
      </c>
      <c r="J729" s="181"/>
      <c r="K729" s="182" t="str">
        <f t="shared" si="36"/>
        <v>CHF / ..</v>
      </c>
      <c r="L729" s="177" t="s">
        <v>1516</v>
      </c>
      <c r="M729" s="183">
        <f t="shared" si="37"/>
        <v>0</v>
      </c>
      <c r="N729" s="282"/>
    </row>
    <row r="730" spans="2:14" ht="15.6" hidden="1" outlineLevel="1">
      <c r="B730" s="290"/>
      <c r="C730" s="279"/>
      <c r="D730" s="276"/>
      <c r="E730" s="196">
        <v>3</v>
      </c>
      <c r="F730" s="178"/>
      <c r="G730" s="179"/>
      <c r="H730" s="180" t="s">
        <v>1523</v>
      </c>
      <c r="I730" s="177" t="s">
        <v>1515</v>
      </c>
      <c r="J730" s="181"/>
      <c r="K730" s="182" t="str">
        <f t="shared" si="36"/>
        <v>CHF / ..</v>
      </c>
      <c r="L730" s="177" t="s">
        <v>1516</v>
      </c>
      <c r="M730" s="183">
        <f t="shared" si="37"/>
        <v>0</v>
      </c>
      <c r="N730" s="282"/>
    </row>
    <row r="731" spans="2:14" ht="15.6" hidden="1" outlineLevel="1">
      <c r="B731" s="291"/>
      <c r="C731" s="280"/>
      <c r="D731" s="277"/>
      <c r="E731" s="197" t="s">
        <v>1517</v>
      </c>
      <c r="F731" s="198"/>
      <c r="G731" s="199"/>
      <c r="H731" s="200" t="s">
        <v>1523</v>
      </c>
      <c r="I731" s="197" t="s">
        <v>1515</v>
      </c>
      <c r="J731" s="201"/>
      <c r="K731" s="202" t="str">
        <f t="shared" si="36"/>
        <v>CHF / ..</v>
      </c>
      <c r="L731" s="197" t="s">
        <v>1516</v>
      </c>
      <c r="M731" s="203">
        <f t="shared" si="37"/>
        <v>0</v>
      </c>
      <c r="N731" s="283"/>
    </row>
    <row r="732" spans="2:14" ht="15.6" hidden="1" customHeight="1" outlineLevel="1">
      <c r="B732" s="284" t="s">
        <v>1524</v>
      </c>
      <c r="C732" s="278" t="s">
        <v>1602</v>
      </c>
      <c r="D732" s="275"/>
      <c r="E732" s="170">
        <v>1</v>
      </c>
      <c r="F732" s="171"/>
      <c r="G732" s="172"/>
      <c r="H732" s="173" t="s">
        <v>1522</v>
      </c>
      <c r="I732" s="170" t="s">
        <v>1515</v>
      </c>
      <c r="J732" s="174"/>
      <c r="K732" s="175" t="str">
        <f t="shared" si="36"/>
        <v>CHF / Stück</v>
      </c>
      <c r="L732" s="170" t="s">
        <v>1516</v>
      </c>
      <c r="M732" s="176">
        <f t="shared" si="37"/>
        <v>0</v>
      </c>
      <c r="N732" s="281">
        <f>SUM(M732:M735)</f>
        <v>0</v>
      </c>
    </row>
    <row r="733" spans="2:14" ht="15.6" hidden="1" outlineLevel="1">
      <c r="B733" s="284"/>
      <c r="C733" s="279"/>
      <c r="D733" s="276"/>
      <c r="E733" s="177">
        <v>2</v>
      </c>
      <c r="F733" s="178"/>
      <c r="G733" s="179"/>
      <c r="H733" s="180" t="s">
        <v>1523</v>
      </c>
      <c r="I733" s="177" t="s">
        <v>1515</v>
      </c>
      <c r="J733" s="181"/>
      <c r="K733" s="182" t="str">
        <f t="shared" si="36"/>
        <v>CHF / ..</v>
      </c>
      <c r="L733" s="177" t="s">
        <v>1516</v>
      </c>
      <c r="M733" s="183">
        <f t="shared" si="37"/>
        <v>0</v>
      </c>
      <c r="N733" s="282"/>
    </row>
    <row r="734" spans="2:14" ht="15.6" hidden="1" outlineLevel="1">
      <c r="B734" s="284"/>
      <c r="C734" s="279"/>
      <c r="D734" s="276"/>
      <c r="E734" s="196">
        <v>3</v>
      </c>
      <c r="F734" s="178"/>
      <c r="G734" s="179"/>
      <c r="H734" s="180" t="s">
        <v>1523</v>
      </c>
      <c r="I734" s="177" t="s">
        <v>1515</v>
      </c>
      <c r="J734" s="181"/>
      <c r="K734" s="182" t="str">
        <f t="shared" si="36"/>
        <v>CHF / ..</v>
      </c>
      <c r="L734" s="177" t="s">
        <v>1516</v>
      </c>
      <c r="M734" s="183">
        <f t="shared" si="37"/>
        <v>0</v>
      </c>
      <c r="N734" s="282"/>
    </row>
    <row r="735" spans="2:14" ht="15.6" hidden="1" outlineLevel="1">
      <c r="B735" s="284"/>
      <c r="C735" s="280"/>
      <c r="D735" s="277"/>
      <c r="E735" s="197" t="s">
        <v>1517</v>
      </c>
      <c r="F735" s="198"/>
      <c r="G735" s="199"/>
      <c r="H735" s="180" t="s">
        <v>1523</v>
      </c>
      <c r="I735" s="197" t="s">
        <v>1515</v>
      </c>
      <c r="J735" s="201"/>
      <c r="K735" s="202" t="str">
        <f t="shared" si="36"/>
        <v>CHF / ..</v>
      </c>
      <c r="L735" s="197" t="s">
        <v>1516</v>
      </c>
      <c r="M735" s="203">
        <f t="shared" si="37"/>
        <v>0</v>
      </c>
      <c r="N735" s="283">
        <f>SUM(M735:M735)</f>
        <v>0</v>
      </c>
    </row>
    <row r="736" spans="2:14" ht="15.6" hidden="1" customHeight="1" outlineLevel="1">
      <c r="B736" s="284" t="s">
        <v>814</v>
      </c>
      <c r="C736" s="278" t="s">
        <v>2056</v>
      </c>
      <c r="D736" s="275"/>
      <c r="E736" s="170">
        <v>1</v>
      </c>
      <c r="F736" s="171"/>
      <c r="G736" s="172"/>
      <c r="H736" s="173" t="s">
        <v>1514</v>
      </c>
      <c r="I736" s="170" t="s">
        <v>1515</v>
      </c>
      <c r="J736" s="174"/>
      <c r="K736" s="175" t="str">
        <f t="shared" si="36"/>
        <v>CHF / Min</v>
      </c>
      <c r="L736" s="170" t="s">
        <v>1516</v>
      </c>
      <c r="M736" s="176">
        <f t="shared" si="37"/>
        <v>0</v>
      </c>
      <c r="N736" s="281">
        <f>SUM(M736:M739)</f>
        <v>0</v>
      </c>
    </row>
    <row r="737" spans="1:14" ht="15.6" hidden="1" outlineLevel="1">
      <c r="B737" s="284"/>
      <c r="C737" s="279"/>
      <c r="D737" s="276"/>
      <c r="E737" s="177">
        <v>2</v>
      </c>
      <c r="F737" s="178"/>
      <c r="G737" s="179"/>
      <c r="H737" s="180" t="s">
        <v>1514</v>
      </c>
      <c r="I737" s="177" t="s">
        <v>1515</v>
      </c>
      <c r="J737" s="181"/>
      <c r="K737" s="182" t="str">
        <f t="shared" si="36"/>
        <v>CHF / Min</v>
      </c>
      <c r="L737" s="177" t="s">
        <v>1516</v>
      </c>
      <c r="M737" s="183">
        <f t="shared" si="37"/>
        <v>0</v>
      </c>
      <c r="N737" s="282"/>
    </row>
    <row r="738" spans="1:14" ht="15.6" hidden="1" outlineLevel="1">
      <c r="B738" s="284"/>
      <c r="C738" s="279"/>
      <c r="D738" s="276"/>
      <c r="E738" s="191">
        <v>3</v>
      </c>
      <c r="F738" s="192"/>
      <c r="G738" s="193"/>
      <c r="H738" s="180" t="s">
        <v>1514</v>
      </c>
      <c r="I738" s="177" t="s">
        <v>1515</v>
      </c>
      <c r="J738" s="181"/>
      <c r="K738" s="182" t="str">
        <f t="shared" si="36"/>
        <v>CHF / Min</v>
      </c>
      <c r="L738" s="177" t="s">
        <v>1516</v>
      </c>
      <c r="M738" s="183">
        <f t="shared" si="37"/>
        <v>0</v>
      </c>
      <c r="N738" s="282"/>
    </row>
    <row r="739" spans="1:14" ht="15.6" hidden="1" outlineLevel="1">
      <c r="B739" s="284"/>
      <c r="C739" s="280"/>
      <c r="D739" s="277"/>
      <c r="E739" s="184" t="s">
        <v>1517</v>
      </c>
      <c r="F739" s="185"/>
      <c r="G739" s="186"/>
      <c r="H739" s="187" t="s">
        <v>1514</v>
      </c>
      <c r="I739" s="184" t="s">
        <v>1515</v>
      </c>
      <c r="J739" s="188"/>
      <c r="K739" s="189" t="str">
        <f t="shared" si="36"/>
        <v>CHF / Min</v>
      </c>
      <c r="L739" s="184" t="s">
        <v>1516</v>
      </c>
      <c r="M739" s="190">
        <f t="shared" si="37"/>
        <v>0</v>
      </c>
      <c r="N739" s="283"/>
    </row>
    <row r="740" spans="1:14" s="113" customFormat="1" ht="15.6" hidden="1" customHeight="1" outlineLevel="1">
      <c r="A740" s="94"/>
      <c r="B740" s="284" t="s">
        <v>815</v>
      </c>
      <c r="C740" s="278" t="s">
        <v>1612</v>
      </c>
      <c r="D740" s="275"/>
      <c r="E740" s="170">
        <v>1</v>
      </c>
      <c r="F740" s="171"/>
      <c r="G740" s="172"/>
      <c r="H740" s="173" t="s">
        <v>1523</v>
      </c>
      <c r="I740" s="170" t="s">
        <v>1515</v>
      </c>
      <c r="J740" s="174"/>
      <c r="K740" s="175" t="str">
        <f t="shared" si="36"/>
        <v>CHF / ..</v>
      </c>
      <c r="L740" s="170" t="s">
        <v>1516</v>
      </c>
      <c r="M740" s="176">
        <f t="shared" si="37"/>
        <v>0</v>
      </c>
      <c r="N740" s="281">
        <f>SUM(M740:M743)</f>
        <v>0</v>
      </c>
    </row>
    <row r="741" spans="1:14" s="113" customFormat="1" ht="15.6" hidden="1" outlineLevel="1">
      <c r="A741" s="94"/>
      <c r="B741" s="284"/>
      <c r="C741" s="279"/>
      <c r="D741" s="276"/>
      <c r="E741" s="177">
        <v>2</v>
      </c>
      <c r="F741" s="178"/>
      <c r="G741" s="179"/>
      <c r="H741" s="180" t="s">
        <v>1523</v>
      </c>
      <c r="I741" s="177" t="s">
        <v>1515</v>
      </c>
      <c r="J741" s="181"/>
      <c r="K741" s="182" t="str">
        <f t="shared" si="36"/>
        <v>CHF / ..</v>
      </c>
      <c r="L741" s="177" t="s">
        <v>1516</v>
      </c>
      <c r="M741" s="183">
        <f t="shared" si="37"/>
        <v>0</v>
      </c>
      <c r="N741" s="282"/>
    </row>
    <row r="742" spans="1:14" s="113" customFormat="1" ht="15.6" hidden="1" outlineLevel="1">
      <c r="A742" s="94"/>
      <c r="B742" s="284"/>
      <c r="C742" s="279"/>
      <c r="D742" s="276"/>
      <c r="E742" s="191">
        <v>3</v>
      </c>
      <c r="F742" s="192"/>
      <c r="G742" s="193"/>
      <c r="H742" s="180" t="s">
        <v>1523</v>
      </c>
      <c r="I742" s="177" t="s">
        <v>1515</v>
      </c>
      <c r="J742" s="181"/>
      <c r="K742" s="182" t="str">
        <f t="shared" si="36"/>
        <v>CHF / ..</v>
      </c>
      <c r="L742" s="177" t="s">
        <v>1516</v>
      </c>
      <c r="M742" s="183">
        <f t="shared" si="37"/>
        <v>0</v>
      </c>
      <c r="N742" s="282"/>
    </row>
    <row r="743" spans="1:14" s="113" customFormat="1" ht="15.6" hidden="1" outlineLevel="1">
      <c r="A743" s="94"/>
      <c r="B743" s="284"/>
      <c r="C743" s="280"/>
      <c r="D743" s="277"/>
      <c r="E743" s="184" t="s">
        <v>1517</v>
      </c>
      <c r="F743" s="185"/>
      <c r="G743" s="186"/>
      <c r="H743" s="187" t="s">
        <v>1523</v>
      </c>
      <c r="I743" s="184" t="s">
        <v>1515</v>
      </c>
      <c r="J743" s="188"/>
      <c r="K743" s="189" t="str">
        <f t="shared" si="36"/>
        <v>CHF / ..</v>
      </c>
      <c r="L743" s="184" t="s">
        <v>1516</v>
      </c>
      <c r="M743" s="190">
        <f t="shared" si="37"/>
        <v>0</v>
      </c>
      <c r="N743" s="283"/>
    </row>
    <row r="744" spans="1:14"/>
    <row r="745" spans="1:14" collapsed="1">
      <c r="B745" s="8" t="s">
        <v>1053</v>
      </c>
      <c r="C745" s="51" t="str">
        <f>+VLOOKUP(B745,'Teure Verfahren'!B:D,3,FALSE)</f>
        <v>LDL-Apherese</v>
      </c>
      <c r="D745" s="113"/>
      <c r="E745" s="113"/>
      <c r="F745" s="113"/>
      <c r="G745" s="113"/>
      <c r="H745" s="113"/>
      <c r="I745" s="113"/>
      <c r="J745" s="113"/>
      <c r="K745" s="113"/>
      <c r="L745" s="113"/>
      <c r="M745" s="113"/>
      <c r="N745" s="113"/>
    </row>
    <row r="746" spans="1:14" hidden="1" outlineLevel="1">
      <c r="B746" s="113"/>
      <c r="C746" s="287" t="s">
        <v>1611</v>
      </c>
      <c r="D746" s="288"/>
      <c r="E746" s="248" t="s">
        <v>1508</v>
      </c>
      <c r="F746" s="167" t="s">
        <v>429</v>
      </c>
      <c r="G746" s="167" t="s">
        <v>1509</v>
      </c>
      <c r="H746" s="167" t="s">
        <v>1510</v>
      </c>
      <c r="I746" s="167"/>
      <c r="J746" s="168" t="s">
        <v>1511</v>
      </c>
      <c r="K746" s="167" t="s">
        <v>1510</v>
      </c>
      <c r="L746" s="167"/>
      <c r="M746" s="167" t="s">
        <v>1512</v>
      </c>
      <c r="N746" s="169" t="s">
        <v>1513</v>
      </c>
    </row>
    <row r="747" spans="1:14" ht="14.4" hidden="1" customHeight="1" outlineLevel="1">
      <c r="B747" s="289" t="s">
        <v>1531</v>
      </c>
      <c r="C747" s="278" t="s">
        <v>2078</v>
      </c>
      <c r="D747" s="275"/>
      <c r="E747" s="170">
        <v>1</v>
      </c>
      <c r="F747" s="174"/>
      <c r="G747" s="194"/>
      <c r="H747" s="173" t="s">
        <v>1514</v>
      </c>
      <c r="I747" s="170" t="s">
        <v>1515</v>
      </c>
      <c r="J747" s="174"/>
      <c r="K747" s="175" t="str">
        <f t="shared" ref="K747:K778" si="38">+"CHF / "&amp;H747</f>
        <v>CHF / Min</v>
      </c>
      <c r="L747" s="170" t="s">
        <v>1516</v>
      </c>
      <c r="M747" s="176">
        <f t="shared" ref="M747:M778" si="39">+G747*J747</f>
        <v>0</v>
      </c>
      <c r="N747" s="281">
        <f>SUM(M747:M750)</f>
        <v>0</v>
      </c>
    </row>
    <row r="748" spans="1:14" hidden="1" outlineLevel="1">
      <c r="B748" s="290"/>
      <c r="C748" s="279"/>
      <c r="D748" s="276"/>
      <c r="E748" s="177">
        <v>2</v>
      </c>
      <c r="F748" s="181"/>
      <c r="G748" s="195"/>
      <c r="H748" s="180" t="s">
        <v>1514</v>
      </c>
      <c r="I748" s="177" t="s">
        <v>1515</v>
      </c>
      <c r="J748" s="181"/>
      <c r="K748" s="182" t="str">
        <f t="shared" si="38"/>
        <v>CHF / Min</v>
      </c>
      <c r="L748" s="177" t="s">
        <v>1516</v>
      </c>
      <c r="M748" s="183">
        <f t="shared" si="39"/>
        <v>0</v>
      </c>
      <c r="N748" s="282"/>
    </row>
    <row r="749" spans="1:14" ht="15.6" hidden="1" outlineLevel="1">
      <c r="B749" s="290"/>
      <c r="C749" s="279"/>
      <c r="D749" s="276"/>
      <c r="E749" s="196">
        <v>3</v>
      </c>
      <c r="F749" s="178"/>
      <c r="G749" s="179"/>
      <c r="H749" s="180" t="s">
        <v>1514</v>
      </c>
      <c r="I749" s="177" t="s">
        <v>1515</v>
      </c>
      <c r="J749" s="181"/>
      <c r="K749" s="182" t="str">
        <f t="shared" si="38"/>
        <v>CHF / Min</v>
      </c>
      <c r="L749" s="177" t="s">
        <v>1516</v>
      </c>
      <c r="M749" s="183">
        <f t="shared" si="39"/>
        <v>0</v>
      </c>
      <c r="N749" s="282"/>
    </row>
    <row r="750" spans="1:14" ht="15.6" hidden="1" outlineLevel="1">
      <c r="B750" s="290"/>
      <c r="C750" s="280"/>
      <c r="D750" s="277"/>
      <c r="E750" s="197" t="s">
        <v>1517</v>
      </c>
      <c r="F750" s="198"/>
      <c r="G750" s="199"/>
      <c r="H750" s="200" t="s">
        <v>1514</v>
      </c>
      <c r="I750" s="197" t="s">
        <v>1515</v>
      </c>
      <c r="J750" s="201"/>
      <c r="K750" s="202" t="str">
        <f t="shared" si="38"/>
        <v>CHF / Min</v>
      </c>
      <c r="L750" s="197" t="s">
        <v>1516</v>
      </c>
      <c r="M750" s="203">
        <f t="shared" si="39"/>
        <v>0</v>
      </c>
      <c r="N750" s="283"/>
    </row>
    <row r="751" spans="1:14" ht="15.6" hidden="1" customHeight="1" outlineLevel="1">
      <c r="B751" s="284" t="s">
        <v>1532</v>
      </c>
      <c r="C751" s="278" t="s">
        <v>2079</v>
      </c>
      <c r="D751" s="275"/>
      <c r="E751" s="170">
        <v>1</v>
      </c>
      <c r="F751" s="171"/>
      <c r="G751" s="172"/>
      <c r="H751" s="173" t="s">
        <v>1514</v>
      </c>
      <c r="I751" s="170" t="s">
        <v>1515</v>
      </c>
      <c r="J751" s="174"/>
      <c r="K751" s="175" t="str">
        <f t="shared" si="38"/>
        <v>CHF / Min</v>
      </c>
      <c r="L751" s="170" t="s">
        <v>1516</v>
      </c>
      <c r="M751" s="176">
        <f t="shared" si="39"/>
        <v>0</v>
      </c>
      <c r="N751" s="281">
        <f>SUM(M751:M754)</f>
        <v>0</v>
      </c>
    </row>
    <row r="752" spans="1:14" ht="15.6" hidden="1" outlineLevel="1">
      <c r="B752" s="284"/>
      <c r="C752" s="279"/>
      <c r="D752" s="276"/>
      <c r="E752" s="177">
        <v>2</v>
      </c>
      <c r="F752" s="178"/>
      <c r="G752" s="179"/>
      <c r="H752" s="180" t="s">
        <v>1514</v>
      </c>
      <c r="I752" s="177" t="s">
        <v>1515</v>
      </c>
      <c r="J752" s="181"/>
      <c r="K752" s="182" t="str">
        <f t="shared" si="38"/>
        <v>CHF / Min</v>
      </c>
      <c r="L752" s="177" t="s">
        <v>1516</v>
      </c>
      <c r="M752" s="183">
        <f t="shared" si="39"/>
        <v>0</v>
      </c>
      <c r="N752" s="282"/>
    </row>
    <row r="753" spans="2:14" ht="15.6" hidden="1" outlineLevel="1">
      <c r="B753" s="284"/>
      <c r="C753" s="279"/>
      <c r="D753" s="276"/>
      <c r="E753" s="196">
        <v>3</v>
      </c>
      <c r="F753" s="178"/>
      <c r="G753" s="179"/>
      <c r="H753" s="180" t="s">
        <v>1514</v>
      </c>
      <c r="I753" s="177" t="s">
        <v>1515</v>
      </c>
      <c r="J753" s="181"/>
      <c r="K753" s="182" t="str">
        <f t="shared" si="38"/>
        <v>CHF / Min</v>
      </c>
      <c r="L753" s="177" t="s">
        <v>1516</v>
      </c>
      <c r="M753" s="183">
        <f t="shared" si="39"/>
        <v>0</v>
      </c>
      <c r="N753" s="282"/>
    </row>
    <row r="754" spans="2:14" ht="15.6" hidden="1" outlineLevel="1">
      <c r="B754" s="284"/>
      <c r="C754" s="280"/>
      <c r="D754" s="277"/>
      <c r="E754" s="197" t="s">
        <v>1517</v>
      </c>
      <c r="F754" s="198"/>
      <c r="G754" s="199"/>
      <c r="H754" s="200" t="s">
        <v>1514</v>
      </c>
      <c r="I754" s="197" t="s">
        <v>1515</v>
      </c>
      <c r="J754" s="201"/>
      <c r="K754" s="202" t="str">
        <f t="shared" si="38"/>
        <v>CHF / Min</v>
      </c>
      <c r="L754" s="197" t="s">
        <v>1516</v>
      </c>
      <c r="M754" s="203">
        <f t="shared" si="39"/>
        <v>0</v>
      </c>
      <c r="N754" s="283">
        <f>SUM(M754:M754)</f>
        <v>0</v>
      </c>
    </row>
    <row r="755" spans="2:14" ht="15.6" hidden="1" customHeight="1" outlineLevel="1">
      <c r="B755" s="284" t="s">
        <v>1533</v>
      </c>
      <c r="C755" s="278" t="s">
        <v>1518</v>
      </c>
      <c r="D755" s="275"/>
      <c r="E755" s="170">
        <v>1</v>
      </c>
      <c r="F755" s="171"/>
      <c r="G755" s="172"/>
      <c r="H755" s="173" t="s">
        <v>17</v>
      </c>
      <c r="I755" s="170" t="s">
        <v>1515</v>
      </c>
      <c r="J755" s="174"/>
      <c r="K755" s="175" t="str">
        <f t="shared" si="38"/>
        <v>CHF / mg</v>
      </c>
      <c r="L755" s="170" t="s">
        <v>1516</v>
      </c>
      <c r="M755" s="176">
        <f t="shared" si="39"/>
        <v>0</v>
      </c>
      <c r="N755" s="281">
        <f>SUM(M755:M758)</f>
        <v>0</v>
      </c>
    </row>
    <row r="756" spans="2:14" ht="15.6" hidden="1" outlineLevel="1">
      <c r="B756" s="284"/>
      <c r="C756" s="279"/>
      <c r="D756" s="276"/>
      <c r="E756" s="177">
        <v>2</v>
      </c>
      <c r="F756" s="178"/>
      <c r="G756" s="179"/>
      <c r="H756" s="180" t="s">
        <v>18</v>
      </c>
      <c r="I756" s="177" t="s">
        <v>1515</v>
      </c>
      <c r="J756" s="181"/>
      <c r="K756" s="182" t="str">
        <f t="shared" si="38"/>
        <v>CHF / U</v>
      </c>
      <c r="L756" s="177" t="s">
        <v>1516</v>
      </c>
      <c r="M756" s="183">
        <f t="shared" si="39"/>
        <v>0</v>
      </c>
      <c r="N756" s="282"/>
    </row>
    <row r="757" spans="2:14" ht="15.6" hidden="1" outlineLevel="1">
      <c r="B757" s="284"/>
      <c r="C757" s="279"/>
      <c r="D757" s="276"/>
      <c r="E757" s="196">
        <v>3</v>
      </c>
      <c r="F757" s="178"/>
      <c r="G757" s="179"/>
      <c r="H757" s="180" t="s">
        <v>222</v>
      </c>
      <c r="I757" s="177" t="s">
        <v>1515</v>
      </c>
      <c r="J757" s="181"/>
      <c r="K757" s="182" t="str">
        <f t="shared" si="38"/>
        <v>CHF / ml</v>
      </c>
      <c r="L757" s="177" t="s">
        <v>1516</v>
      </c>
      <c r="M757" s="183">
        <f t="shared" si="39"/>
        <v>0</v>
      </c>
      <c r="N757" s="282"/>
    </row>
    <row r="758" spans="2:14" ht="15.6" hidden="1" outlineLevel="1">
      <c r="B758" s="284"/>
      <c r="C758" s="280"/>
      <c r="D758" s="277"/>
      <c r="E758" s="197" t="s">
        <v>1517</v>
      </c>
      <c r="F758" s="198"/>
      <c r="G758" s="199"/>
      <c r="H758" s="187" t="s">
        <v>1517</v>
      </c>
      <c r="I758" s="197" t="s">
        <v>1515</v>
      </c>
      <c r="J758" s="201"/>
      <c r="K758" s="202" t="str">
        <f t="shared" si="38"/>
        <v>CHF / …</v>
      </c>
      <c r="L758" s="197" t="s">
        <v>1516</v>
      </c>
      <c r="M758" s="203">
        <f t="shared" si="39"/>
        <v>0</v>
      </c>
      <c r="N758" s="283">
        <f>SUM(M758:M758)</f>
        <v>0</v>
      </c>
    </row>
    <row r="759" spans="2:14" ht="15.6" hidden="1" customHeight="1" outlineLevel="1">
      <c r="B759" s="284" t="s">
        <v>1534</v>
      </c>
      <c r="C759" s="278" t="s">
        <v>1519</v>
      </c>
      <c r="D759" s="275"/>
      <c r="E759" s="170">
        <v>1</v>
      </c>
      <c r="F759" s="171"/>
      <c r="G759" s="172"/>
      <c r="H759" s="200" t="s">
        <v>1520</v>
      </c>
      <c r="I759" s="170" t="s">
        <v>1515</v>
      </c>
      <c r="J759" s="174"/>
      <c r="K759" s="175" t="str">
        <f t="shared" si="38"/>
        <v>CHF / Konzentrat</v>
      </c>
      <c r="L759" s="170" t="s">
        <v>1516</v>
      </c>
      <c r="M759" s="176">
        <f t="shared" si="39"/>
        <v>0</v>
      </c>
      <c r="N759" s="281">
        <f>SUM(M759:M762)</f>
        <v>0</v>
      </c>
    </row>
    <row r="760" spans="2:14" ht="15.6" hidden="1" outlineLevel="1">
      <c r="B760" s="284"/>
      <c r="C760" s="279"/>
      <c r="D760" s="276"/>
      <c r="E760" s="177">
        <v>2</v>
      </c>
      <c r="F760" s="178"/>
      <c r="G760" s="179"/>
      <c r="H760" s="200" t="s">
        <v>1520</v>
      </c>
      <c r="I760" s="177" t="s">
        <v>1515</v>
      </c>
      <c r="J760" s="181"/>
      <c r="K760" s="182" t="str">
        <f t="shared" si="38"/>
        <v>CHF / Konzentrat</v>
      </c>
      <c r="L760" s="177" t="s">
        <v>1516</v>
      </c>
      <c r="M760" s="183">
        <f t="shared" si="39"/>
        <v>0</v>
      </c>
      <c r="N760" s="282"/>
    </row>
    <row r="761" spans="2:14" ht="15.6" hidden="1" outlineLevel="1">
      <c r="B761" s="284"/>
      <c r="C761" s="279"/>
      <c r="D761" s="276"/>
      <c r="E761" s="196">
        <v>3</v>
      </c>
      <c r="F761" s="178"/>
      <c r="G761" s="179"/>
      <c r="H761" s="200" t="s">
        <v>1520</v>
      </c>
      <c r="I761" s="177" t="s">
        <v>1515</v>
      </c>
      <c r="J761" s="181"/>
      <c r="K761" s="182" t="str">
        <f t="shared" si="38"/>
        <v>CHF / Konzentrat</v>
      </c>
      <c r="L761" s="177" t="s">
        <v>1516</v>
      </c>
      <c r="M761" s="183">
        <f t="shared" si="39"/>
        <v>0</v>
      </c>
      <c r="N761" s="282"/>
    </row>
    <row r="762" spans="2:14" ht="15.6" hidden="1" outlineLevel="1">
      <c r="B762" s="284"/>
      <c r="C762" s="280"/>
      <c r="D762" s="277"/>
      <c r="E762" s="197" t="s">
        <v>1517</v>
      </c>
      <c r="F762" s="198"/>
      <c r="G762" s="199"/>
      <c r="H762" s="200" t="s">
        <v>1520</v>
      </c>
      <c r="I762" s="197" t="s">
        <v>1515</v>
      </c>
      <c r="J762" s="201"/>
      <c r="K762" s="202" t="str">
        <f t="shared" si="38"/>
        <v>CHF / Konzentrat</v>
      </c>
      <c r="L762" s="197" t="s">
        <v>1516</v>
      </c>
      <c r="M762" s="203">
        <f t="shared" si="39"/>
        <v>0</v>
      </c>
      <c r="N762" s="283">
        <f>SUM(M762:M762)</f>
        <v>0</v>
      </c>
    </row>
    <row r="763" spans="2:14" ht="15.6" hidden="1" customHeight="1" outlineLevel="1">
      <c r="B763" s="289" t="s">
        <v>428</v>
      </c>
      <c r="C763" s="278" t="s">
        <v>1601</v>
      </c>
      <c r="D763" s="275"/>
      <c r="E763" s="170">
        <v>1</v>
      </c>
      <c r="F763" s="171"/>
      <c r="G763" s="172"/>
      <c r="H763" s="173" t="s">
        <v>1522</v>
      </c>
      <c r="I763" s="170" t="s">
        <v>1515</v>
      </c>
      <c r="J763" s="174"/>
      <c r="K763" s="175" t="str">
        <f t="shared" si="38"/>
        <v>CHF / Stück</v>
      </c>
      <c r="L763" s="170" t="s">
        <v>1516</v>
      </c>
      <c r="M763" s="176">
        <f t="shared" si="39"/>
        <v>0</v>
      </c>
      <c r="N763" s="281">
        <f>SUM(M763:M766)</f>
        <v>0</v>
      </c>
    </row>
    <row r="764" spans="2:14" ht="15.6" hidden="1" outlineLevel="1">
      <c r="B764" s="290"/>
      <c r="C764" s="279"/>
      <c r="D764" s="276"/>
      <c r="E764" s="177">
        <v>2</v>
      </c>
      <c r="F764" s="178"/>
      <c r="G764" s="179"/>
      <c r="H764" s="180" t="s">
        <v>1523</v>
      </c>
      <c r="I764" s="177" t="s">
        <v>1515</v>
      </c>
      <c r="J764" s="181"/>
      <c r="K764" s="182" t="str">
        <f t="shared" si="38"/>
        <v>CHF / ..</v>
      </c>
      <c r="L764" s="177" t="s">
        <v>1516</v>
      </c>
      <c r="M764" s="183">
        <f t="shared" si="39"/>
        <v>0</v>
      </c>
      <c r="N764" s="282"/>
    </row>
    <row r="765" spans="2:14" ht="15.6" hidden="1" outlineLevel="1">
      <c r="B765" s="290"/>
      <c r="C765" s="279"/>
      <c r="D765" s="276"/>
      <c r="E765" s="196">
        <v>3</v>
      </c>
      <c r="F765" s="178"/>
      <c r="G765" s="179"/>
      <c r="H765" s="180" t="s">
        <v>1523</v>
      </c>
      <c r="I765" s="177" t="s">
        <v>1515</v>
      </c>
      <c r="J765" s="181"/>
      <c r="K765" s="182" t="str">
        <f t="shared" si="38"/>
        <v>CHF / ..</v>
      </c>
      <c r="L765" s="177" t="s">
        <v>1516</v>
      </c>
      <c r="M765" s="183">
        <f t="shared" si="39"/>
        <v>0</v>
      </c>
      <c r="N765" s="282"/>
    </row>
    <row r="766" spans="2:14" ht="15.6" hidden="1" outlineLevel="1">
      <c r="B766" s="291"/>
      <c r="C766" s="280"/>
      <c r="D766" s="277"/>
      <c r="E766" s="197" t="s">
        <v>1517</v>
      </c>
      <c r="F766" s="198"/>
      <c r="G766" s="199"/>
      <c r="H766" s="200" t="s">
        <v>1523</v>
      </c>
      <c r="I766" s="197" t="s">
        <v>1515</v>
      </c>
      <c r="J766" s="201"/>
      <c r="K766" s="202" t="str">
        <f t="shared" si="38"/>
        <v>CHF / ..</v>
      </c>
      <c r="L766" s="197" t="s">
        <v>1516</v>
      </c>
      <c r="M766" s="203">
        <f t="shared" si="39"/>
        <v>0</v>
      </c>
      <c r="N766" s="283"/>
    </row>
    <row r="767" spans="2:14" ht="15.6" hidden="1" customHeight="1" outlineLevel="1">
      <c r="B767" s="284" t="s">
        <v>1524</v>
      </c>
      <c r="C767" s="278" t="s">
        <v>1602</v>
      </c>
      <c r="D767" s="275"/>
      <c r="E767" s="170">
        <v>1</v>
      </c>
      <c r="F767" s="171"/>
      <c r="G767" s="172"/>
      <c r="H767" s="173" t="s">
        <v>1522</v>
      </c>
      <c r="I767" s="170" t="s">
        <v>1515</v>
      </c>
      <c r="J767" s="174"/>
      <c r="K767" s="175" t="str">
        <f t="shared" si="38"/>
        <v>CHF / Stück</v>
      </c>
      <c r="L767" s="170" t="s">
        <v>1516</v>
      </c>
      <c r="M767" s="176">
        <f t="shared" si="39"/>
        <v>0</v>
      </c>
      <c r="N767" s="281">
        <f>SUM(M767:M770)</f>
        <v>0</v>
      </c>
    </row>
    <row r="768" spans="2:14" ht="15.6" hidden="1" outlineLevel="1">
      <c r="B768" s="284"/>
      <c r="C768" s="279"/>
      <c r="D768" s="276"/>
      <c r="E768" s="177">
        <v>2</v>
      </c>
      <c r="F768" s="178"/>
      <c r="G768" s="179"/>
      <c r="H768" s="180" t="s">
        <v>1523</v>
      </c>
      <c r="I768" s="177" t="s">
        <v>1515</v>
      </c>
      <c r="J768" s="181"/>
      <c r="K768" s="182" t="str">
        <f t="shared" si="38"/>
        <v>CHF / ..</v>
      </c>
      <c r="L768" s="177" t="s">
        <v>1516</v>
      </c>
      <c r="M768" s="183">
        <f t="shared" si="39"/>
        <v>0</v>
      </c>
      <c r="N768" s="282"/>
    </row>
    <row r="769" spans="1:14" ht="15.6" hidden="1" outlineLevel="1">
      <c r="B769" s="284"/>
      <c r="C769" s="279"/>
      <c r="D769" s="276"/>
      <c r="E769" s="196">
        <v>3</v>
      </c>
      <c r="F769" s="178"/>
      <c r="G769" s="179"/>
      <c r="H769" s="180" t="s">
        <v>1523</v>
      </c>
      <c r="I769" s="177" t="s">
        <v>1515</v>
      </c>
      <c r="J769" s="181"/>
      <c r="K769" s="182" t="str">
        <f t="shared" si="38"/>
        <v>CHF / ..</v>
      </c>
      <c r="L769" s="177" t="s">
        <v>1516</v>
      </c>
      <c r="M769" s="183">
        <f t="shared" si="39"/>
        <v>0</v>
      </c>
      <c r="N769" s="282"/>
    </row>
    <row r="770" spans="1:14" ht="15.6" hidden="1" outlineLevel="1">
      <c r="B770" s="284"/>
      <c r="C770" s="280"/>
      <c r="D770" s="277"/>
      <c r="E770" s="197" t="s">
        <v>1517</v>
      </c>
      <c r="F770" s="198"/>
      <c r="G770" s="199"/>
      <c r="H770" s="180" t="s">
        <v>1523</v>
      </c>
      <c r="I770" s="197" t="s">
        <v>1515</v>
      </c>
      <c r="J770" s="201"/>
      <c r="K770" s="202" t="str">
        <f t="shared" si="38"/>
        <v>CHF / ..</v>
      </c>
      <c r="L770" s="197" t="s">
        <v>1516</v>
      </c>
      <c r="M770" s="203">
        <f t="shared" si="39"/>
        <v>0</v>
      </c>
      <c r="N770" s="283">
        <f>SUM(M770:M770)</f>
        <v>0</v>
      </c>
    </row>
    <row r="771" spans="1:14" ht="15.6" hidden="1" customHeight="1" outlineLevel="1">
      <c r="B771" s="284" t="s">
        <v>814</v>
      </c>
      <c r="C771" s="278" t="s">
        <v>2056</v>
      </c>
      <c r="D771" s="275"/>
      <c r="E771" s="170">
        <v>1</v>
      </c>
      <c r="F771" s="171"/>
      <c r="G771" s="172"/>
      <c r="H771" s="173" t="s">
        <v>1514</v>
      </c>
      <c r="I771" s="170" t="s">
        <v>1515</v>
      </c>
      <c r="J771" s="174"/>
      <c r="K771" s="175" t="str">
        <f t="shared" si="38"/>
        <v>CHF / Min</v>
      </c>
      <c r="L771" s="170" t="s">
        <v>1516</v>
      </c>
      <c r="M771" s="176">
        <f t="shared" si="39"/>
        <v>0</v>
      </c>
      <c r="N771" s="281">
        <f>SUM(M771:M774)</f>
        <v>0</v>
      </c>
    </row>
    <row r="772" spans="1:14" ht="15.6" hidden="1" outlineLevel="1">
      <c r="B772" s="284"/>
      <c r="C772" s="279"/>
      <c r="D772" s="276"/>
      <c r="E772" s="177">
        <v>2</v>
      </c>
      <c r="F772" s="178"/>
      <c r="G772" s="179"/>
      <c r="H772" s="180" t="s">
        <v>1514</v>
      </c>
      <c r="I772" s="177" t="s">
        <v>1515</v>
      </c>
      <c r="J772" s="181"/>
      <c r="K772" s="182" t="str">
        <f t="shared" si="38"/>
        <v>CHF / Min</v>
      </c>
      <c r="L772" s="177" t="s">
        <v>1516</v>
      </c>
      <c r="M772" s="183">
        <f t="shared" si="39"/>
        <v>0</v>
      </c>
      <c r="N772" s="282"/>
    </row>
    <row r="773" spans="1:14" ht="15.6" hidden="1" outlineLevel="1">
      <c r="B773" s="284"/>
      <c r="C773" s="279"/>
      <c r="D773" s="276"/>
      <c r="E773" s="191">
        <v>3</v>
      </c>
      <c r="F773" s="192"/>
      <c r="G773" s="193"/>
      <c r="H773" s="180" t="s">
        <v>1514</v>
      </c>
      <c r="I773" s="177" t="s">
        <v>1515</v>
      </c>
      <c r="J773" s="181"/>
      <c r="K773" s="182" t="str">
        <f t="shared" si="38"/>
        <v>CHF / Min</v>
      </c>
      <c r="L773" s="177" t="s">
        <v>1516</v>
      </c>
      <c r="M773" s="183">
        <f t="shared" si="39"/>
        <v>0</v>
      </c>
      <c r="N773" s="282"/>
    </row>
    <row r="774" spans="1:14" ht="15.6" hidden="1" outlineLevel="1">
      <c r="B774" s="284"/>
      <c r="C774" s="280"/>
      <c r="D774" s="277"/>
      <c r="E774" s="184" t="s">
        <v>1517</v>
      </c>
      <c r="F774" s="185"/>
      <c r="G774" s="186"/>
      <c r="H774" s="187" t="s">
        <v>1514</v>
      </c>
      <c r="I774" s="184" t="s">
        <v>1515</v>
      </c>
      <c r="J774" s="188"/>
      <c r="K774" s="189" t="str">
        <f t="shared" si="38"/>
        <v>CHF / Min</v>
      </c>
      <c r="L774" s="184" t="s">
        <v>1516</v>
      </c>
      <c r="M774" s="190">
        <f t="shared" si="39"/>
        <v>0</v>
      </c>
      <c r="N774" s="283"/>
    </row>
    <row r="775" spans="1:14" s="113" customFormat="1" ht="15.6" hidden="1" customHeight="1" outlineLevel="1">
      <c r="A775" s="94"/>
      <c r="B775" s="284" t="s">
        <v>815</v>
      </c>
      <c r="C775" s="278" t="s">
        <v>1612</v>
      </c>
      <c r="D775" s="275"/>
      <c r="E775" s="170">
        <v>1</v>
      </c>
      <c r="F775" s="171"/>
      <c r="G775" s="172"/>
      <c r="H775" s="173" t="s">
        <v>1523</v>
      </c>
      <c r="I775" s="170" t="s">
        <v>1515</v>
      </c>
      <c r="J775" s="174"/>
      <c r="K775" s="175" t="str">
        <f t="shared" si="38"/>
        <v>CHF / ..</v>
      </c>
      <c r="L775" s="170" t="s">
        <v>1516</v>
      </c>
      <c r="M775" s="176">
        <f t="shared" si="39"/>
        <v>0</v>
      </c>
      <c r="N775" s="281">
        <f>SUM(M775:M778)</f>
        <v>0</v>
      </c>
    </row>
    <row r="776" spans="1:14" s="113" customFormat="1" ht="15.6" hidden="1" outlineLevel="1">
      <c r="A776" s="94"/>
      <c r="B776" s="284"/>
      <c r="C776" s="279"/>
      <c r="D776" s="276"/>
      <c r="E776" s="177">
        <v>2</v>
      </c>
      <c r="F776" s="178"/>
      <c r="G776" s="179"/>
      <c r="H776" s="180" t="s">
        <v>1523</v>
      </c>
      <c r="I776" s="177" t="s">
        <v>1515</v>
      </c>
      <c r="J776" s="181"/>
      <c r="K776" s="182" t="str">
        <f t="shared" si="38"/>
        <v>CHF / ..</v>
      </c>
      <c r="L776" s="177" t="s">
        <v>1516</v>
      </c>
      <c r="M776" s="183">
        <f t="shared" si="39"/>
        <v>0</v>
      </c>
      <c r="N776" s="282"/>
    </row>
    <row r="777" spans="1:14" s="113" customFormat="1" ht="15.6" hidden="1" outlineLevel="1">
      <c r="A777" s="94"/>
      <c r="B777" s="284"/>
      <c r="C777" s="279"/>
      <c r="D777" s="276"/>
      <c r="E777" s="191">
        <v>3</v>
      </c>
      <c r="F777" s="192"/>
      <c r="G777" s="193"/>
      <c r="H777" s="180" t="s">
        <v>1523</v>
      </c>
      <c r="I777" s="177" t="s">
        <v>1515</v>
      </c>
      <c r="J777" s="181"/>
      <c r="K777" s="182" t="str">
        <f t="shared" si="38"/>
        <v>CHF / ..</v>
      </c>
      <c r="L777" s="177" t="s">
        <v>1516</v>
      </c>
      <c r="M777" s="183">
        <f t="shared" si="39"/>
        <v>0</v>
      </c>
      <c r="N777" s="282"/>
    </row>
    <row r="778" spans="1:14" s="113" customFormat="1" ht="15.6" hidden="1" outlineLevel="1">
      <c r="A778" s="94"/>
      <c r="B778" s="284"/>
      <c r="C778" s="280"/>
      <c r="D778" s="277"/>
      <c r="E778" s="184" t="s">
        <v>1517</v>
      </c>
      <c r="F778" s="185"/>
      <c r="G778" s="186"/>
      <c r="H778" s="187" t="s">
        <v>1523</v>
      </c>
      <c r="I778" s="184" t="s">
        <v>1515</v>
      </c>
      <c r="J778" s="188"/>
      <c r="K778" s="189" t="str">
        <f t="shared" si="38"/>
        <v>CHF / ..</v>
      </c>
      <c r="L778" s="184" t="s">
        <v>1516</v>
      </c>
      <c r="M778" s="190">
        <f t="shared" si="39"/>
        <v>0</v>
      </c>
      <c r="N778" s="283"/>
    </row>
    <row r="779" spans="1:14"/>
    <row r="780" spans="1:14" collapsed="1">
      <c r="B780" s="8" t="s">
        <v>1054</v>
      </c>
      <c r="C780" s="51" t="str">
        <f>+VLOOKUP(B780,'Teure Verfahren'!B:D,3,FALSE)</f>
        <v>Lymphocytopherese</v>
      </c>
      <c r="D780" s="113"/>
      <c r="E780" s="113"/>
      <c r="F780" s="113"/>
      <c r="G780" s="113"/>
      <c r="H780" s="113"/>
      <c r="I780" s="113"/>
      <c r="J780" s="113"/>
      <c r="K780" s="113"/>
      <c r="L780" s="113"/>
      <c r="M780" s="113"/>
      <c r="N780" s="113"/>
    </row>
    <row r="781" spans="1:14" hidden="1" outlineLevel="1">
      <c r="B781" s="113"/>
      <c r="C781" s="287" t="s">
        <v>1611</v>
      </c>
      <c r="D781" s="288"/>
      <c r="E781" s="248" t="s">
        <v>1508</v>
      </c>
      <c r="F781" s="167" t="s">
        <v>429</v>
      </c>
      <c r="G781" s="167" t="s">
        <v>1509</v>
      </c>
      <c r="H781" s="167" t="s">
        <v>1510</v>
      </c>
      <c r="I781" s="167"/>
      <c r="J781" s="168" t="s">
        <v>1511</v>
      </c>
      <c r="K781" s="167" t="s">
        <v>1510</v>
      </c>
      <c r="L781" s="167"/>
      <c r="M781" s="167" t="s">
        <v>1512</v>
      </c>
      <c r="N781" s="169" t="s">
        <v>1513</v>
      </c>
    </row>
    <row r="782" spans="1:14" ht="14.4" hidden="1" customHeight="1" outlineLevel="1">
      <c r="B782" s="289" t="s">
        <v>1531</v>
      </c>
      <c r="C782" s="278" t="s">
        <v>2078</v>
      </c>
      <c r="D782" s="275"/>
      <c r="E782" s="170">
        <v>1</v>
      </c>
      <c r="F782" s="174"/>
      <c r="G782" s="194"/>
      <c r="H782" s="173" t="s">
        <v>1514</v>
      </c>
      <c r="I782" s="170" t="s">
        <v>1515</v>
      </c>
      <c r="J782" s="174"/>
      <c r="K782" s="175" t="str">
        <f t="shared" ref="K782:K813" si="40">+"CHF / "&amp;H782</f>
        <v>CHF / Min</v>
      </c>
      <c r="L782" s="170" t="s">
        <v>1516</v>
      </c>
      <c r="M782" s="176">
        <f t="shared" ref="M782:M813" si="41">+G782*J782</f>
        <v>0</v>
      </c>
      <c r="N782" s="281">
        <f>SUM(M782:M785)</f>
        <v>0</v>
      </c>
    </row>
    <row r="783" spans="1:14" hidden="1" outlineLevel="1">
      <c r="B783" s="290"/>
      <c r="C783" s="279"/>
      <c r="D783" s="276"/>
      <c r="E783" s="177">
        <v>2</v>
      </c>
      <c r="F783" s="181"/>
      <c r="G783" s="195"/>
      <c r="H783" s="180" t="s">
        <v>1514</v>
      </c>
      <c r="I783" s="177" t="s">
        <v>1515</v>
      </c>
      <c r="J783" s="181"/>
      <c r="K783" s="182" t="str">
        <f t="shared" si="40"/>
        <v>CHF / Min</v>
      </c>
      <c r="L783" s="177" t="s">
        <v>1516</v>
      </c>
      <c r="M783" s="183">
        <f t="shared" si="41"/>
        <v>0</v>
      </c>
      <c r="N783" s="282"/>
    </row>
    <row r="784" spans="1:14" ht="15.6" hidden="1" outlineLevel="1">
      <c r="B784" s="290"/>
      <c r="C784" s="279"/>
      <c r="D784" s="276"/>
      <c r="E784" s="196">
        <v>3</v>
      </c>
      <c r="F784" s="178"/>
      <c r="G784" s="179"/>
      <c r="H784" s="180" t="s">
        <v>1514</v>
      </c>
      <c r="I784" s="177" t="s">
        <v>1515</v>
      </c>
      <c r="J784" s="181"/>
      <c r="K784" s="182" t="str">
        <f t="shared" si="40"/>
        <v>CHF / Min</v>
      </c>
      <c r="L784" s="177" t="s">
        <v>1516</v>
      </c>
      <c r="M784" s="183">
        <f t="shared" si="41"/>
        <v>0</v>
      </c>
      <c r="N784" s="282"/>
    </row>
    <row r="785" spans="2:14" ht="15.6" hidden="1" outlineLevel="1">
      <c r="B785" s="290"/>
      <c r="C785" s="280"/>
      <c r="D785" s="277"/>
      <c r="E785" s="197" t="s">
        <v>1517</v>
      </c>
      <c r="F785" s="198"/>
      <c r="G785" s="199"/>
      <c r="H785" s="200" t="s">
        <v>1514</v>
      </c>
      <c r="I785" s="197" t="s">
        <v>1515</v>
      </c>
      <c r="J785" s="201"/>
      <c r="K785" s="202" t="str">
        <f t="shared" si="40"/>
        <v>CHF / Min</v>
      </c>
      <c r="L785" s="197" t="s">
        <v>1516</v>
      </c>
      <c r="M785" s="203">
        <f t="shared" si="41"/>
        <v>0</v>
      </c>
      <c r="N785" s="283"/>
    </row>
    <row r="786" spans="2:14" ht="15.6" hidden="1" customHeight="1" outlineLevel="1">
      <c r="B786" s="284" t="s">
        <v>1532</v>
      </c>
      <c r="C786" s="278" t="s">
        <v>2079</v>
      </c>
      <c r="D786" s="275"/>
      <c r="E786" s="170">
        <v>1</v>
      </c>
      <c r="F786" s="171"/>
      <c r="G786" s="172"/>
      <c r="H786" s="173" t="s">
        <v>1514</v>
      </c>
      <c r="I786" s="170" t="s">
        <v>1515</v>
      </c>
      <c r="J786" s="174"/>
      <c r="K786" s="175" t="str">
        <f t="shared" si="40"/>
        <v>CHF / Min</v>
      </c>
      <c r="L786" s="170" t="s">
        <v>1516</v>
      </c>
      <c r="M786" s="176">
        <f t="shared" si="41"/>
        <v>0</v>
      </c>
      <c r="N786" s="281">
        <f>SUM(M786:M789)</f>
        <v>0</v>
      </c>
    </row>
    <row r="787" spans="2:14" ht="15.6" hidden="1" outlineLevel="1">
      <c r="B787" s="284"/>
      <c r="C787" s="279"/>
      <c r="D787" s="276"/>
      <c r="E787" s="177">
        <v>2</v>
      </c>
      <c r="F787" s="178"/>
      <c r="G787" s="179"/>
      <c r="H787" s="180" t="s">
        <v>1514</v>
      </c>
      <c r="I787" s="177" t="s">
        <v>1515</v>
      </c>
      <c r="J787" s="181"/>
      <c r="K787" s="182" t="str">
        <f t="shared" si="40"/>
        <v>CHF / Min</v>
      </c>
      <c r="L787" s="177" t="s">
        <v>1516</v>
      </c>
      <c r="M787" s="183">
        <f t="shared" si="41"/>
        <v>0</v>
      </c>
      <c r="N787" s="282"/>
    </row>
    <row r="788" spans="2:14" ht="15.6" hidden="1" outlineLevel="1">
      <c r="B788" s="284"/>
      <c r="C788" s="279"/>
      <c r="D788" s="276"/>
      <c r="E788" s="196">
        <v>3</v>
      </c>
      <c r="F788" s="178"/>
      <c r="G788" s="179"/>
      <c r="H788" s="180" t="s">
        <v>1514</v>
      </c>
      <c r="I788" s="177" t="s">
        <v>1515</v>
      </c>
      <c r="J788" s="181"/>
      <c r="K788" s="182" t="str">
        <f t="shared" si="40"/>
        <v>CHF / Min</v>
      </c>
      <c r="L788" s="177" t="s">
        <v>1516</v>
      </c>
      <c r="M788" s="183">
        <f t="shared" si="41"/>
        <v>0</v>
      </c>
      <c r="N788" s="282"/>
    </row>
    <row r="789" spans="2:14" ht="15.6" hidden="1" outlineLevel="1">
      <c r="B789" s="284"/>
      <c r="C789" s="280"/>
      <c r="D789" s="277"/>
      <c r="E789" s="197" t="s">
        <v>1517</v>
      </c>
      <c r="F789" s="198"/>
      <c r="G789" s="199"/>
      <c r="H789" s="200" t="s">
        <v>1514</v>
      </c>
      <c r="I789" s="197" t="s">
        <v>1515</v>
      </c>
      <c r="J789" s="201"/>
      <c r="K789" s="202" t="str">
        <f t="shared" si="40"/>
        <v>CHF / Min</v>
      </c>
      <c r="L789" s="197" t="s">
        <v>1516</v>
      </c>
      <c r="M789" s="203">
        <f t="shared" si="41"/>
        <v>0</v>
      </c>
      <c r="N789" s="283">
        <f>SUM(M789:M789)</f>
        <v>0</v>
      </c>
    </row>
    <row r="790" spans="2:14" ht="15.6" hidden="1" customHeight="1" outlineLevel="1">
      <c r="B790" s="284" t="s">
        <v>1533</v>
      </c>
      <c r="C790" s="278" t="s">
        <v>1518</v>
      </c>
      <c r="D790" s="275"/>
      <c r="E790" s="170">
        <v>1</v>
      </c>
      <c r="F790" s="171"/>
      <c r="G790" s="172"/>
      <c r="H790" s="173" t="s">
        <v>17</v>
      </c>
      <c r="I790" s="170" t="s">
        <v>1515</v>
      </c>
      <c r="J790" s="174"/>
      <c r="K790" s="175" t="str">
        <f t="shared" si="40"/>
        <v>CHF / mg</v>
      </c>
      <c r="L790" s="170" t="s">
        <v>1516</v>
      </c>
      <c r="M790" s="176">
        <f t="shared" si="41"/>
        <v>0</v>
      </c>
      <c r="N790" s="281">
        <f>SUM(M790:M793)</f>
        <v>0</v>
      </c>
    </row>
    <row r="791" spans="2:14" ht="15.6" hidden="1" outlineLevel="1">
      <c r="B791" s="284"/>
      <c r="C791" s="279"/>
      <c r="D791" s="276"/>
      <c r="E791" s="177">
        <v>2</v>
      </c>
      <c r="F791" s="178"/>
      <c r="G791" s="179"/>
      <c r="H791" s="180" t="s">
        <v>18</v>
      </c>
      <c r="I791" s="177" t="s">
        <v>1515</v>
      </c>
      <c r="J791" s="181"/>
      <c r="K791" s="182" t="str">
        <f t="shared" si="40"/>
        <v>CHF / U</v>
      </c>
      <c r="L791" s="177" t="s">
        <v>1516</v>
      </c>
      <c r="M791" s="183">
        <f t="shared" si="41"/>
        <v>0</v>
      </c>
      <c r="N791" s="282"/>
    </row>
    <row r="792" spans="2:14" ht="15.6" hidden="1" outlineLevel="1">
      <c r="B792" s="284"/>
      <c r="C792" s="279"/>
      <c r="D792" s="276"/>
      <c r="E792" s="196">
        <v>3</v>
      </c>
      <c r="F792" s="178"/>
      <c r="G792" s="179"/>
      <c r="H792" s="180" t="s">
        <v>222</v>
      </c>
      <c r="I792" s="177" t="s">
        <v>1515</v>
      </c>
      <c r="J792" s="181"/>
      <c r="K792" s="182" t="str">
        <f t="shared" si="40"/>
        <v>CHF / ml</v>
      </c>
      <c r="L792" s="177" t="s">
        <v>1516</v>
      </c>
      <c r="M792" s="183">
        <f t="shared" si="41"/>
        <v>0</v>
      </c>
      <c r="N792" s="282"/>
    </row>
    <row r="793" spans="2:14" ht="15.6" hidden="1" outlineLevel="1">
      <c r="B793" s="284"/>
      <c r="C793" s="280"/>
      <c r="D793" s="277"/>
      <c r="E793" s="197" t="s">
        <v>1517</v>
      </c>
      <c r="F793" s="198"/>
      <c r="G793" s="199"/>
      <c r="H793" s="187" t="s">
        <v>1517</v>
      </c>
      <c r="I793" s="197" t="s">
        <v>1515</v>
      </c>
      <c r="J793" s="201"/>
      <c r="K793" s="202" t="str">
        <f t="shared" si="40"/>
        <v>CHF / …</v>
      </c>
      <c r="L793" s="197" t="s">
        <v>1516</v>
      </c>
      <c r="M793" s="203">
        <f t="shared" si="41"/>
        <v>0</v>
      </c>
      <c r="N793" s="283">
        <f>SUM(M793:M793)</f>
        <v>0</v>
      </c>
    </row>
    <row r="794" spans="2:14" ht="15.6" hidden="1" customHeight="1" outlineLevel="1">
      <c r="B794" s="284" t="s">
        <v>1534</v>
      </c>
      <c r="C794" s="278" t="s">
        <v>1519</v>
      </c>
      <c r="D794" s="275"/>
      <c r="E794" s="170">
        <v>1</v>
      </c>
      <c r="F794" s="171"/>
      <c r="G794" s="172"/>
      <c r="H794" s="200" t="s">
        <v>1520</v>
      </c>
      <c r="I794" s="170" t="s">
        <v>1515</v>
      </c>
      <c r="J794" s="174"/>
      <c r="K794" s="175" t="str">
        <f t="shared" si="40"/>
        <v>CHF / Konzentrat</v>
      </c>
      <c r="L794" s="170" t="s">
        <v>1516</v>
      </c>
      <c r="M794" s="176">
        <f t="shared" si="41"/>
        <v>0</v>
      </c>
      <c r="N794" s="281">
        <f>SUM(M794:M797)</f>
        <v>0</v>
      </c>
    </row>
    <row r="795" spans="2:14" ht="15.6" hidden="1" outlineLevel="1">
      <c r="B795" s="284"/>
      <c r="C795" s="279"/>
      <c r="D795" s="276"/>
      <c r="E795" s="177">
        <v>2</v>
      </c>
      <c r="F795" s="178"/>
      <c r="G795" s="179"/>
      <c r="H795" s="200" t="s">
        <v>1520</v>
      </c>
      <c r="I795" s="177" t="s">
        <v>1515</v>
      </c>
      <c r="J795" s="181"/>
      <c r="K795" s="182" t="str">
        <f t="shared" si="40"/>
        <v>CHF / Konzentrat</v>
      </c>
      <c r="L795" s="177" t="s">
        <v>1516</v>
      </c>
      <c r="M795" s="183">
        <f t="shared" si="41"/>
        <v>0</v>
      </c>
      <c r="N795" s="282"/>
    </row>
    <row r="796" spans="2:14" ht="15.6" hidden="1" outlineLevel="1">
      <c r="B796" s="284"/>
      <c r="C796" s="279"/>
      <c r="D796" s="276"/>
      <c r="E796" s="196">
        <v>3</v>
      </c>
      <c r="F796" s="178"/>
      <c r="G796" s="179"/>
      <c r="H796" s="200" t="s">
        <v>1520</v>
      </c>
      <c r="I796" s="177" t="s">
        <v>1515</v>
      </c>
      <c r="J796" s="181"/>
      <c r="K796" s="182" t="str">
        <f t="shared" si="40"/>
        <v>CHF / Konzentrat</v>
      </c>
      <c r="L796" s="177" t="s">
        <v>1516</v>
      </c>
      <c r="M796" s="183">
        <f t="shared" si="41"/>
        <v>0</v>
      </c>
      <c r="N796" s="282"/>
    </row>
    <row r="797" spans="2:14" ht="15.6" hidden="1" outlineLevel="1">
      <c r="B797" s="284"/>
      <c r="C797" s="280"/>
      <c r="D797" s="277"/>
      <c r="E797" s="197" t="s">
        <v>1517</v>
      </c>
      <c r="F797" s="198"/>
      <c r="G797" s="199"/>
      <c r="H797" s="200" t="s">
        <v>1520</v>
      </c>
      <c r="I797" s="197" t="s">
        <v>1515</v>
      </c>
      <c r="J797" s="201"/>
      <c r="K797" s="202" t="str">
        <f t="shared" si="40"/>
        <v>CHF / Konzentrat</v>
      </c>
      <c r="L797" s="197" t="s">
        <v>1516</v>
      </c>
      <c r="M797" s="203">
        <f t="shared" si="41"/>
        <v>0</v>
      </c>
      <c r="N797" s="283">
        <f>SUM(M797:M797)</f>
        <v>0</v>
      </c>
    </row>
    <row r="798" spans="2:14" ht="15.6" hidden="1" customHeight="1" outlineLevel="1">
      <c r="B798" s="289" t="s">
        <v>428</v>
      </c>
      <c r="C798" s="278" t="s">
        <v>1601</v>
      </c>
      <c r="D798" s="275"/>
      <c r="E798" s="170">
        <v>1</v>
      </c>
      <c r="F798" s="171"/>
      <c r="G798" s="172"/>
      <c r="H798" s="173" t="s">
        <v>1522</v>
      </c>
      <c r="I798" s="170" t="s">
        <v>1515</v>
      </c>
      <c r="J798" s="174"/>
      <c r="K798" s="175" t="str">
        <f t="shared" si="40"/>
        <v>CHF / Stück</v>
      </c>
      <c r="L798" s="170" t="s">
        <v>1516</v>
      </c>
      <c r="M798" s="176">
        <f t="shared" si="41"/>
        <v>0</v>
      </c>
      <c r="N798" s="281">
        <f>SUM(M798:M801)</f>
        <v>0</v>
      </c>
    </row>
    <row r="799" spans="2:14" ht="15.6" hidden="1" outlineLevel="1">
      <c r="B799" s="290"/>
      <c r="C799" s="279"/>
      <c r="D799" s="276"/>
      <c r="E799" s="177">
        <v>2</v>
      </c>
      <c r="F799" s="178"/>
      <c r="G799" s="179"/>
      <c r="H799" s="180" t="s">
        <v>1523</v>
      </c>
      <c r="I799" s="177" t="s">
        <v>1515</v>
      </c>
      <c r="J799" s="181"/>
      <c r="K799" s="182" t="str">
        <f t="shared" si="40"/>
        <v>CHF / ..</v>
      </c>
      <c r="L799" s="177" t="s">
        <v>1516</v>
      </c>
      <c r="M799" s="183">
        <f t="shared" si="41"/>
        <v>0</v>
      </c>
      <c r="N799" s="282"/>
    </row>
    <row r="800" spans="2:14" ht="15.6" hidden="1" outlineLevel="1">
      <c r="B800" s="290"/>
      <c r="C800" s="279"/>
      <c r="D800" s="276"/>
      <c r="E800" s="196">
        <v>3</v>
      </c>
      <c r="F800" s="178"/>
      <c r="G800" s="179"/>
      <c r="H800" s="180" t="s">
        <v>1523</v>
      </c>
      <c r="I800" s="177" t="s">
        <v>1515</v>
      </c>
      <c r="J800" s="181"/>
      <c r="K800" s="182" t="str">
        <f t="shared" si="40"/>
        <v>CHF / ..</v>
      </c>
      <c r="L800" s="177" t="s">
        <v>1516</v>
      </c>
      <c r="M800" s="183">
        <f t="shared" si="41"/>
        <v>0</v>
      </c>
      <c r="N800" s="282"/>
    </row>
    <row r="801" spans="1:14" ht="15.6" hidden="1" outlineLevel="1">
      <c r="B801" s="291"/>
      <c r="C801" s="280"/>
      <c r="D801" s="277"/>
      <c r="E801" s="197" t="s">
        <v>1517</v>
      </c>
      <c r="F801" s="198"/>
      <c r="G801" s="199"/>
      <c r="H801" s="200" t="s">
        <v>1523</v>
      </c>
      <c r="I801" s="197" t="s">
        <v>1515</v>
      </c>
      <c r="J801" s="201"/>
      <c r="K801" s="202" t="str">
        <f t="shared" si="40"/>
        <v>CHF / ..</v>
      </c>
      <c r="L801" s="197" t="s">
        <v>1516</v>
      </c>
      <c r="M801" s="203">
        <f t="shared" si="41"/>
        <v>0</v>
      </c>
      <c r="N801" s="283"/>
    </row>
    <row r="802" spans="1:14" ht="15.6" hidden="1" customHeight="1" outlineLevel="1">
      <c r="B802" s="284" t="s">
        <v>1524</v>
      </c>
      <c r="C802" s="278" t="s">
        <v>1602</v>
      </c>
      <c r="D802" s="275"/>
      <c r="E802" s="170">
        <v>1</v>
      </c>
      <c r="F802" s="171"/>
      <c r="G802" s="172"/>
      <c r="H802" s="173" t="s">
        <v>1522</v>
      </c>
      <c r="I802" s="170" t="s">
        <v>1515</v>
      </c>
      <c r="J802" s="174"/>
      <c r="K802" s="175" t="str">
        <f t="shared" si="40"/>
        <v>CHF / Stück</v>
      </c>
      <c r="L802" s="170" t="s">
        <v>1516</v>
      </c>
      <c r="M802" s="176">
        <f t="shared" si="41"/>
        <v>0</v>
      </c>
      <c r="N802" s="281">
        <f>SUM(M802:M805)</f>
        <v>0</v>
      </c>
    </row>
    <row r="803" spans="1:14" ht="15.6" hidden="1" outlineLevel="1">
      <c r="B803" s="284"/>
      <c r="C803" s="279"/>
      <c r="D803" s="276"/>
      <c r="E803" s="177">
        <v>2</v>
      </c>
      <c r="F803" s="178"/>
      <c r="G803" s="179"/>
      <c r="H803" s="180" t="s">
        <v>1523</v>
      </c>
      <c r="I803" s="177" t="s">
        <v>1515</v>
      </c>
      <c r="J803" s="181"/>
      <c r="K803" s="182" t="str">
        <f t="shared" si="40"/>
        <v>CHF / ..</v>
      </c>
      <c r="L803" s="177" t="s">
        <v>1516</v>
      </c>
      <c r="M803" s="183">
        <f t="shared" si="41"/>
        <v>0</v>
      </c>
      <c r="N803" s="282"/>
    </row>
    <row r="804" spans="1:14" ht="15.6" hidden="1" outlineLevel="1">
      <c r="B804" s="284"/>
      <c r="C804" s="279"/>
      <c r="D804" s="276"/>
      <c r="E804" s="196">
        <v>3</v>
      </c>
      <c r="F804" s="178"/>
      <c r="G804" s="179"/>
      <c r="H804" s="180" t="s">
        <v>1523</v>
      </c>
      <c r="I804" s="177" t="s">
        <v>1515</v>
      </c>
      <c r="J804" s="181"/>
      <c r="K804" s="182" t="str">
        <f t="shared" si="40"/>
        <v>CHF / ..</v>
      </c>
      <c r="L804" s="177" t="s">
        <v>1516</v>
      </c>
      <c r="M804" s="183">
        <f t="shared" si="41"/>
        <v>0</v>
      </c>
      <c r="N804" s="282"/>
    </row>
    <row r="805" spans="1:14" ht="15.6" hidden="1" outlineLevel="1">
      <c r="B805" s="284"/>
      <c r="C805" s="280"/>
      <c r="D805" s="277"/>
      <c r="E805" s="197" t="s">
        <v>1517</v>
      </c>
      <c r="F805" s="198"/>
      <c r="G805" s="199"/>
      <c r="H805" s="180" t="s">
        <v>1523</v>
      </c>
      <c r="I805" s="197" t="s">
        <v>1515</v>
      </c>
      <c r="J805" s="201"/>
      <c r="K805" s="202" t="str">
        <f t="shared" si="40"/>
        <v>CHF / ..</v>
      </c>
      <c r="L805" s="197" t="s">
        <v>1516</v>
      </c>
      <c r="M805" s="203">
        <f t="shared" si="41"/>
        <v>0</v>
      </c>
      <c r="N805" s="283">
        <f>SUM(M805:M805)</f>
        <v>0</v>
      </c>
    </row>
    <row r="806" spans="1:14" ht="15.6" hidden="1" customHeight="1" outlineLevel="1">
      <c r="B806" s="284" t="s">
        <v>814</v>
      </c>
      <c r="C806" s="278" t="s">
        <v>2056</v>
      </c>
      <c r="D806" s="275"/>
      <c r="E806" s="170">
        <v>1</v>
      </c>
      <c r="F806" s="171"/>
      <c r="G806" s="172"/>
      <c r="H806" s="173" t="s">
        <v>1514</v>
      </c>
      <c r="I806" s="170" t="s">
        <v>1515</v>
      </c>
      <c r="J806" s="174"/>
      <c r="K806" s="175" t="str">
        <f t="shared" si="40"/>
        <v>CHF / Min</v>
      </c>
      <c r="L806" s="170" t="s">
        <v>1516</v>
      </c>
      <c r="M806" s="176">
        <f t="shared" si="41"/>
        <v>0</v>
      </c>
      <c r="N806" s="281">
        <f>SUM(M806:M809)</f>
        <v>0</v>
      </c>
    </row>
    <row r="807" spans="1:14" ht="15.6" hidden="1" outlineLevel="1">
      <c r="B807" s="284"/>
      <c r="C807" s="279"/>
      <c r="D807" s="276"/>
      <c r="E807" s="177">
        <v>2</v>
      </c>
      <c r="F807" s="178"/>
      <c r="G807" s="179"/>
      <c r="H807" s="180" t="s">
        <v>1514</v>
      </c>
      <c r="I807" s="177" t="s">
        <v>1515</v>
      </c>
      <c r="J807" s="181"/>
      <c r="K807" s="182" t="str">
        <f t="shared" si="40"/>
        <v>CHF / Min</v>
      </c>
      <c r="L807" s="177" t="s">
        <v>1516</v>
      </c>
      <c r="M807" s="183">
        <f t="shared" si="41"/>
        <v>0</v>
      </c>
      <c r="N807" s="282"/>
    </row>
    <row r="808" spans="1:14" ht="15.6" hidden="1" outlineLevel="1">
      <c r="B808" s="284"/>
      <c r="C808" s="279"/>
      <c r="D808" s="276"/>
      <c r="E808" s="191">
        <v>3</v>
      </c>
      <c r="F808" s="192"/>
      <c r="G808" s="193"/>
      <c r="H808" s="180" t="s">
        <v>1514</v>
      </c>
      <c r="I808" s="177" t="s">
        <v>1515</v>
      </c>
      <c r="J808" s="181"/>
      <c r="K808" s="182" t="str">
        <f t="shared" si="40"/>
        <v>CHF / Min</v>
      </c>
      <c r="L808" s="177" t="s">
        <v>1516</v>
      </c>
      <c r="M808" s="183">
        <f t="shared" si="41"/>
        <v>0</v>
      </c>
      <c r="N808" s="282"/>
    </row>
    <row r="809" spans="1:14" ht="15.6" hidden="1" outlineLevel="1">
      <c r="B809" s="284"/>
      <c r="C809" s="280"/>
      <c r="D809" s="277"/>
      <c r="E809" s="184" t="s">
        <v>1517</v>
      </c>
      <c r="F809" s="185"/>
      <c r="G809" s="186"/>
      <c r="H809" s="187" t="s">
        <v>1514</v>
      </c>
      <c r="I809" s="184" t="s">
        <v>1515</v>
      </c>
      <c r="J809" s="188"/>
      <c r="K809" s="189" t="str">
        <f t="shared" si="40"/>
        <v>CHF / Min</v>
      </c>
      <c r="L809" s="184" t="s">
        <v>1516</v>
      </c>
      <c r="M809" s="190">
        <f t="shared" si="41"/>
        <v>0</v>
      </c>
      <c r="N809" s="283"/>
    </row>
    <row r="810" spans="1:14" s="113" customFormat="1" ht="15.6" hidden="1" customHeight="1" outlineLevel="1">
      <c r="A810" s="94"/>
      <c r="B810" s="284" t="s">
        <v>815</v>
      </c>
      <c r="C810" s="278" t="s">
        <v>1612</v>
      </c>
      <c r="D810" s="275"/>
      <c r="E810" s="170">
        <v>1</v>
      </c>
      <c r="F810" s="171"/>
      <c r="G810" s="172"/>
      <c r="H810" s="173" t="s">
        <v>1523</v>
      </c>
      <c r="I810" s="170" t="s">
        <v>1515</v>
      </c>
      <c r="J810" s="174"/>
      <c r="K810" s="175" t="str">
        <f t="shared" si="40"/>
        <v>CHF / ..</v>
      </c>
      <c r="L810" s="170" t="s">
        <v>1516</v>
      </c>
      <c r="M810" s="176">
        <f t="shared" si="41"/>
        <v>0</v>
      </c>
      <c r="N810" s="281">
        <f>SUM(M810:M813)</f>
        <v>0</v>
      </c>
    </row>
    <row r="811" spans="1:14" s="113" customFormat="1" ht="15.6" hidden="1" outlineLevel="1">
      <c r="A811" s="94"/>
      <c r="B811" s="284"/>
      <c r="C811" s="279"/>
      <c r="D811" s="276"/>
      <c r="E811" s="177">
        <v>2</v>
      </c>
      <c r="F811" s="178"/>
      <c r="G811" s="179"/>
      <c r="H811" s="180" t="s">
        <v>1523</v>
      </c>
      <c r="I811" s="177" t="s">
        <v>1515</v>
      </c>
      <c r="J811" s="181"/>
      <c r="K811" s="182" t="str">
        <f t="shared" si="40"/>
        <v>CHF / ..</v>
      </c>
      <c r="L811" s="177" t="s">
        <v>1516</v>
      </c>
      <c r="M811" s="183">
        <f t="shared" si="41"/>
        <v>0</v>
      </c>
      <c r="N811" s="282"/>
    </row>
    <row r="812" spans="1:14" s="113" customFormat="1" ht="15.6" hidden="1" outlineLevel="1">
      <c r="A812" s="94"/>
      <c r="B812" s="284"/>
      <c r="C812" s="279"/>
      <c r="D812" s="276"/>
      <c r="E812" s="191">
        <v>3</v>
      </c>
      <c r="F812" s="192"/>
      <c r="G812" s="193"/>
      <c r="H812" s="180" t="s">
        <v>1523</v>
      </c>
      <c r="I812" s="177" t="s">
        <v>1515</v>
      </c>
      <c r="J812" s="181"/>
      <c r="K812" s="182" t="str">
        <f t="shared" si="40"/>
        <v>CHF / ..</v>
      </c>
      <c r="L812" s="177" t="s">
        <v>1516</v>
      </c>
      <c r="M812" s="183">
        <f t="shared" si="41"/>
        <v>0</v>
      </c>
      <c r="N812" s="282"/>
    </row>
    <row r="813" spans="1:14" s="113" customFormat="1" ht="15.6" hidden="1" outlineLevel="1">
      <c r="A813" s="94"/>
      <c r="B813" s="284"/>
      <c r="C813" s="280"/>
      <c r="D813" s="277"/>
      <c r="E813" s="184" t="s">
        <v>1517</v>
      </c>
      <c r="F813" s="185"/>
      <c r="G813" s="186"/>
      <c r="H813" s="187" t="s">
        <v>1523</v>
      </c>
      <c r="I813" s="184" t="s">
        <v>1515</v>
      </c>
      <c r="J813" s="188"/>
      <c r="K813" s="189" t="str">
        <f t="shared" si="40"/>
        <v>CHF / ..</v>
      </c>
      <c r="L813" s="184" t="s">
        <v>1516</v>
      </c>
      <c r="M813" s="190">
        <f t="shared" si="41"/>
        <v>0</v>
      </c>
      <c r="N813" s="283"/>
    </row>
    <row r="814" spans="1:14"/>
    <row r="815" spans="1:14" collapsed="1">
      <c r="B815" s="8" t="s">
        <v>1055</v>
      </c>
      <c r="C815" s="234" t="str">
        <f>+VLOOKUP(B815,'Teure Verfahren'!B:D,3,FALSE)</f>
        <v>Therapeutische Photopherese</v>
      </c>
      <c r="D815" s="113"/>
      <c r="E815" s="113"/>
      <c r="F815" s="113"/>
      <c r="G815" s="113"/>
      <c r="H815" s="113"/>
      <c r="I815" s="113"/>
      <c r="J815" s="113"/>
      <c r="K815" s="113"/>
      <c r="L815" s="113"/>
      <c r="M815" s="113"/>
      <c r="N815" s="113"/>
    </row>
    <row r="816" spans="1:14" hidden="1" outlineLevel="1">
      <c r="B816" s="113"/>
      <c r="C816" s="287" t="s">
        <v>1611</v>
      </c>
      <c r="D816" s="288"/>
      <c r="E816" s="248" t="s">
        <v>1508</v>
      </c>
      <c r="F816" s="167" t="s">
        <v>429</v>
      </c>
      <c r="G816" s="167" t="s">
        <v>1509</v>
      </c>
      <c r="H816" s="167" t="s">
        <v>1510</v>
      </c>
      <c r="I816" s="167"/>
      <c r="J816" s="168" t="s">
        <v>1511</v>
      </c>
      <c r="K816" s="167" t="s">
        <v>1510</v>
      </c>
      <c r="L816" s="167"/>
      <c r="M816" s="167" t="s">
        <v>1512</v>
      </c>
      <c r="N816" s="169" t="s">
        <v>1513</v>
      </c>
    </row>
    <row r="817" spans="2:14" ht="14.4" hidden="1" customHeight="1" outlineLevel="1">
      <c r="B817" s="289" t="s">
        <v>1531</v>
      </c>
      <c r="C817" s="278" t="s">
        <v>2078</v>
      </c>
      <c r="D817" s="275"/>
      <c r="E817" s="170">
        <v>1</v>
      </c>
      <c r="F817" s="174"/>
      <c r="G817" s="194"/>
      <c r="H817" s="173" t="s">
        <v>1514</v>
      </c>
      <c r="I817" s="170" t="s">
        <v>1515</v>
      </c>
      <c r="J817" s="174"/>
      <c r="K817" s="175" t="str">
        <f t="shared" ref="K817:K848" si="42">+"CHF / "&amp;H817</f>
        <v>CHF / Min</v>
      </c>
      <c r="L817" s="170" t="s">
        <v>1516</v>
      </c>
      <c r="M817" s="176">
        <f t="shared" ref="M817:M848" si="43">+G817*J817</f>
        <v>0</v>
      </c>
      <c r="N817" s="281">
        <f>SUM(M817:M820)</f>
        <v>0</v>
      </c>
    </row>
    <row r="818" spans="2:14" hidden="1" outlineLevel="1">
      <c r="B818" s="290"/>
      <c r="C818" s="279"/>
      <c r="D818" s="276"/>
      <c r="E818" s="177">
        <v>2</v>
      </c>
      <c r="F818" s="181"/>
      <c r="G818" s="195"/>
      <c r="H818" s="180" t="s">
        <v>1514</v>
      </c>
      <c r="I818" s="177" t="s">
        <v>1515</v>
      </c>
      <c r="J818" s="181"/>
      <c r="K818" s="182" t="str">
        <f t="shared" si="42"/>
        <v>CHF / Min</v>
      </c>
      <c r="L818" s="177" t="s">
        <v>1516</v>
      </c>
      <c r="M818" s="183">
        <f t="shared" si="43"/>
        <v>0</v>
      </c>
      <c r="N818" s="282"/>
    </row>
    <row r="819" spans="2:14" ht="15.6" hidden="1" outlineLevel="1">
      <c r="B819" s="290"/>
      <c r="C819" s="279"/>
      <c r="D819" s="276"/>
      <c r="E819" s="196">
        <v>3</v>
      </c>
      <c r="F819" s="178"/>
      <c r="G819" s="179"/>
      <c r="H819" s="180" t="s">
        <v>1514</v>
      </c>
      <c r="I819" s="177" t="s">
        <v>1515</v>
      </c>
      <c r="J819" s="181"/>
      <c r="K819" s="182" t="str">
        <f t="shared" si="42"/>
        <v>CHF / Min</v>
      </c>
      <c r="L819" s="177" t="s">
        <v>1516</v>
      </c>
      <c r="M819" s="183">
        <f t="shared" si="43"/>
        <v>0</v>
      </c>
      <c r="N819" s="282"/>
    </row>
    <row r="820" spans="2:14" ht="15.6" hidden="1" outlineLevel="1">
      <c r="B820" s="290"/>
      <c r="C820" s="280"/>
      <c r="D820" s="277"/>
      <c r="E820" s="197" t="s">
        <v>1517</v>
      </c>
      <c r="F820" s="198"/>
      <c r="G820" s="199"/>
      <c r="H820" s="200" t="s">
        <v>1514</v>
      </c>
      <c r="I820" s="197" t="s">
        <v>1515</v>
      </c>
      <c r="J820" s="201"/>
      <c r="K820" s="202" t="str">
        <f t="shared" si="42"/>
        <v>CHF / Min</v>
      </c>
      <c r="L820" s="197" t="s">
        <v>1516</v>
      </c>
      <c r="M820" s="203">
        <f t="shared" si="43"/>
        <v>0</v>
      </c>
      <c r="N820" s="283"/>
    </row>
    <row r="821" spans="2:14" ht="15.6" hidden="1" customHeight="1" outlineLevel="1">
      <c r="B821" s="284" t="s">
        <v>1532</v>
      </c>
      <c r="C821" s="278" t="s">
        <v>2079</v>
      </c>
      <c r="D821" s="275"/>
      <c r="E821" s="170">
        <v>1</v>
      </c>
      <c r="F821" s="171"/>
      <c r="G821" s="172"/>
      <c r="H821" s="173" t="s">
        <v>1514</v>
      </c>
      <c r="I821" s="170" t="s">
        <v>1515</v>
      </c>
      <c r="J821" s="174"/>
      <c r="K821" s="175" t="str">
        <f t="shared" si="42"/>
        <v>CHF / Min</v>
      </c>
      <c r="L821" s="170" t="s">
        <v>1516</v>
      </c>
      <c r="M821" s="176">
        <f t="shared" si="43"/>
        <v>0</v>
      </c>
      <c r="N821" s="281">
        <f>SUM(M821:M824)</f>
        <v>0</v>
      </c>
    </row>
    <row r="822" spans="2:14" ht="15.6" hidden="1" outlineLevel="1">
      <c r="B822" s="284"/>
      <c r="C822" s="279"/>
      <c r="D822" s="276"/>
      <c r="E822" s="177">
        <v>2</v>
      </c>
      <c r="F822" s="178"/>
      <c r="G822" s="179"/>
      <c r="H822" s="180" t="s">
        <v>1514</v>
      </c>
      <c r="I822" s="177" t="s">
        <v>1515</v>
      </c>
      <c r="J822" s="181"/>
      <c r="K822" s="182" t="str">
        <f t="shared" si="42"/>
        <v>CHF / Min</v>
      </c>
      <c r="L822" s="177" t="s">
        <v>1516</v>
      </c>
      <c r="M822" s="183">
        <f t="shared" si="43"/>
        <v>0</v>
      </c>
      <c r="N822" s="282"/>
    </row>
    <row r="823" spans="2:14" ht="15.6" hidden="1" outlineLevel="1">
      <c r="B823" s="284"/>
      <c r="C823" s="279"/>
      <c r="D823" s="276"/>
      <c r="E823" s="196">
        <v>3</v>
      </c>
      <c r="F823" s="178"/>
      <c r="G823" s="179"/>
      <c r="H823" s="180" t="s">
        <v>1514</v>
      </c>
      <c r="I823" s="177" t="s">
        <v>1515</v>
      </c>
      <c r="J823" s="181"/>
      <c r="K823" s="182" t="str">
        <f t="shared" si="42"/>
        <v>CHF / Min</v>
      </c>
      <c r="L823" s="177" t="s">
        <v>1516</v>
      </c>
      <c r="M823" s="183">
        <f t="shared" si="43"/>
        <v>0</v>
      </c>
      <c r="N823" s="282"/>
    </row>
    <row r="824" spans="2:14" ht="15.6" hidden="1" outlineLevel="1">
      <c r="B824" s="284"/>
      <c r="C824" s="280"/>
      <c r="D824" s="277"/>
      <c r="E824" s="197" t="s">
        <v>1517</v>
      </c>
      <c r="F824" s="198"/>
      <c r="G824" s="199"/>
      <c r="H824" s="200" t="s">
        <v>1514</v>
      </c>
      <c r="I824" s="197" t="s">
        <v>1515</v>
      </c>
      <c r="J824" s="201"/>
      <c r="K824" s="202" t="str">
        <f t="shared" si="42"/>
        <v>CHF / Min</v>
      </c>
      <c r="L824" s="197" t="s">
        <v>1516</v>
      </c>
      <c r="M824" s="203">
        <f t="shared" si="43"/>
        <v>0</v>
      </c>
      <c r="N824" s="283">
        <f>SUM(M824:M824)</f>
        <v>0</v>
      </c>
    </row>
    <row r="825" spans="2:14" ht="15.6" hidden="1" customHeight="1" outlineLevel="1">
      <c r="B825" s="284" t="s">
        <v>1533</v>
      </c>
      <c r="C825" s="278" t="s">
        <v>1518</v>
      </c>
      <c r="D825" s="275"/>
      <c r="E825" s="170">
        <v>1</v>
      </c>
      <c r="F825" s="171"/>
      <c r="G825" s="172"/>
      <c r="H825" s="173" t="s">
        <v>17</v>
      </c>
      <c r="I825" s="170" t="s">
        <v>1515</v>
      </c>
      <c r="J825" s="174"/>
      <c r="K825" s="175" t="str">
        <f t="shared" si="42"/>
        <v>CHF / mg</v>
      </c>
      <c r="L825" s="170" t="s">
        <v>1516</v>
      </c>
      <c r="M825" s="176">
        <f t="shared" si="43"/>
        <v>0</v>
      </c>
      <c r="N825" s="281">
        <f>SUM(M825:M828)</f>
        <v>0</v>
      </c>
    </row>
    <row r="826" spans="2:14" ht="15.6" hidden="1" outlineLevel="1">
      <c r="B826" s="284"/>
      <c r="C826" s="279"/>
      <c r="D826" s="276"/>
      <c r="E826" s="177">
        <v>2</v>
      </c>
      <c r="F826" s="178"/>
      <c r="G826" s="179"/>
      <c r="H826" s="180" t="s">
        <v>18</v>
      </c>
      <c r="I826" s="177" t="s">
        <v>1515</v>
      </c>
      <c r="J826" s="181"/>
      <c r="K826" s="182" t="str">
        <f t="shared" si="42"/>
        <v>CHF / U</v>
      </c>
      <c r="L826" s="177" t="s">
        <v>1516</v>
      </c>
      <c r="M826" s="183">
        <f t="shared" si="43"/>
        <v>0</v>
      </c>
      <c r="N826" s="282"/>
    </row>
    <row r="827" spans="2:14" ht="15.6" hidden="1" outlineLevel="1">
      <c r="B827" s="284"/>
      <c r="C827" s="279"/>
      <c r="D827" s="276"/>
      <c r="E827" s="196">
        <v>3</v>
      </c>
      <c r="F827" s="178"/>
      <c r="G827" s="179"/>
      <c r="H827" s="180" t="s">
        <v>222</v>
      </c>
      <c r="I827" s="177" t="s">
        <v>1515</v>
      </c>
      <c r="J827" s="181"/>
      <c r="K827" s="182" t="str">
        <f t="shared" si="42"/>
        <v>CHF / ml</v>
      </c>
      <c r="L827" s="177" t="s">
        <v>1516</v>
      </c>
      <c r="M827" s="183">
        <f t="shared" si="43"/>
        <v>0</v>
      </c>
      <c r="N827" s="282"/>
    </row>
    <row r="828" spans="2:14" ht="15.6" hidden="1" outlineLevel="1">
      <c r="B828" s="284"/>
      <c r="C828" s="280"/>
      <c r="D828" s="277"/>
      <c r="E828" s="197" t="s">
        <v>1517</v>
      </c>
      <c r="F828" s="198"/>
      <c r="G828" s="199"/>
      <c r="H828" s="187" t="s">
        <v>1517</v>
      </c>
      <c r="I828" s="197" t="s">
        <v>1515</v>
      </c>
      <c r="J828" s="201"/>
      <c r="K828" s="202" t="str">
        <f t="shared" si="42"/>
        <v>CHF / …</v>
      </c>
      <c r="L828" s="197" t="s">
        <v>1516</v>
      </c>
      <c r="M828" s="203">
        <f t="shared" si="43"/>
        <v>0</v>
      </c>
      <c r="N828" s="283">
        <f>SUM(M828:M828)</f>
        <v>0</v>
      </c>
    </row>
    <row r="829" spans="2:14" ht="15.6" hidden="1" customHeight="1" outlineLevel="1">
      <c r="B829" s="284" t="s">
        <v>1534</v>
      </c>
      <c r="C829" s="278" t="s">
        <v>1519</v>
      </c>
      <c r="D829" s="275"/>
      <c r="E829" s="170">
        <v>1</v>
      </c>
      <c r="F829" s="171"/>
      <c r="G829" s="172"/>
      <c r="H829" s="200" t="s">
        <v>1520</v>
      </c>
      <c r="I829" s="170" t="s">
        <v>1515</v>
      </c>
      <c r="J829" s="174"/>
      <c r="K829" s="175" t="str">
        <f t="shared" si="42"/>
        <v>CHF / Konzentrat</v>
      </c>
      <c r="L829" s="170" t="s">
        <v>1516</v>
      </c>
      <c r="M829" s="176">
        <f t="shared" si="43"/>
        <v>0</v>
      </c>
      <c r="N829" s="281">
        <f>SUM(M829:M832)</f>
        <v>0</v>
      </c>
    </row>
    <row r="830" spans="2:14" ht="15.6" hidden="1" outlineLevel="1">
      <c r="B830" s="284"/>
      <c r="C830" s="279"/>
      <c r="D830" s="276"/>
      <c r="E830" s="177">
        <v>2</v>
      </c>
      <c r="F830" s="178"/>
      <c r="G830" s="179"/>
      <c r="H830" s="200" t="s">
        <v>1520</v>
      </c>
      <c r="I830" s="177" t="s">
        <v>1515</v>
      </c>
      <c r="J830" s="181"/>
      <c r="K830" s="182" t="str">
        <f t="shared" si="42"/>
        <v>CHF / Konzentrat</v>
      </c>
      <c r="L830" s="177" t="s">
        <v>1516</v>
      </c>
      <c r="M830" s="183">
        <f t="shared" si="43"/>
        <v>0</v>
      </c>
      <c r="N830" s="282"/>
    </row>
    <row r="831" spans="2:14" ht="15.6" hidden="1" outlineLevel="1">
      <c r="B831" s="284"/>
      <c r="C831" s="279"/>
      <c r="D831" s="276"/>
      <c r="E831" s="196">
        <v>3</v>
      </c>
      <c r="F831" s="178"/>
      <c r="G831" s="179"/>
      <c r="H831" s="200" t="s">
        <v>1520</v>
      </c>
      <c r="I831" s="177" t="s">
        <v>1515</v>
      </c>
      <c r="J831" s="181"/>
      <c r="K831" s="182" t="str">
        <f t="shared" si="42"/>
        <v>CHF / Konzentrat</v>
      </c>
      <c r="L831" s="177" t="s">
        <v>1516</v>
      </c>
      <c r="M831" s="183">
        <f t="shared" si="43"/>
        <v>0</v>
      </c>
      <c r="N831" s="282"/>
    </row>
    <row r="832" spans="2:14" ht="15.6" hidden="1" outlineLevel="1">
      <c r="B832" s="284"/>
      <c r="C832" s="280"/>
      <c r="D832" s="277"/>
      <c r="E832" s="197" t="s">
        <v>1517</v>
      </c>
      <c r="F832" s="198"/>
      <c r="G832" s="199"/>
      <c r="H832" s="200" t="s">
        <v>1520</v>
      </c>
      <c r="I832" s="197" t="s">
        <v>1515</v>
      </c>
      <c r="J832" s="201"/>
      <c r="K832" s="202" t="str">
        <f t="shared" si="42"/>
        <v>CHF / Konzentrat</v>
      </c>
      <c r="L832" s="197" t="s">
        <v>1516</v>
      </c>
      <c r="M832" s="203">
        <f t="shared" si="43"/>
        <v>0</v>
      </c>
      <c r="N832" s="283">
        <f>SUM(M832:M832)</f>
        <v>0</v>
      </c>
    </row>
    <row r="833" spans="1:14" ht="15.6" hidden="1" customHeight="1" outlineLevel="1">
      <c r="B833" s="289" t="s">
        <v>428</v>
      </c>
      <c r="C833" s="278" t="s">
        <v>1601</v>
      </c>
      <c r="D833" s="275"/>
      <c r="E833" s="170">
        <v>1</v>
      </c>
      <c r="F833" s="171"/>
      <c r="G833" s="172"/>
      <c r="H833" s="173" t="s">
        <v>1522</v>
      </c>
      <c r="I833" s="170" t="s">
        <v>1515</v>
      </c>
      <c r="J833" s="174"/>
      <c r="K833" s="175" t="str">
        <f t="shared" si="42"/>
        <v>CHF / Stück</v>
      </c>
      <c r="L833" s="170" t="s">
        <v>1516</v>
      </c>
      <c r="M833" s="176">
        <f t="shared" si="43"/>
        <v>0</v>
      </c>
      <c r="N833" s="281">
        <f>SUM(M833:M836)</f>
        <v>0</v>
      </c>
    </row>
    <row r="834" spans="1:14" ht="15.6" hidden="1" outlineLevel="1">
      <c r="B834" s="290"/>
      <c r="C834" s="279"/>
      <c r="D834" s="276"/>
      <c r="E834" s="177">
        <v>2</v>
      </c>
      <c r="F834" s="178"/>
      <c r="G834" s="179"/>
      <c r="H834" s="180" t="s">
        <v>1523</v>
      </c>
      <c r="I834" s="177" t="s">
        <v>1515</v>
      </c>
      <c r="J834" s="181"/>
      <c r="K834" s="182" t="str">
        <f t="shared" si="42"/>
        <v>CHF / ..</v>
      </c>
      <c r="L834" s="177" t="s">
        <v>1516</v>
      </c>
      <c r="M834" s="183">
        <f t="shared" si="43"/>
        <v>0</v>
      </c>
      <c r="N834" s="282"/>
    </row>
    <row r="835" spans="1:14" ht="15.6" hidden="1" outlineLevel="1">
      <c r="B835" s="290"/>
      <c r="C835" s="279"/>
      <c r="D835" s="276"/>
      <c r="E835" s="196">
        <v>3</v>
      </c>
      <c r="F835" s="178"/>
      <c r="G835" s="179"/>
      <c r="H835" s="180" t="s">
        <v>1523</v>
      </c>
      <c r="I835" s="177" t="s">
        <v>1515</v>
      </c>
      <c r="J835" s="181"/>
      <c r="K835" s="182" t="str">
        <f t="shared" si="42"/>
        <v>CHF / ..</v>
      </c>
      <c r="L835" s="177" t="s">
        <v>1516</v>
      </c>
      <c r="M835" s="183">
        <f t="shared" si="43"/>
        <v>0</v>
      </c>
      <c r="N835" s="282"/>
    </row>
    <row r="836" spans="1:14" ht="15.6" hidden="1" outlineLevel="1">
      <c r="B836" s="291"/>
      <c r="C836" s="280"/>
      <c r="D836" s="277"/>
      <c r="E836" s="197" t="s">
        <v>1517</v>
      </c>
      <c r="F836" s="198"/>
      <c r="G836" s="199"/>
      <c r="H836" s="200" t="s">
        <v>1523</v>
      </c>
      <c r="I836" s="197" t="s">
        <v>1515</v>
      </c>
      <c r="J836" s="201"/>
      <c r="K836" s="202" t="str">
        <f t="shared" si="42"/>
        <v>CHF / ..</v>
      </c>
      <c r="L836" s="197" t="s">
        <v>1516</v>
      </c>
      <c r="M836" s="203">
        <f t="shared" si="43"/>
        <v>0</v>
      </c>
      <c r="N836" s="283"/>
    </row>
    <row r="837" spans="1:14" ht="15.6" hidden="1" customHeight="1" outlineLevel="1">
      <c r="B837" s="284" t="s">
        <v>1524</v>
      </c>
      <c r="C837" s="278" t="s">
        <v>1602</v>
      </c>
      <c r="D837" s="275"/>
      <c r="E837" s="170">
        <v>1</v>
      </c>
      <c r="F837" s="171"/>
      <c r="G837" s="172"/>
      <c r="H837" s="173" t="s">
        <v>1522</v>
      </c>
      <c r="I837" s="170" t="s">
        <v>1515</v>
      </c>
      <c r="J837" s="174"/>
      <c r="K837" s="175" t="str">
        <f t="shared" si="42"/>
        <v>CHF / Stück</v>
      </c>
      <c r="L837" s="170" t="s">
        <v>1516</v>
      </c>
      <c r="M837" s="176">
        <f t="shared" si="43"/>
        <v>0</v>
      </c>
      <c r="N837" s="281">
        <f>SUM(M837:M840)</f>
        <v>0</v>
      </c>
    </row>
    <row r="838" spans="1:14" ht="15.6" hidden="1" outlineLevel="1">
      <c r="B838" s="284"/>
      <c r="C838" s="279"/>
      <c r="D838" s="276"/>
      <c r="E838" s="177">
        <v>2</v>
      </c>
      <c r="F838" s="178"/>
      <c r="G838" s="179"/>
      <c r="H838" s="180" t="s">
        <v>1523</v>
      </c>
      <c r="I838" s="177" t="s">
        <v>1515</v>
      </c>
      <c r="J838" s="181"/>
      <c r="K838" s="182" t="str">
        <f t="shared" si="42"/>
        <v>CHF / ..</v>
      </c>
      <c r="L838" s="177" t="s">
        <v>1516</v>
      </c>
      <c r="M838" s="183">
        <f t="shared" si="43"/>
        <v>0</v>
      </c>
      <c r="N838" s="282"/>
    </row>
    <row r="839" spans="1:14" ht="15.6" hidden="1" outlineLevel="1">
      <c r="B839" s="284"/>
      <c r="C839" s="279"/>
      <c r="D839" s="276"/>
      <c r="E839" s="196">
        <v>3</v>
      </c>
      <c r="F839" s="178"/>
      <c r="G839" s="179"/>
      <c r="H839" s="180" t="s">
        <v>1523</v>
      </c>
      <c r="I839" s="177" t="s">
        <v>1515</v>
      </c>
      <c r="J839" s="181"/>
      <c r="K839" s="182" t="str">
        <f t="shared" si="42"/>
        <v>CHF / ..</v>
      </c>
      <c r="L839" s="177" t="s">
        <v>1516</v>
      </c>
      <c r="M839" s="183">
        <f t="shared" si="43"/>
        <v>0</v>
      </c>
      <c r="N839" s="282"/>
    </row>
    <row r="840" spans="1:14" ht="15.6" hidden="1" outlineLevel="1">
      <c r="B840" s="284"/>
      <c r="C840" s="280"/>
      <c r="D840" s="277"/>
      <c r="E840" s="197" t="s">
        <v>1517</v>
      </c>
      <c r="F840" s="198"/>
      <c r="G840" s="199"/>
      <c r="H840" s="180" t="s">
        <v>1523</v>
      </c>
      <c r="I840" s="197" t="s">
        <v>1515</v>
      </c>
      <c r="J840" s="201"/>
      <c r="K840" s="202" t="str">
        <f t="shared" si="42"/>
        <v>CHF / ..</v>
      </c>
      <c r="L840" s="197" t="s">
        <v>1516</v>
      </c>
      <c r="M840" s="203">
        <f t="shared" si="43"/>
        <v>0</v>
      </c>
      <c r="N840" s="283">
        <f>SUM(M840:M840)</f>
        <v>0</v>
      </c>
    </row>
    <row r="841" spans="1:14" ht="15.6" hidden="1" customHeight="1" outlineLevel="1">
      <c r="B841" s="284" t="s">
        <v>814</v>
      </c>
      <c r="C841" s="278" t="s">
        <v>2056</v>
      </c>
      <c r="D841" s="275"/>
      <c r="E841" s="170">
        <v>1</v>
      </c>
      <c r="F841" s="171"/>
      <c r="G841" s="172"/>
      <c r="H841" s="173" t="s">
        <v>1514</v>
      </c>
      <c r="I841" s="170" t="s">
        <v>1515</v>
      </c>
      <c r="J841" s="174"/>
      <c r="K841" s="175" t="str">
        <f t="shared" si="42"/>
        <v>CHF / Min</v>
      </c>
      <c r="L841" s="170" t="s">
        <v>1516</v>
      </c>
      <c r="M841" s="176">
        <f t="shared" si="43"/>
        <v>0</v>
      </c>
      <c r="N841" s="281">
        <f>SUM(M841:M844)</f>
        <v>0</v>
      </c>
    </row>
    <row r="842" spans="1:14" ht="15.6" hidden="1" outlineLevel="1">
      <c r="B842" s="284"/>
      <c r="C842" s="279"/>
      <c r="D842" s="276"/>
      <c r="E842" s="177">
        <v>2</v>
      </c>
      <c r="F842" s="178"/>
      <c r="G842" s="179"/>
      <c r="H842" s="180" t="s">
        <v>1514</v>
      </c>
      <c r="I842" s="177" t="s">
        <v>1515</v>
      </c>
      <c r="J842" s="181"/>
      <c r="K842" s="182" t="str">
        <f t="shared" si="42"/>
        <v>CHF / Min</v>
      </c>
      <c r="L842" s="177" t="s">
        <v>1516</v>
      </c>
      <c r="M842" s="183">
        <f t="shared" si="43"/>
        <v>0</v>
      </c>
      <c r="N842" s="282"/>
    </row>
    <row r="843" spans="1:14" ht="15.6" hidden="1" outlineLevel="1">
      <c r="B843" s="284"/>
      <c r="C843" s="279"/>
      <c r="D843" s="276"/>
      <c r="E843" s="191">
        <v>3</v>
      </c>
      <c r="F843" s="192"/>
      <c r="G843" s="193"/>
      <c r="H843" s="180" t="s">
        <v>1514</v>
      </c>
      <c r="I843" s="177" t="s">
        <v>1515</v>
      </c>
      <c r="J843" s="181"/>
      <c r="K843" s="182" t="str">
        <f t="shared" si="42"/>
        <v>CHF / Min</v>
      </c>
      <c r="L843" s="177" t="s">
        <v>1516</v>
      </c>
      <c r="M843" s="183">
        <f t="shared" si="43"/>
        <v>0</v>
      </c>
      <c r="N843" s="282"/>
    </row>
    <row r="844" spans="1:14" ht="15.6" hidden="1" outlineLevel="1">
      <c r="B844" s="284"/>
      <c r="C844" s="280"/>
      <c r="D844" s="277"/>
      <c r="E844" s="184" t="s">
        <v>1517</v>
      </c>
      <c r="F844" s="185"/>
      <c r="G844" s="186"/>
      <c r="H844" s="187" t="s">
        <v>1514</v>
      </c>
      <c r="I844" s="184" t="s">
        <v>1515</v>
      </c>
      <c r="J844" s="188"/>
      <c r="K844" s="189" t="str">
        <f t="shared" si="42"/>
        <v>CHF / Min</v>
      </c>
      <c r="L844" s="184" t="s">
        <v>1516</v>
      </c>
      <c r="M844" s="190">
        <f t="shared" si="43"/>
        <v>0</v>
      </c>
      <c r="N844" s="283"/>
    </row>
    <row r="845" spans="1:14" s="113" customFormat="1" ht="15.6" hidden="1" customHeight="1" outlineLevel="1">
      <c r="A845" s="94"/>
      <c r="B845" s="284" t="s">
        <v>815</v>
      </c>
      <c r="C845" s="278" t="s">
        <v>1612</v>
      </c>
      <c r="D845" s="275"/>
      <c r="E845" s="170">
        <v>1</v>
      </c>
      <c r="F845" s="171"/>
      <c r="G845" s="172"/>
      <c r="H845" s="173" t="s">
        <v>1523</v>
      </c>
      <c r="I845" s="170" t="s">
        <v>1515</v>
      </c>
      <c r="J845" s="174"/>
      <c r="K845" s="175" t="str">
        <f t="shared" si="42"/>
        <v>CHF / ..</v>
      </c>
      <c r="L845" s="170" t="s">
        <v>1516</v>
      </c>
      <c r="M845" s="176">
        <f t="shared" si="43"/>
        <v>0</v>
      </c>
      <c r="N845" s="281">
        <f>SUM(M845:M848)</f>
        <v>0</v>
      </c>
    </row>
    <row r="846" spans="1:14" s="113" customFormat="1" ht="15.6" hidden="1" outlineLevel="1">
      <c r="A846" s="94"/>
      <c r="B846" s="284"/>
      <c r="C846" s="279"/>
      <c r="D846" s="276"/>
      <c r="E846" s="177">
        <v>2</v>
      </c>
      <c r="F846" s="178"/>
      <c r="G846" s="179"/>
      <c r="H846" s="180" t="s">
        <v>1523</v>
      </c>
      <c r="I846" s="177" t="s">
        <v>1515</v>
      </c>
      <c r="J846" s="181"/>
      <c r="K846" s="182" t="str">
        <f t="shared" si="42"/>
        <v>CHF / ..</v>
      </c>
      <c r="L846" s="177" t="s">
        <v>1516</v>
      </c>
      <c r="M846" s="183">
        <f t="shared" si="43"/>
        <v>0</v>
      </c>
      <c r="N846" s="282"/>
    </row>
    <row r="847" spans="1:14" s="113" customFormat="1" ht="15.6" hidden="1" outlineLevel="1">
      <c r="A847" s="94"/>
      <c r="B847" s="284"/>
      <c r="C847" s="279"/>
      <c r="D847" s="276"/>
      <c r="E847" s="191">
        <v>3</v>
      </c>
      <c r="F847" s="192"/>
      <c r="G847" s="193"/>
      <c r="H847" s="180" t="s">
        <v>1523</v>
      </c>
      <c r="I847" s="177" t="s">
        <v>1515</v>
      </c>
      <c r="J847" s="181"/>
      <c r="K847" s="182" t="str">
        <f t="shared" si="42"/>
        <v>CHF / ..</v>
      </c>
      <c r="L847" s="177" t="s">
        <v>1516</v>
      </c>
      <c r="M847" s="183">
        <f t="shared" si="43"/>
        <v>0</v>
      </c>
      <c r="N847" s="282"/>
    </row>
    <row r="848" spans="1:14" s="113" customFormat="1" ht="15.6" hidden="1" outlineLevel="1">
      <c r="A848" s="94"/>
      <c r="B848" s="284"/>
      <c r="C848" s="280"/>
      <c r="D848" s="277"/>
      <c r="E848" s="184" t="s">
        <v>1517</v>
      </c>
      <c r="F848" s="185"/>
      <c r="G848" s="186"/>
      <c r="H848" s="187" t="s">
        <v>1523</v>
      </c>
      <c r="I848" s="184" t="s">
        <v>1515</v>
      </c>
      <c r="J848" s="188"/>
      <c r="K848" s="189" t="str">
        <f t="shared" si="42"/>
        <v>CHF / ..</v>
      </c>
      <c r="L848" s="184" t="s">
        <v>1516</v>
      </c>
      <c r="M848" s="190">
        <f t="shared" si="43"/>
        <v>0</v>
      </c>
      <c r="N848" s="283"/>
    </row>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sheetData>
  <mergeCells count="696">
    <mergeCell ref="B841:B844"/>
    <mergeCell ref="C841:D844"/>
    <mergeCell ref="N841:N844"/>
    <mergeCell ref="B845:B848"/>
    <mergeCell ref="C845:D848"/>
    <mergeCell ref="N845:N848"/>
    <mergeCell ref="B833:B836"/>
    <mergeCell ref="C833:D836"/>
    <mergeCell ref="N833:N836"/>
    <mergeCell ref="B837:B840"/>
    <mergeCell ref="C837:D840"/>
    <mergeCell ref="N837:N840"/>
    <mergeCell ref="B825:B828"/>
    <mergeCell ref="C825:D828"/>
    <mergeCell ref="N825:N828"/>
    <mergeCell ref="B829:B832"/>
    <mergeCell ref="C829:D832"/>
    <mergeCell ref="N829:N832"/>
    <mergeCell ref="B817:B820"/>
    <mergeCell ref="C817:D820"/>
    <mergeCell ref="N817:N820"/>
    <mergeCell ref="B821:B824"/>
    <mergeCell ref="C821:D824"/>
    <mergeCell ref="N821:N824"/>
    <mergeCell ref="B802:B805"/>
    <mergeCell ref="C802:D805"/>
    <mergeCell ref="N802:N805"/>
    <mergeCell ref="B806:B809"/>
    <mergeCell ref="C806:D809"/>
    <mergeCell ref="N806:N809"/>
    <mergeCell ref="C816:D816"/>
    <mergeCell ref="B794:B797"/>
    <mergeCell ref="C794:D797"/>
    <mergeCell ref="N794:N797"/>
    <mergeCell ref="B798:B801"/>
    <mergeCell ref="C798:D801"/>
    <mergeCell ref="N798:N801"/>
    <mergeCell ref="B810:B813"/>
    <mergeCell ref="C810:D813"/>
    <mergeCell ref="N810:N813"/>
    <mergeCell ref="B786:B789"/>
    <mergeCell ref="C786:D789"/>
    <mergeCell ref="N786:N789"/>
    <mergeCell ref="B790:B793"/>
    <mergeCell ref="C790:D793"/>
    <mergeCell ref="N790:N793"/>
    <mergeCell ref="C771:D774"/>
    <mergeCell ref="N771:N774"/>
    <mergeCell ref="B782:B785"/>
    <mergeCell ref="C782:D785"/>
    <mergeCell ref="N782:N785"/>
    <mergeCell ref="B775:B778"/>
    <mergeCell ref="C775:D778"/>
    <mergeCell ref="N775:N778"/>
    <mergeCell ref="C781:D781"/>
    <mergeCell ref="B763:B766"/>
    <mergeCell ref="C763:D766"/>
    <mergeCell ref="N763:N766"/>
    <mergeCell ref="B767:B770"/>
    <mergeCell ref="C767:D770"/>
    <mergeCell ref="N767:N770"/>
    <mergeCell ref="B732:B735"/>
    <mergeCell ref="C732:D735"/>
    <mergeCell ref="N732:N735"/>
    <mergeCell ref="B736:B739"/>
    <mergeCell ref="C736:D739"/>
    <mergeCell ref="N736:N739"/>
    <mergeCell ref="B740:B743"/>
    <mergeCell ref="C740:D743"/>
    <mergeCell ref="N740:N743"/>
    <mergeCell ref="C746:D746"/>
    <mergeCell ref="B755:B758"/>
    <mergeCell ref="C755:D758"/>
    <mergeCell ref="N755:N758"/>
    <mergeCell ref="B759:B762"/>
    <mergeCell ref="C759:D762"/>
    <mergeCell ref="N759:N762"/>
    <mergeCell ref="B747:B750"/>
    <mergeCell ref="C747:D750"/>
    <mergeCell ref="B724:B727"/>
    <mergeCell ref="C724:D727"/>
    <mergeCell ref="N724:N727"/>
    <mergeCell ref="B728:B731"/>
    <mergeCell ref="C728:D731"/>
    <mergeCell ref="N728:N731"/>
    <mergeCell ref="B716:B719"/>
    <mergeCell ref="C716:D719"/>
    <mergeCell ref="N716:N719"/>
    <mergeCell ref="B720:B723"/>
    <mergeCell ref="C720:D723"/>
    <mergeCell ref="N720:N723"/>
    <mergeCell ref="B701:B704"/>
    <mergeCell ref="C701:D704"/>
    <mergeCell ref="N701:N704"/>
    <mergeCell ref="B712:B715"/>
    <mergeCell ref="C712:D715"/>
    <mergeCell ref="N712:N715"/>
    <mergeCell ref="B705:B708"/>
    <mergeCell ref="C705:D708"/>
    <mergeCell ref="N705:N708"/>
    <mergeCell ref="C711:D711"/>
    <mergeCell ref="B693:B696"/>
    <mergeCell ref="C693:D696"/>
    <mergeCell ref="N693:N696"/>
    <mergeCell ref="B697:B700"/>
    <mergeCell ref="C697:D700"/>
    <mergeCell ref="N697:N700"/>
    <mergeCell ref="B685:B688"/>
    <mergeCell ref="C685:D688"/>
    <mergeCell ref="N685:N688"/>
    <mergeCell ref="B689:B692"/>
    <mergeCell ref="C689:D692"/>
    <mergeCell ref="N689:N692"/>
    <mergeCell ref="B677:B680"/>
    <mergeCell ref="C677:D680"/>
    <mergeCell ref="N677:N680"/>
    <mergeCell ref="B681:B684"/>
    <mergeCell ref="C681:D684"/>
    <mergeCell ref="N681:N684"/>
    <mergeCell ref="B662:B665"/>
    <mergeCell ref="C662:D665"/>
    <mergeCell ref="N662:N665"/>
    <mergeCell ref="B666:B669"/>
    <mergeCell ref="C666:D669"/>
    <mergeCell ref="N666:N669"/>
    <mergeCell ref="C676:D676"/>
    <mergeCell ref="B654:B657"/>
    <mergeCell ref="C654:D657"/>
    <mergeCell ref="N654:N657"/>
    <mergeCell ref="B658:B661"/>
    <mergeCell ref="C658:D661"/>
    <mergeCell ref="N658:N661"/>
    <mergeCell ref="B646:B649"/>
    <mergeCell ref="C646:D649"/>
    <mergeCell ref="N646:N649"/>
    <mergeCell ref="B650:B653"/>
    <mergeCell ref="C650:D653"/>
    <mergeCell ref="N650:N653"/>
    <mergeCell ref="C631:D634"/>
    <mergeCell ref="N631:N634"/>
    <mergeCell ref="B642:B645"/>
    <mergeCell ref="C642:D645"/>
    <mergeCell ref="N642:N645"/>
    <mergeCell ref="B623:B626"/>
    <mergeCell ref="C623:D626"/>
    <mergeCell ref="N623:N626"/>
    <mergeCell ref="B627:B630"/>
    <mergeCell ref="C627:D630"/>
    <mergeCell ref="N627:N630"/>
    <mergeCell ref="B592:B595"/>
    <mergeCell ref="C592:D595"/>
    <mergeCell ref="N592:N595"/>
    <mergeCell ref="B596:B599"/>
    <mergeCell ref="C596:D599"/>
    <mergeCell ref="N596:N599"/>
    <mergeCell ref="B584:B587"/>
    <mergeCell ref="C584:D587"/>
    <mergeCell ref="N584:N587"/>
    <mergeCell ref="B588:B591"/>
    <mergeCell ref="C588:D591"/>
    <mergeCell ref="N588:N591"/>
    <mergeCell ref="B576:B579"/>
    <mergeCell ref="C576:D579"/>
    <mergeCell ref="N576:N579"/>
    <mergeCell ref="B580:B583"/>
    <mergeCell ref="C580:D583"/>
    <mergeCell ref="N580:N583"/>
    <mergeCell ref="B561:B564"/>
    <mergeCell ref="C561:D564"/>
    <mergeCell ref="N561:N564"/>
    <mergeCell ref="B572:B575"/>
    <mergeCell ref="C572:D575"/>
    <mergeCell ref="N572:N575"/>
    <mergeCell ref="B565:B568"/>
    <mergeCell ref="C565:D568"/>
    <mergeCell ref="N565:N568"/>
    <mergeCell ref="C571:D571"/>
    <mergeCell ref="B553:B556"/>
    <mergeCell ref="C553:D556"/>
    <mergeCell ref="N553:N556"/>
    <mergeCell ref="C557:D560"/>
    <mergeCell ref="N557:N560"/>
    <mergeCell ref="B545:B548"/>
    <mergeCell ref="C545:D548"/>
    <mergeCell ref="N545:N548"/>
    <mergeCell ref="B549:B552"/>
    <mergeCell ref="C549:D552"/>
    <mergeCell ref="N549:N552"/>
    <mergeCell ref="B557:B560"/>
    <mergeCell ref="B537:B540"/>
    <mergeCell ref="C537:D540"/>
    <mergeCell ref="N537:N540"/>
    <mergeCell ref="B541:B544"/>
    <mergeCell ref="C541:D544"/>
    <mergeCell ref="N541:N544"/>
    <mergeCell ref="B522:B525"/>
    <mergeCell ref="C522:D525"/>
    <mergeCell ref="N522:N525"/>
    <mergeCell ref="B526:B529"/>
    <mergeCell ref="C526:D529"/>
    <mergeCell ref="N526:N529"/>
    <mergeCell ref="B530:B533"/>
    <mergeCell ref="C530:D533"/>
    <mergeCell ref="N530:N533"/>
    <mergeCell ref="C536:D536"/>
    <mergeCell ref="B514:B517"/>
    <mergeCell ref="C514:D517"/>
    <mergeCell ref="N514:N517"/>
    <mergeCell ref="B518:B521"/>
    <mergeCell ref="C518:D521"/>
    <mergeCell ref="N518:N521"/>
    <mergeCell ref="B506:B509"/>
    <mergeCell ref="C506:D509"/>
    <mergeCell ref="N506:N509"/>
    <mergeCell ref="B510:B513"/>
    <mergeCell ref="C510:D513"/>
    <mergeCell ref="N510:N513"/>
    <mergeCell ref="B491:B494"/>
    <mergeCell ref="C491:D494"/>
    <mergeCell ref="N491:N494"/>
    <mergeCell ref="B502:B505"/>
    <mergeCell ref="C502:D505"/>
    <mergeCell ref="N502:N505"/>
    <mergeCell ref="B483:B486"/>
    <mergeCell ref="C483:D486"/>
    <mergeCell ref="N483:N486"/>
    <mergeCell ref="C487:D490"/>
    <mergeCell ref="C501:D501"/>
    <mergeCell ref="B475:B478"/>
    <mergeCell ref="C475:D478"/>
    <mergeCell ref="N475:N478"/>
    <mergeCell ref="B479:B482"/>
    <mergeCell ref="C479:D482"/>
    <mergeCell ref="N479:N482"/>
    <mergeCell ref="B467:B470"/>
    <mergeCell ref="C467:D470"/>
    <mergeCell ref="N467:N470"/>
    <mergeCell ref="B471:B474"/>
    <mergeCell ref="C471:D474"/>
    <mergeCell ref="N471:N474"/>
    <mergeCell ref="N436:N439"/>
    <mergeCell ref="N440:N443"/>
    <mergeCell ref="N444:N447"/>
    <mergeCell ref="N448:N451"/>
    <mergeCell ref="N452:N455"/>
    <mergeCell ref="N456:N459"/>
    <mergeCell ref="D340:D342"/>
    <mergeCell ref="N340:N342"/>
    <mergeCell ref="D392:D394"/>
    <mergeCell ref="N392:N394"/>
    <mergeCell ref="D395:D397"/>
    <mergeCell ref="N395:N397"/>
    <mergeCell ref="D407:D409"/>
    <mergeCell ref="N407:N409"/>
    <mergeCell ref="B452:B455"/>
    <mergeCell ref="B456:B459"/>
    <mergeCell ref="C452:D455"/>
    <mergeCell ref="C456:D459"/>
    <mergeCell ref="B444:B447"/>
    <mergeCell ref="B448:B451"/>
    <mergeCell ref="C444:D447"/>
    <mergeCell ref="C448:D451"/>
    <mergeCell ref="B436:B439"/>
    <mergeCell ref="B440:B443"/>
    <mergeCell ref="C436:D439"/>
    <mergeCell ref="B346:B351"/>
    <mergeCell ref="C346:C351"/>
    <mergeCell ref="D346:D348"/>
    <mergeCell ref="N346:N348"/>
    <mergeCell ref="B364:B366"/>
    <mergeCell ref="C364:C366"/>
    <mergeCell ref="D364:D366"/>
    <mergeCell ref="N364:N366"/>
    <mergeCell ref="B367:B372"/>
    <mergeCell ref="C367:C372"/>
    <mergeCell ref="D367:D369"/>
    <mergeCell ref="N367:N369"/>
    <mergeCell ref="D370:D372"/>
    <mergeCell ref="N370:N372"/>
    <mergeCell ref="C358:C363"/>
    <mergeCell ref="D358:D360"/>
    <mergeCell ref="N358:N360"/>
    <mergeCell ref="D361:D363"/>
    <mergeCell ref="N361:N363"/>
    <mergeCell ref="D349:D351"/>
    <mergeCell ref="N349:N351"/>
    <mergeCell ref="B373:B376"/>
    <mergeCell ref="C373:C376"/>
    <mergeCell ref="B432:B435"/>
    <mergeCell ref="N432:N435"/>
    <mergeCell ref="C432:D435"/>
    <mergeCell ref="B487:B490"/>
    <mergeCell ref="N487:N490"/>
    <mergeCell ref="B495:B498"/>
    <mergeCell ref="C495:D498"/>
    <mergeCell ref="N495:N498"/>
    <mergeCell ref="C466:D466"/>
    <mergeCell ref="B460:B463"/>
    <mergeCell ref="C460:D463"/>
    <mergeCell ref="N460:N463"/>
    <mergeCell ref="D373:D376"/>
    <mergeCell ref="N373:N376"/>
    <mergeCell ref="B386:B391"/>
    <mergeCell ref="C386:C391"/>
    <mergeCell ref="D386:D388"/>
    <mergeCell ref="N386:N388"/>
    <mergeCell ref="D389:D391"/>
    <mergeCell ref="N389:N391"/>
    <mergeCell ref="B392:B397"/>
    <mergeCell ref="C392:C397"/>
    <mergeCell ref="B318:B320"/>
    <mergeCell ref="C318:C320"/>
    <mergeCell ref="D318:D320"/>
    <mergeCell ref="D331:D333"/>
    <mergeCell ref="N331:N333"/>
    <mergeCell ref="B321:B326"/>
    <mergeCell ref="C321:C326"/>
    <mergeCell ref="D321:D323"/>
    <mergeCell ref="N321:N323"/>
    <mergeCell ref="D324:D326"/>
    <mergeCell ref="N324:N326"/>
    <mergeCell ref="B327:B330"/>
    <mergeCell ref="C327:C330"/>
    <mergeCell ref="D327:D330"/>
    <mergeCell ref="N327:N330"/>
    <mergeCell ref="B331:B336"/>
    <mergeCell ref="C331:C336"/>
    <mergeCell ref="D334:D336"/>
    <mergeCell ref="N334:N336"/>
    <mergeCell ref="N318:N320"/>
    <mergeCell ref="B306:B311"/>
    <mergeCell ref="C306:C311"/>
    <mergeCell ref="D306:D308"/>
    <mergeCell ref="N306:N308"/>
    <mergeCell ref="D309:D311"/>
    <mergeCell ref="N309:N311"/>
    <mergeCell ref="B312:B317"/>
    <mergeCell ref="C312:C317"/>
    <mergeCell ref="D312:D314"/>
    <mergeCell ref="N312:N314"/>
    <mergeCell ref="D315:D317"/>
    <mergeCell ref="N315:N317"/>
    <mergeCell ref="B340:B345"/>
    <mergeCell ref="C340:C345"/>
    <mergeCell ref="D343:D345"/>
    <mergeCell ref="N343:N345"/>
    <mergeCell ref="B377:B382"/>
    <mergeCell ref="C377:C382"/>
    <mergeCell ref="D377:D379"/>
    <mergeCell ref="N377:N379"/>
    <mergeCell ref="D254:D256"/>
    <mergeCell ref="N254:N256"/>
    <mergeCell ref="D257:D259"/>
    <mergeCell ref="N257:N259"/>
    <mergeCell ref="D260:D262"/>
    <mergeCell ref="N260:N262"/>
    <mergeCell ref="D303:D305"/>
    <mergeCell ref="N303:N305"/>
    <mergeCell ref="D288:D290"/>
    <mergeCell ref="N288:N290"/>
    <mergeCell ref="D285:D287"/>
    <mergeCell ref="N285:N287"/>
    <mergeCell ref="D294:D296"/>
    <mergeCell ref="N294:N296"/>
    <mergeCell ref="D297:D299"/>
    <mergeCell ref="N297:N299"/>
    <mergeCell ref="D300:D302"/>
    <mergeCell ref="N300:N302"/>
    <mergeCell ref="D380:D382"/>
    <mergeCell ref="N380:N382"/>
    <mergeCell ref="C440:D443"/>
    <mergeCell ref="C431:D431"/>
    <mergeCell ref="N278:N280"/>
    <mergeCell ref="B281:B284"/>
    <mergeCell ref="C281:C284"/>
    <mergeCell ref="D281:D284"/>
    <mergeCell ref="N281:N284"/>
    <mergeCell ref="B285:B290"/>
    <mergeCell ref="C285:C290"/>
    <mergeCell ref="B294:B299"/>
    <mergeCell ref="C294:C299"/>
    <mergeCell ref="B300:B305"/>
    <mergeCell ref="C300:C305"/>
    <mergeCell ref="B352:B357"/>
    <mergeCell ref="C352:C357"/>
    <mergeCell ref="D352:D354"/>
    <mergeCell ref="N352:N354"/>
    <mergeCell ref="D355:D357"/>
    <mergeCell ref="N355:N357"/>
    <mergeCell ref="B358:B363"/>
    <mergeCell ref="D239:D241"/>
    <mergeCell ref="N239:N241"/>
    <mergeCell ref="B235:B238"/>
    <mergeCell ref="C235:C238"/>
    <mergeCell ref="D235:D238"/>
    <mergeCell ref="N235:N238"/>
    <mergeCell ref="B239:B244"/>
    <mergeCell ref="C239:C244"/>
    <mergeCell ref="B248:B253"/>
    <mergeCell ref="C248:C253"/>
    <mergeCell ref="D248:D250"/>
    <mergeCell ref="N248:N250"/>
    <mergeCell ref="D251:D253"/>
    <mergeCell ref="N251:N253"/>
    <mergeCell ref="D242:D244"/>
    <mergeCell ref="N242:N244"/>
    <mergeCell ref="B226:B228"/>
    <mergeCell ref="C226:C228"/>
    <mergeCell ref="D226:D228"/>
    <mergeCell ref="N226:N228"/>
    <mergeCell ref="B229:B234"/>
    <mergeCell ref="C229:C234"/>
    <mergeCell ref="D229:D231"/>
    <mergeCell ref="N229:N231"/>
    <mergeCell ref="D232:D234"/>
    <mergeCell ref="N232:N234"/>
    <mergeCell ref="B220:B225"/>
    <mergeCell ref="C220:C225"/>
    <mergeCell ref="D220:D222"/>
    <mergeCell ref="N220:N222"/>
    <mergeCell ref="D223:D225"/>
    <mergeCell ref="N223:N225"/>
    <mergeCell ref="B214:B219"/>
    <mergeCell ref="C214:C219"/>
    <mergeCell ref="D214:D216"/>
    <mergeCell ref="N214:N216"/>
    <mergeCell ref="D217:D219"/>
    <mergeCell ref="N217:N219"/>
    <mergeCell ref="B208:B213"/>
    <mergeCell ref="C208:C213"/>
    <mergeCell ref="D208:D210"/>
    <mergeCell ref="N208:N210"/>
    <mergeCell ref="D211:D213"/>
    <mergeCell ref="N211:N213"/>
    <mergeCell ref="B189:B192"/>
    <mergeCell ref="C189:C192"/>
    <mergeCell ref="D189:D192"/>
    <mergeCell ref="N189:N192"/>
    <mergeCell ref="B202:B207"/>
    <mergeCell ref="C202:C207"/>
    <mergeCell ref="D202:D204"/>
    <mergeCell ref="N202:N204"/>
    <mergeCell ref="D205:D207"/>
    <mergeCell ref="N205:N207"/>
    <mergeCell ref="B193:B198"/>
    <mergeCell ref="C193:C198"/>
    <mergeCell ref="D193:D195"/>
    <mergeCell ref="N193:N195"/>
    <mergeCell ref="D196:D198"/>
    <mergeCell ref="N196:N198"/>
    <mergeCell ref="B180:B182"/>
    <mergeCell ref="C180:C182"/>
    <mergeCell ref="D180:D182"/>
    <mergeCell ref="N180:N182"/>
    <mergeCell ref="B183:B188"/>
    <mergeCell ref="C183:C188"/>
    <mergeCell ref="D183:D185"/>
    <mergeCell ref="N183:N185"/>
    <mergeCell ref="D186:D188"/>
    <mergeCell ref="N186:N188"/>
    <mergeCell ref="B174:B179"/>
    <mergeCell ref="C174:C179"/>
    <mergeCell ref="D174:D176"/>
    <mergeCell ref="N174:N176"/>
    <mergeCell ref="D177:D179"/>
    <mergeCell ref="N177:N179"/>
    <mergeCell ref="B168:B173"/>
    <mergeCell ref="C168:C173"/>
    <mergeCell ref="D168:D170"/>
    <mergeCell ref="N168:N170"/>
    <mergeCell ref="D171:D173"/>
    <mergeCell ref="N171:N173"/>
    <mergeCell ref="B162:B167"/>
    <mergeCell ref="C162:C167"/>
    <mergeCell ref="D162:D164"/>
    <mergeCell ref="N162:N164"/>
    <mergeCell ref="D165:D167"/>
    <mergeCell ref="N165:N167"/>
    <mergeCell ref="B143:B146"/>
    <mergeCell ref="C143:C146"/>
    <mergeCell ref="D143:D146"/>
    <mergeCell ref="N143:N146"/>
    <mergeCell ref="B156:B161"/>
    <mergeCell ref="C156:C161"/>
    <mergeCell ref="D156:D158"/>
    <mergeCell ref="N156:N158"/>
    <mergeCell ref="D159:D161"/>
    <mergeCell ref="N159:N161"/>
    <mergeCell ref="B147:B152"/>
    <mergeCell ref="C147:C152"/>
    <mergeCell ref="D147:D149"/>
    <mergeCell ref="N147:N149"/>
    <mergeCell ref="D150:D152"/>
    <mergeCell ref="N150:N152"/>
    <mergeCell ref="B134:B136"/>
    <mergeCell ref="C134:C136"/>
    <mergeCell ref="D134:D136"/>
    <mergeCell ref="N134:N136"/>
    <mergeCell ref="B137:B142"/>
    <mergeCell ref="C137:C142"/>
    <mergeCell ref="D137:D139"/>
    <mergeCell ref="N137:N139"/>
    <mergeCell ref="D140:D142"/>
    <mergeCell ref="N140:N142"/>
    <mergeCell ref="D125:D127"/>
    <mergeCell ref="N125:N127"/>
    <mergeCell ref="B128:B133"/>
    <mergeCell ref="C128:C133"/>
    <mergeCell ref="D128:D130"/>
    <mergeCell ref="N128:N130"/>
    <mergeCell ref="D131:D133"/>
    <mergeCell ref="N131:N133"/>
    <mergeCell ref="B110:B115"/>
    <mergeCell ref="C110:C115"/>
    <mergeCell ref="D110:D112"/>
    <mergeCell ref="N110:N112"/>
    <mergeCell ref="D113:D115"/>
    <mergeCell ref="N113:N115"/>
    <mergeCell ref="B122:B127"/>
    <mergeCell ref="C122:C127"/>
    <mergeCell ref="D122:D124"/>
    <mergeCell ref="N122:N124"/>
    <mergeCell ref="B116:B121"/>
    <mergeCell ref="C116:C121"/>
    <mergeCell ref="D116:D118"/>
    <mergeCell ref="N116:N118"/>
    <mergeCell ref="D119:D121"/>
    <mergeCell ref="N119:N121"/>
    <mergeCell ref="B76:B81"/>
    <mergeCell ref="C76:C81"/>
    <mergeCell ref="D76:D78"/>
    <mergeCell ref="N76:N78"/>
    <mergeCell ref="D79:D81"/>
    <mergeCell ref="N79:N81"/>
    <mergeCell ref="B97:B100"/>
    <mergeCell ref="C97:C100"/>
    <mergeCell ref="D97:D100"/>
    <mergeCell ref="N97:N100"/>
    <mergeCell ref="B88:B90"/>
    <mergeCell ref="C88:C90"/>
    <mergeCell ref="D88:D90"/>
    <mergeCell ref="N88:N90"/>
    <mergeCell ref="B91:B96"/>
    <mergeCell ref="C91:C96"/>
    <mergeCell ref="D91:D93"/>
    <mergeCell ref="N91:N93"/>
    <mergeCell ref="D94:D96"/>
    <mergeCell ref="N94:N96"/>
    <mergeCell ref="B51:B54"/>
    <mergeCell ref="C51:C54"/>
    <mergeCell ref="D51:D54"/>
    <mergeCell ref="N51:N54"/>
    <mergeCell ref="B64:B69"/>
    <mergeCell ref="C64:C69"/>
    <mergeCell ref="D64:D66"/>
    <mergeCell ref="N64:N66"/>
    <mergeCell ref="D67:D69"/>
    <mergeCell ref="N67:N69"/>
    <mergeCell ref="B42:B44"/>
    <mergeCell ref="C42:C44"/>
    <mergeCell ref="D42:D44"/>
    <mergeCell ref="N42:N44"/>
    <mergeCell ref="B45:B50"/>
    <mergeCell ref="C45:C50"/>
    <mergeCell ref="D45:D47"/>
    <mergeCell ref="N45:N47"/>
    <mergeCell ref="D48:D50"/>
    <mergeCell ref="N48:N50"/>
    <mergeCell ref="B36:B41"/>
    <mergeCell ref="C36:C41"/>
    <mergeCell ref="D36:D38"/>
    <mergeCell ref="N36:N38"/>
    <mergeCell ref="D39:D41"/>
    <mergeCell ref="N39:N41"/>
    <mergeCell ref="B30:B35"/>
    <mergeCell ref="C30:C35"/>
    <mergeCell ref="D30:D32"/>
    <mergeCell ref="N30:N32"/>
    <mergeCell ref="D33:D35"/>
    <mergeCell ref="N33:N35"/>
    <mergeCell ref="B24:B29"/>
    <mergeCell ref="C24:C29"/>
    <mergeCell ref="D24:D26"/>
    <mergeCell ref="N24:N26"/>
    <mergeCell ref="D27:D29"/>
    <mergeCell ref="N27:N29"/>
    <mergeCell ref="B18:B23"/>
    <mergeCell ref="C18:C23"/>
    <mergeCell ref="D18:D20"/>
    <mergeCell ref="N18:N20"/>
    <mergeCell ref="D21:D23"/>
    <mergeCell ref="N21:N23"/>
    <mergeCell ref="B101:B106"/>
    <mergeCell ref="C101:C106"/>
    <mergeCell ref="D101:D103"/>
    <mergeCell ref="N101:N103"/>
    <mergeCell ref="D104:D106"/>
    <mergeCell ref="N104:N106"/>
    <mergeCell ref="B55:B60"/>
    <mergeCell ref="C55:C60"/>
    <mergeCell ref="D55:D57"/>
    <mergeCell ref="N55:N57"/>
    <mergeCell ref="D58:D60"/>
    <mergeCell ref="N58:N60"/>
    <mergeCell ref="B70:B75"/>
    <mergeCell ref="C70:C75"/>
    <mergeCell ref="D70:D72"/>
    <mergeCell ref="N70:N72"/>
    <mergeCell ref="D73:D75"/>
    <mergeCell ref="N73:N75"/>
    <mergeCell ref="B82:B87"/>
    <mergeCell ref="C82:C87"/>
    <mergeCell ref="D82:D84"/>
    <mergeCell ref="N82:N84"/>
    <mergeCell ref="D85:D87"/>
    <mergeCell ref="N85:N87"/>
    <mergeCell ref="B600:B603"/>
    <mergeCell ref="C600:D603"/>
    <mergeCell ref="N600:N603"/>
    <mergeCell ref="C606:D606"/>
    <mergeCell ref="B635:B638"/>
    <mergeCell ref="C635:D638"/>
    <mergeCell ref="N635:N638"/>
    <mergeCell ref="C641:D641"/>
    <mergeCell ref="B670:B673"/>
    <mergeCell ref="C670:D673"/>
    <mergeCell ref="N670:N673"/>
    <mergeCell ref="B615:B618"/>
    <mergeCell ref="C615:D618"/>
    <mergeCell ref="N615:N618"/>
    <mergeCell ref="B619:B622"/>
    <mergeCell ref="C619:D622"/>
    <mergeCell ref="N619:N622"/>
    <mergeCell ref="B607:B610"/>
    <mergeCell ref="C607:D610"/>
    <mergeCell ref="N607:N610"/>
    <mergeCell ref="B611:B614"/>
    <mergeCell ref="C611:D614"/>
    <mergeCell ref="N611:N614"/>
    <mergeCell ref="B631:B634"/>
    <mergeCell ref="N747:N750"/>
    <mergeCell ref="B751:B754"/>
    <mergeCell ref="C751:D754"/>
    <mergeCell ref="N751:N754"/>
    <mergeCell ref="B771:B774"/>
    <mergeCell ref="B272:B274"/>
    <mergeCell ref="C272:C274"/>
    <mergeCell ref="D272:D274"/>
    <mergeCell ref="N272:N274"/>
    <mergeCell ref="B275:B280"/>
    <mergeCell ref="C275:C280"/>
    <mergeCell ref="D275:D277"/>
    <mergeCell ref="N275:N277"/>
    <mergeCell ref="D278:D280"/>
    <mergeCell ref="B398:B403"/>
    <mergeCell ref="C398:C403"/>
    <mergeCell ref="D398:D400"/>
    <mergeCell ref="N398:N400"/>
    <mergeCell ref="D401:D403"/>
    <mergeCell ref="N401:N403"/>
    <mergeCell ref="B404:B409"/>
    <mergeCell ref="C404:C409"/>
    <mergeCell ref="D404:D406"/>
    <mergeCell ref="N404:N406"/>
    <mergeCell ref="B254:B259"/>
    <mergeCell ref="C254:C259"/>
    <mergeCell ref="B260:B265"/>
    <mergeCell ref="C260:C265"/>
    <mergeCell ref="D263:D265"/>
    <mergeCell ref="N263:N265"/>
    <mergeCell ref="B266:B271"/>
    <mergeCell ref="C266:C271"/>
    <mergeCell ref="D266:D268"/>
    <mergeCell ref="N266:N268"/>
    <mergeCell ref="D269:D271"/>
    <mergeCell ref="N269:N271"/>
    <mergeCell ref="B410:B412"/>
    <mergeCell ref="C410:C412"/>
    <mergeCell ref="D410:D412"/>
    <mergeCell ref="N410:N412"/>
    <mergeCell ref="B413:B418"/>
    <mergeCell ref="C413:C418"/>
    <mergeCell ref="D413:D415"/>
    <mergeCell ref="N413:N415"/>
    <mergeCell ref="D416:D418"/>
    <mergeCell ref="N416:N418"/>
    <mergeCell ref="B419:B422"/>
    <mergeCell ref="C419:C422"/>
    <mergeCell ref="D419:D422"/>
    <mergeCell ref="N419:N422"/>
    <mergeCell ref="B423:B428"/>
    <mergeCell ref="C423:C428"/>
    <mergeCell ref="D423:D425"/>
    <mergeCell ref="N423:N425"/>
    <mergeCell ref="D426:D428"/>
    <mergeCell ref="N426:N428"/>
  </mergeCells>
  <pageMargins left="0.7" right="0.7" top="0.78740157499999996" bottom="0.78740157499999996"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showZeros="0" zoomScaleNormal="100" workbookViewId="0">
      <selection activeCell="F58" sqref="F58"/>
    </sheetView>
  </sheetViews>
  <sheetFormatPr baseColWidth="10" defaultColWidth="0" defaultRowHeight="14.4" zeroHeight="1"/>
  <cols>
    <col min="1" max="1" width="4.77734375" style="124" customWidth="1"/>
    <col min="2" max="2" width="22.88671875" style="124" customWidth="1"/>
    <col min="3" max="3" width="12.109375" style="124" customWidth="1"/>
    <col min="4" max="4" width="42.6640625" style="124" customWidth="1"/>
    <col min="5" max="5" width="16.44140625" style="124" bestFit="1" customWidth="1"/>
    <col min="6" max="7" width="16.44140625" style="124" customWidth="1"/>
    <col min="8" max="8" width="29.44140625" style="124" bestFit="1" customWidth="1"/>
    <col min="9" max="9" width="20.109375" style="124" customWidth="1"/>
    <col min="10" max="10" width="4.77734375" style="124" customWidth="1"/>
    <col min="11" max="11" width="11.5546875" style="124" hidden="1" customWidth="1"/>
    <col min="12" max="12" width="13.6640625" style="124" hidden="1" customWidth="1"/>
    <col min="13" max="13" width="13.33203125" style="124" hidden="1" customWidth="1"/>
    <col min="14" max="16384" width="11.5546875" style="124" hidden="1"/>
  </cols>
  <sheetData>
    <row r="1" spans="1:12" s="68" customFormat="1">
      <c r="A1" s="124"/>
      <c r="B1" s="31"/>
      <c r="C1" s="31"/>
      <c r="D1" s="31"/>
      <c r="E1" s="31"/>
      <c r="F1" s="31"/>
      <c r="G1" s="31"/>
      <c r="H1" s="31"/>
      <c r="I1" s="31"/>
      <c r="J1"/>
      <c r="K1" s="127" t="s">
        <v>1067</v>
      </c>
      <c r="L1" s="127"/>
    </row>
    <row r="2" spans="1:12" s="68" customFormat="1" ht="21">
      <c r="A2" s="124"/>
      <c r="B2" s="45" t="s">
        <v>220</v>
      </c>
      <c r="C2" s="31"/>
      <c r="D2" s="31"/>
      <c r="E2" s="31"/>
      <c r="F2" s="31"/>
      <c r="G2" s="31"/>
      <c r="H2" s="31"/>
      <c r="I2" s="31"/>
      <c r="J2"/>
    </row>
    <row r="3" spans="1:12" s="68" customFormat="1" ht="21">
      <c r="A3" s="124"/>
      <c r="B3" s="46" t="s">
        <v>522</v>
      </c>
      <c r="C3" s="31"/>
      <c r="D3" s="31"/>
      <c r="E3" s="31"/>
      <c r="F3" s="31"/>
      <c r="G3" s="31"/>
      <c r="H3" s="31"/>
      <c r="I3" s="31"/>
      <c r="J3"/>
    </row>
    <row r="4" spans="1:12" s="68" customFormat="1" ht="15.6">
      <c r="A4" s="124"/>
      <c r="B4" s="9"/>
      <c r="C4" s="31"/>
      <c r="D4" s="31"/>
      <c r="E4" s="31"/>
      <c r="F4" s="31"/>
      <c r="G4" s="31"/>
      <c r="H4" s="31"/>
      <c r="I4" s="31"/>
      <c r="J4"/>
    </row>
    <row r="5" spans="1:12" s="68" customFormat="1" ht="15.6">
      <c r="A5" s="124"/>
      <c r="B5" s="73" t="s">
        <v>1086</v>
      </c>
      <c r="C5" s="31"/>
      <c r="D5" s="31"/>
      <c r="E5" s="31"/>
      <c r="F5" s="31"/>
      <c r="G5" s="31"/>
      <c r="H5" s="31"/>
      <c r="I5" s="31"/>
      <c r="J5"/>
    </row>
    <row r="6" spans="1:12" s="68" customFormat="1">
      <c r="A6" s="124"/>
      <c r="B6" s="31"/>
      <c r="C6" s="31"/>
      <c r="D6" s="31"/>
      <c r="E6" s="31"/>
      <c r="F6" s="31"/>
      <c r="G6" s="31"/>
      <c r="H6" s="31"/>
      <c r="I6" s="31"/>
      <c r="J6"/>
      <c r="K6" s="133"/>
    </row>
    <row r="7" spans="1:12" s="68" customFormat="1">
      <c r="A7" s="124"/>
      <c r="B7" s="23" t="s">
        <v>824</v>
      </c>
      <c r="C7" s="35"/>
      <c r="D7" s="35"/>
      <c r="E7" s="35"/>
      <c r="F7" s="35"/>
      <c r="G7" s="35"/>
      <c r="H7" s="35"/>
      <c r="I7" s="38"/>
      <c r="J7"/>
      <c r="K7" s="135">
        <v>37.520000000000003</v>
      </c>
      <c r="L7" s="134" t="s">
        <v>504</v>
      </c>
    </row>
    <row r="8" spans="1:12" s="68" customFormat="1">
      <c r="A8" s="124"/>
      <c r="B8" s="118" t="s">
        <v>1552</v>
      </c>
      <c r="C8" s="39"/>
      <c r="D8" s="39"/>
      <c r="E8" s="39"/>
      <c r="F8" s="39"/>
      <c r="G8" s="39"/>
      <c r="H8" s="39"/>
      <c r="I8" s="40"/>
      <c r="J8"/>
      <c r="K8" s="128" t="s">
        <v>792</v>
      </c>
      <c r="L8" s="129" t="s">
        <v>2064</v>
      </c>
    </row>
    <row r="9" spans="1:12" s="68" customFormat="1">
      <c r="A9" s="124"/>
      <c r="B9" s="117" t="s">
        <v>1077</v>
      </c>
      <c r="C9" s="39"/>
      <c r="D9" s="39"/>
      <c r="E9" s="39"/>
      <c r="F9" s="39"/>
      <c r="G9" s="39"/>
      <c r="H9" s="39"/>
      <c r="I9" s="40"/>
      <c r="J9"/>
      <c r="K9" s="128" t="s">
        <v>793</v>
      </c>
      <c r="L9" s="129" t="s">
        <v>826</v>
      </c>
    </row>
    <row r="10" spans="1:12" s="68" customFormat="1">
      <c r="A10" s="124"/>
      <c r="B10" s="117" t="s">
        <v>1078</v>
      </c>
      <c r="C10" s="39"/>
      <c r="D10" s="39"/>
      <c r="E10" s="39"/>
      <c r="F10" s="39"/>
      <c r="G10" s="39"/>
      <c r="H10" s="39"/>
      <c r="I10" s="40"/>
      <c r="J10"/>
      <c r="K10" s="128" t="s">
        <v>794</v>
      </c>
      <c r="L10" s="68" t="s">
        <v>799</v>
      </c>
    </row>
    <row r="11" spans="1:12" s="68" customFormat="1">
      <c r="A11" s="124"/>
      <c r="B11" s="117" t="s">
        <v>1082</v>
      </c>
      <c r="C11" s="116"/>
      <c r="D11" s="116"/>
      <c r="E11" s="116"/>
      <c r="F11" s="116"/>
      <c r="G11" s="116"/>
      <c r="H11" s="116"/>
      <c r="I11" s="115"/>
      <c r="J11" s="113"/>
      <c r="K11" s="128" t="s">
        <v>795</v>
      </c>
      <c r="L11" s="68" t="s">
        <v>800</v>
      </c>
    </row>
    <row r="12" spans="1:12" s="68" customFormat="1">
      <c r="A12" s="124"/>
      <c r="B12" s="117" t="s">
        <v>1553</v>
      </c>
      <c r="C12" s="39"/>
      <c r="D12" s="39"/>
      <c r="E12" s="39"/>
      <c r="F12" s="39"/>
      <c r="G12" s="39"/>
      <c r="H12" s="39"/>
      <c r="I12" s="40"/>
      <c r="J12"/>
      <c r="K12" s="128" t="s">
        <v>796</v>
      </c>
      <c r="L12" s="68" t="s">
        <v>801</v>
      </c>
    </row>
    <row r="13" spans="1:12" s="68" customFormat="1">
      <c r="A13" s="124"/>
      <c r="B13" s="117" t="s">
        <v>1549</v>
      </c>
      <c r="C13" s="39"/>
      <c r="D13" s="39"/>
      <c r="E13" s="39"/>
      <c r="F13" s="39"/>
      <c r="G13" s="39"/>
      <c r="H13" s="39"/>
      <c r="I13" s="40"/>
      <c r="J13"/>
      <c r="K13" s="128" t="s">
        <v>797</v>
      </c>
      <c r="L13" s="129" t="s">
        <v>827</v>
      </c>
    </row>
    <row r="14" spans="1:12" s="68" customFormat="1">
      <c r="A14" s="124"/>
      <c r="B14" s="25" t="s">
        <v>830</v>
      </c>
      <c r="C14" s="31"/>
      <c r="D14" s="31"/>
      <c r="E14" s="31"/>
      <c r="F14" s="31"/>
      <c r="G14" s="31"/>
      <c r="H14" s="31"/>
      <c r="I14" s="40"/>
      <c r="J14"/>
      <c r="K14" s="128" t="s">
        <v>798</v>
      </c>
      <c r="L14" s="129" t="s">
        <v>2063</v>
      </c>
    </row>
    <row r="15" spans="1:12" s="68" customFormat="1">
      <c r="A15" s="124"/>
      <c r="B15" s="30" t="s">
        <v>825</v>
      </c>
      <c r="C15" s="39"/>
      <c r="D15" s="39"/>
      <c r="E15" s="39"/>
      <c r="F15" s="39"/>
      <c r="G15" s="39"/>
      <c r="H15" s="39"/>
      <c r="I15" s="40"/>
      <c r="J15"/>
    </row>
    <row r="16" spans="1:12" s="68" customFormat="1">
      <c r="A16" s="124"/>
      <c r="B16" s="118" t="s">
        <v>829</v>
      </c>
      <c r="C16" s="116"/>
      <c r="D16" s="116"/>
      <c r="E16" s="116"/>
      <c r="F16" s="116"/>
      <c r="G16" s="116"/>
      <c r="H16" s="116"/>
      <c r="I16" s="115"/>
      <c r="J16"/>
    </row>
    <row r="17" spans="1:10" s="68" customFormat="1">
      <c r="A17" s="124"/>
      <c r="B17" s="267" t="s">
        <v>1600</v>
      </c>
      <c r="C17" s="41"/>
      <c r="D17" s="41"/>
      <c r="E17" s="41"/>
      <c r="F17" s="41"/>
      <c r="G17" s="41"/>
      <c r="H17" s="41"/>
      <c r="I17" s="42"/>
      <c r="J17"/>
    </row>
    <row r="18" spans="1:10" s="68" customFormat="1">
      <c r="A18" s="124"/>
      <c r="B18" s="17"/>
      <c r="C18" s="31"/>
      <c r="D18" s="31"/>
      <c r="E18" s="31"/>
      <c r="F18" s="31"/>
      <c r="G18" s="31"/>
      <c r="H18" s="31"/>
      <c r="I18" s="31"/>
      <c r="J18" s="124"/>
    </row>
    <row r="19" spans="1:10" s="68" customFormat="1" ht="43.2">
      <c r="A19" s="124"/>
      <c r="B19" s="66" t="s">
        <v>804</v>
      </c>
      <c r="C19" s="55" t="s">
        <v>458</v>
      </c>
      <c r="D19" s="56" t="s">
        <v>1084</v>
      </c>
      <c r="E19" s="66" t="s">
        <v>1085</v>
      </c>
      <c r="F19" s="56" t="s">
        <v>802</v>
      </c>
      <c r="G19" s="56" t="s">
        <v>803</v>
      </c>
      <c r="H19" s="66" t="s">
        <v>1079</v>
      </c>
      <c r="I19" s="56" t="s">
        <v>218</v>
      </c>
      <c r="J19" s="124"/>
    </row>
    <row r="20" spans="1:10" s="68" customFormat="1">
      <c r="A20" s="124"/>
      <c r="B20" s="67"/>
      <c r="C20" s="67"/>
      <c r="D20" s="232">
        <f t="shared" ref="D20:D51" si="0">+IFERROR(VLOOKUP(C20,K:L,2,FALSE),0)</f>
        <v>0</v>
      </c>
      <c r="E20" s="67"/>
      <c r="F20" s="125"/>
      <c r="G20" s="67"/>
      <c r="H20" s="126"/>
      <c r="I20" s="67"/>
      <c r="J20" s="124"/>
    </row>
    <row r="21" spans="1:10" s="68" customFormat="1">
      <c r="A21" s="124"/>
      <c r="B21" s="67"/>
      <c r="C21" s="67"/>
      <c r="D21" s="229">
        <f t="shared" si="0"/>
        <v>0</v>
      </c>
      <c r="E21" s="67"/>
      <c r="F21" s="67"/>
      <c r="G21" s="67"/>
      <c r="H21" s="126"/>
      <c r="I21" s="67"/>
      <c r="J21" s="124"/>
    </row>
    <row r="22" spans="1:10" s="68" customFormat="1">
      <c r="A22" s="124"/>
      <c r="B22" s="67"/>
      <c r="C22" s="67"/>
      <c r="D22" s="229">
        <f t="shared" si="0"/>
        <v>0</v>
      </c>
      <c r="E22" s="67"/>
      <c r="F22" s="67"/>
      <c r="G22" s="67"/>
      <c r="H22" s="126"/>
      <c r="I22" s="67"/>
      <c r="J22" s="124"/>
    </row>
    <row r="23" spans="1:10" s="68" customFormat="1">
      <c r="A23" s="124"/>
      <c r="B23" s="67"/>
      <c r="C23" s="67"/>
      <c r="D23" s="229">
        <f t="shared" si="0"/>
        <v>0</v>
      </c>
      <c r="E23" s="67"/>
      <c r="F23" s="67"/>
      <c r="G23" s="67"/>
      <c r="H23" s="126"/>
      <c r="I23" s="67"/>
      <c r="J23" s="124"/>
    </row>
    <row r="24" spans="1:10" s="68" customFormat="1">
      <c r="A24" s="124"/>
      <c r="B24" s="67"/>
      <c r="C24" s="67"/>
      <c r="D24" s="229">
        <f t="shared" si="0"/>
        <v>0</v>
      </c>
      <c r="E24" s="67"/>
      <c r="F24" s="67"/>
      <c r="G24" s="67"/>
      <c r="H24" s="126"/>
      <c r="I24" s="67"/>
      <c r="J24" s="124"/>
    </row>
    <row r="25" spans="1:10" s="68" customFormat="1">
      <c r="A25" s="124"/>
      <c r="B25" s="67"/>
      <c r="C25" s="67"/>
      <c r="D25" s="229">
        <f t="shared" si="0"/>
        <v>0</v>
      </c>
      <c r="E25" s="67"/>
      <c r="F25" s="67"/>
      <c r="G25" s="67"/>
      <c r="H25" s="126"/>
      <c r="I25" s="67"/>
      <c r="J25" s="124"/>
    </row>
    <row r="26" spans="1:10" s="68" customFormat="1">
      <c r="A26" s="124"/>
      <c r="B26" s="67"/>
      <c r="C26" s="67"/>
      <c r="D26" s="229">
        <f t="shared" si="0"/>
        <v>0</v>
      </c>
      <c r="E26" s="67"/>
      <c r="F26" s="67"/>
      <c r="G26" s="67"/>
      <c r="H26" s="126"/>
      <c r="I26" s="67"/>
      <c r="J26" s="124"/>
    </row>
    <row r="27" spans="1:10" s="68" customFormat="1">
      <c r="A27" s="124"/>
      <c r="B27" s="67"/>
      <c r="C27" s="67"/>
      <c r="D27" s="229">
        <f t="shared" si="0"/>
        <v>0</v>
      </c>
      <c r="E27" s="67"/>
      <c r="F27" s="67"/>
      <c r="G27" s="67"/>
      <c r="H27" s="126"/>
      <c r="I27" s="67"/>
      <c r="J27" s="124"/>
    </row>
    <row r="28" spans="1:10" s="68" customFormat="1">
      <c r="A28" s="124"/>
      <c r="B28" s="67"/>
      <c r="C28" s="67"/>
      <c r="D28" s="229">
        <f t="shared" si="0"/>
        <v>0</v>
      </c>
      <c r="E28" s="67"/>
      <c r="F28" s="67"/>
      <c r="G28" s="67"/>
      <c r="H28" s="126"/>
      <c r="I28" s="67"/>
      <c r="J28" s="124"/>
    </row>
    <row r="29" spans="1:10" s="68" customFormat="1">
      <c r="A29" s="124"/>
      <c r="B29" s="67"/>
      <c r="C29" s="67"/>
      <c r="D29" s="229">
        <f t="shared" si="0"/>
        <v>0</v>
      </c>
      <c r="E29" s="67"/>
      <c r="F29" s="67"/>
      <c r="G29" s="67"/>
      <c r="H29" s="126"/>
      <c r="I29" s="67"/>
      <c r="J29" s="124"/>
    </row>
    <row r="30" spans="1:10" s="68" customFormat="1">
      <c r="A30" s="124"/>
      <c r="B30" s="67"/>
      <c r="C30" s="67"/>
      <c r="D30" s="229">
        <f t="shared" si="0"/>
        <v>0</v>
      </c>
      <c r="E30" s="67"/>
      <c r="F30" s="67"/>
      <c r="G30" s="67"/>
      <c r="H30" s="126"/>
      <c r="I30" s="67"/>
      <c r="J30" s="124"/>
    </row>
    <row r="31" spans="1:10" s="68" customFormat="1">
      <c r="A31" s="124"/>
      <c r="B31" s="67"/>
      <c r="C31" s="67"/>
      <c r="D31" s="229">
        <f t="shared" si="0"/>
        <v>0</v>
      </c>
      <c r="E31" s="67"/>
      <c r="F31" s="67"/>
      <c r="G31" s="67"/>
      <c r="H31" s="126"/>
      <c r="I31" s="67"/>
      <c r="J31" s="124"/>
    </row>
    <row r="32" spans="1:10" s="68" customFormat="1">
      <c r="A32" s="124"/>
      <c r="B32" s="67"/>
      <c r="C32" s="67"/>
      <c r="D32" s="229">
        <f t="shared" si="0"/>
        <v>0</v>
      </c>
      <c r="E32" s="67"/>
      <c r="F32" s="67"/>
      <c r="G32" s="67"/>
      <c r="H32" s="126"/>
      <c r="I32" s="67"/>
      <c r="J32" s="124"/>
    </row>
    <row r="33" spans="1:10" s="68" customFormat="1">
      <c r="A33" s="124"/>
      <c r="B33" s="67"/>
      <c r="C33" s="67"/>
      <c r="D33" s="229">
        <f t="shared" si="0"/>
        <v>0</v>
      </c>
      <c r="E33" s="67"/>
      <c r="F33" s="67"/>
      <c r="G33" s="67"/>
      <c r="H33" s="126"/>
      <c r="I33" s="67"/>
      <c r="J33" s="124"/>
    </row>
    <row r="34" spans="1:10" s="68" customFormat="1">
      <c r="A34" s="124"/>
      <c r="B34" s="67"/>
      <c r="C34" s="67"/>
      <c r="D34" s="229">
        <f t="shared" si="0"/>
        <v>0</v>
      </c>
      <c r="E34" s="67"/>
      <c r="F34" s="67"/>
      <c r="G34" s="67"/>
      <c r="H34" s="126"/>
      <c r="I34" s="67"/>
      <c r="J34" s="124"/>
    </row>
    <row r="35" spans="1:10" s="68" customFormat="1">
      <c r="A35" s="124"/>
      <c r="B35" s="67"/>
      <c r="C35" s="67"/>
      <c r="D35" s="229">
        <f t="shared" si="0"/>
        <v>0</v>
      </c>
      <c r="E35" s="67"/>
      <c r="F35" s="67"/>
      <c r="G35" s="67"/>
      <c r="H35" s="126"/>
      <c r="I35" s="67"/>
      <c r="J35" s="124"/>
    </row>
    <row r="36" spans="1:10" s="68" customFormat="1">
      <c r="A36" s="124"/>
      <c r="B36" s="67"/>
      <c r="C36" s="67"/>
      <c r="D36" s="229">
        <f t="shared" si="0"/>
        <v>0</v>
      </c>
      <c r="E36" s="67"/>
      <c r="F36" s="67"/>
      <c r="G36" s="67"/>
      <c r="H36" s="126"/>
      <c r="I36" s="67"/>
      <c r="J36" s="124"/>
    </row>
    <row r="37" spans="1:10" s="68" customFormat="1">
      <c r="A37" s="124"/>
      <c r="B37" s="67"/>
      <c r="C37" s="67"/>
      <c r="D37" s="229">
        <f t="shared" si="0"/>
        <v>0</v>
      </c>
      <c r="E37" s="67"/>
      <c r="F37" s="67"/>
      <c r="G37" s="67"/>
      <c r="H37" s="126"/>
      <c r="I37" s="67"/>
      <c r="J37" s="124"/>
    </row>
    <row r="38" spans="1:10" s="68" customFormat="1">
      <c r="A38" s="124"/>
      <c r="B38" s="67"/>
      <c r="C38" s="67"/>
      <c r="D38" s="229">
        <f t="shared" si="0"/>
        <v>0</v>
      </c>
      <c r="E38" s="67"/>
      <c r="F38" s="67"/>
      <c r="G38" s="67"/>
      <c r="H38" s="126"/>
      <c r="I38" s="67"/>
      <c r="J38" s="124"/>
    </row>
    <row r="39" spans="1:10" s="68" customFormat="1">
      <c r="A39" s="124"/>
      <c r="B39" s="67"/>
      <c r="C39" s="67"/>
      <c r="D39" s="229">
        <f t="shared" si="0"/>
        <v>0</v>
      </c>
      <c r="E39" s="67"/>
      <c r="F39" s="67"/>
      <c r="G39" s="67"/>
      <c r="H39" s="126"/>
      <c r="I39" s="67"/>
      <c r="J39" s="124"/>
    </row>
    <row r="40" spans="1:10" s="68" customFormat="1">
      <c r="A40" s="124"/>
      <c r="B40" s="67"/>
      <c r="C40" s="67"/>
      <c r="D40" s="229">
        <f t="shared" si="0"/>
        <v>0</v>
      </c>
      <c r="E40" s="67"/>
      <c r="F40" s="67"/>
      <c r="G40" s="67"/>
      <c r="H40" s="126"/>
      <c r="I40" s="67"/>
      <c r="J40" s="124"/>
    </row>
    <row r="41" spans="1:10" s="68" customFormat="1">
      <c r="A41" s="124"/>
      <c r="B41" s="67"/>
      <c r="C41" s="67"/>
      <c r="D41" s="229">
        <f t="shared" si="0"/>
        <v>0</v>
      </c>
      <c r="E41" s="67"/>
      <c r="F41" s="67"/>
      <c r="G41" s="67"/>
      <c r="H41" s="126"/>
      <c r="I41" s="67"/>
      <c r="J41" s="124"/>
    </row>
    <row r="42" spans="1:10" s="68" customFormat="1">
      <c r="A42" s="124"/>
      <c r="B42" s="67"/>
      <c r="C42" s="67"/>
      <c r="D42" s="229">
        <f t="shared" si="0"/>
        <v>0</v>
      </c>
      <c r="E42" s="67"/>
      <c r="F42" s="67"/>
      <c r="G42" s="67"/>
      <c r="H42" s="126"/>
      <c r="I42" s="67"/>
      <c r="J42" s="124"/>
    </row>
    <row r="43" spans="1:10" s="68" customFormat="1">
      <c r="A43" s="124"/>
      <c r="B43" s="67"/>
      <c r="C43" s="67"/>
      <c r="D43" s="229">
        <f t="shared" si="0"/>
        <v>0</v>
      </c>
      <c r="E43" s="67"/>
      <c r="F43" s="67"/>
      <c r="G43" s="67"/>
      <c r="H43" s="126"/>
      <c r="I43" s="67"/>
      <c r="J43" s="124"/>
    </row>
    <row r="44" spans="1:10" s="68" customFormat="1">
      <c r="A44" s="124"/>
      <c r="B44" s="67"/>
      <c r="C44" s="67"/>
      <c r="D44" s="229">
        <f t="shared" si="0"/>
        <v>0</v>
      </c>
      <c r="E44" s="67"/>
      <c r="F44" s="67"/>
      <c r="G44" s="67"/>
      <c r="H44" s="126"/>
      <c r="I44" s="67"/>
      <c r="J44" s="124"/>
    </row>
    <row r="45" spans="1:10" s="68" customFormat="1">
      <c r="A45" s="124"/>
      <c r="B45" s="67"/>
      <c r="C45" s="67"/>
      <c r="D45" s="229">
        <f t="shared" si="0"/>
        <v>0</v>
      </c>
      <c r="E45" s="67"/>
      <c r="F45" s="67"/>
      <c r="G45" s="67"/>
      <c r="H45" s="126"/>
      <c r="I45" s="67"/>
      <c r="J45" s="124"/>
    </row>
    <row r="46" spans="1:10" s="68" customFormat="1">
      <c r="A46" s="124"/>
      <c r="B46" s="67"/>
      <c r="C46" s="67"/>
      <c r="D46" s="229">
        <f t="shared" si="0"/>
        <v>0</v>
      </c>
      <c r="E46" s="67"/>
      <c r="F46" s="67"/>
      <c r="G46" s="67"/>
      <c r="H46" s="126"/>
      <c r="I46" s="67"/>
      <c r="J46" s="124"/>
    </row>
    <row r="47" spans="1:10" s="68" customFormat="1">
      <c r="A47" s="124"/>
      <c r="B47" s="67"/>
      <c r="C47" s="67"/>
      <c r="D47" s="229">
        <f t="shared" si="0"/>
        <v>0</v>
      </c>
      <c r="E47" s="67"/>
      <c r="F47" s="67"/>
      <c r="G47" s="67"/>
      <c r="H47" s="126"/>
      <c r="I47" s="67"/>
      <c r="J47" s="124"/>
    </row>
    <row r="48" spans="1:10" s="68" customFormat="1">
      <c r="A48" s="124"/>
      <c r="B48" s="67"/>
      <c r="C48" s="67"/>
      <c r="D48" s="229">
        <f t="shared" si="0"/>
        <v>0</v>
      </c>
      <c r="E48" s="67"/>
      <c r="F48" s="67"/>
      <c r="G48" s="67"/>
      <c r="H48" s="126"/>
      <c r="I48" s="67"/>
      <c r="J48" s="124"/>
    </row>
    <row r="49" spans="1:10" s="68" customFormat="1">
      <c r="A49" s="124"/>
      <c r="B49" s="67"/>
      <c r="C49" s="67"/>
      <c r="D49" s="229">
        <f t="shared" si="0"/>
        <v>0</v>
      </c>
      <c r="E49" s="67"/>
      <c r="F49" s="67"/>
      <c r="G49" s="67"/>
      <c r="H49" s="126"/>
      <c r="I49" s="67"/>
      <c r="J49" s="124"/>
    </row>
    <row r="50" spans="1:10" s="68" customFormat="1">
      <c r="A50" s="124"/>
      <c r="B50" s="67"/>
      <c r="C50" s="67"/>
      <c r="D50" s="229">
        <f t="shared" si="0"/>
        <v>0</v>
      </c>
      <c r="E50" s="67"/>
      <c r="F50" s="67"/>
      <c r="G50" s="67"/>
      <c r="H50" s="126"/>
      <c r="I50" s="67"/>
      <c r="J50" s="124"/>
    </row>
    <row r="51" spans="1:10" s="68" customFormat="1">
      <c r="A51" s="124"/>
      <c r="B51" s="67"/>
      <c r="C51" s="67"/>
      <c r="D51" s="229">
        <f t="shared" si="0"/>
        <v>0</v>
      </c>
      <c r="E51" s="67"/>
      <c r="F51" s="67"/>
      <c r="G51" s="67"/>
      <c r="H51" s="126"/>
      <c r="I51" s="67"/>
      <c r="J51" s="124"/>
    </row>
    <row r="52" spans="1:10" s="68" customFormat="1">
      <c r="A52" s="124"/>
      <c r="B52" s="67"/>
      <c r="C52" s="67"/>
      <c r="D52" s="229">
        <f t="shared" ref="D52:D76" si="1">+IFERROR(VLOOKUP(C52,K:L,2,FALSE),0)</f>
        <v>0</v>
      </c>
      <c r="E52" s="67"/>
      <c r="F52" s="67"/>
      <c r="G52" s="67"/>
      <c r="H52" s="126"/>
      <c r="I52" s="67"/>
      <c r="J52" s="124"/>
    </row>
    <row r="53" spans="1:10" s="68" customFormat="1">
      <c r="A53" s="124"/>
      <c r="B53" s="67"/>
      <c r="C53" s="67"/>
      <c r="D53" s="229">
        <f t="shared" si="1"/>
        <v>0</v>
      </c>
      <c r="E53" s="67"/>
      <c r="F53" s="67"/>
      <c r="G53" s="67"/>
      <c r="H53" s="126"/>
      <c r="I53" s="67"/>
      <c r="J53" s="124"/>
    </row>
    <row r="54" spans="1:10" s="68" customFormat="1">
      <c r="A54" s="124"/>
      <c r="B54" s="67"/>
      <c r="C54" s="67"/>
      <c r="D54" s="229">
        <f t="shared" si="1"/>
        <v>0</v>
      </c>
      <c r="E54" s="67"/>
      <c r="F54" s="67"/>
      <c r="G54" s="67"/>
      <c r="H54" s="126"/>
      <c r="I54" s="67"/>
      <c r="J54" s="124"/>
    </row>
    <row r="55" spans="1:10" s="68" customFormat="1">
      <c r="A55" s="124"/>
      <c r="B55" s="67"/>
      <c r="C55" s="67"/>
      <c r="D55" s="229">
        <f t="shared" si="1"/>
        <v>0</v>
      </c>
      <c r="E55" s="67"/>
      <c r="F55" s="67"/>
      <c r="G55" s="67"/>
      <c r="H55" s="126"/>
      <c r="I55" s="67"/>
      <c r="J55" s="124"/>
    </row>
    <row r="56" spans="1:10" s="68" customFormat="1">
      <c r="A56" s="124"/>
      <c r="B56" s="67"/>
      <c r="C56" s="67"/>
      <c r="D56" s="229">
        <f t="shared" si="1"/>
        <v>0</v>
      </c>
      <c r="E56" s="67"/>
      <c r="F56" s="67"/>
      <c r="G56" s="67"/>
      <c r="H56" s="126"/>
      <c r="I56" s="67"/>
      <c r="J56" s="124"/>
    </row>
    <row r="57" spans="1:10" s="68" customFormat="1">
      <c r="A57" s="124"/>
      <c r="B57" s="67"/>
      <c r="C57" s="67"/>
      <c r="D57" s="229">
        <f t="shared" si="1"/>
        <v>0</v>
      </c>
      <c r="E57" s="67"/>
      <c r="F57" s="67"/>
      <c r="G57" s="67"/>
      <c r="H57" s="126"/>
      <c r="I57" s="67"/>
      <c r="J57" s="124"/>
    </row>
    <row r="58" spans="1:10" s="68" customFormat="1">
      <c r="A58" s="124"/>
      <c r="B58" s="67"/>
      <c r="C58" s="67"/>
      <c r="D58" s="229">
        <f t="shared" si="1"/>
        <v>0</v>
      </c>
      <c r="E58" s="67"/>
      <c r="F58" s="67"/>
      <c r="G58" s="67"/>
      <c r="H58" s="126"/>
      <c r="I58" s="67"/>
      <c r="J58" s="124"/>
    </row>
    <row r="59" spans="1:10" s="68" customFormat="1">
      <c r="A59" s="124"/>
      <c r="B59" s="67"/>
      <c r="C59" s="67"/>
      <c r="D59" s="229">
        <f t="shared" si="1"/>
        <v>0</v>
      </c>
      <c r="E59" s="67"/>
      <c r="F59" s="67"/>
      <c r="G59" s="67"/>
      <c r="H59" s="126"/>
      <c r="I59" s="67"/>
      <c r="J59" s="124"/>
    </row>
    <row r="60" spans="1:10" s="68" customFormat="1">
      <c r="A60" s="124"/>
      <c r="B60" s="67"/>
      <c r="C60" s="67"/>
      <c r="D60" s="229">
        <f t="shared" si="1"/>
        <v>0</v>
      </c>
      <c r="E60" s="67"/>
      <c r="F60" s="67"/>
      <c r="G60" s="67"/>
      <c r="H60" s="126"/>
      <c r="I60" s="67"/>
      <c r="J60" s="124"/>
    </row>
    <row r="61" spans="1:10" s="68" customFormat="1">
      <c r="A61" s="124"/>
      <c r="B61" s="67"/>
      <c r="C61" s="67"/>
      <c r="D61" s="229">
        <f t="shared" si="1"/>
        <v>0</v>
      </c>
      <c r="E61" s="67"/>
      <c r="F61" s="67"/>
      <c r="G61" s="67"/>
      <c r="H61" s="126"/>
      <c r="I61" s="67"/>
      <c r="J61" s="124"/>
    </row>
    <row r="62" spans="1:10" s="68" customFormat="1">
      <c r="A62" s="124"/>
      <c r="B62" s="67"/>
      <c r="C62" s="67"/>
      <c r="D62" s="229">
        <f t="shared" si="1"/>
        <v>0</v>
      </c>
      <c r="E62" s="67"/>
      <c r="F62" s="67"/>
      <c r="G62" s="67"/>
      <c r="H62" s="126"/>
      <c r="I62" s="67"/>
      <c r="J62" s="124"/>
    </row>
    <row r="63" spans="1:10" s="68" customFormat="1">
      <c r="A63" s="124"/>
      <c r="B63" s="67"/>
      <c r="C63" s="67"/>
      <c r="D63" s="229">
        <f t="shared" si="1"/>
        <v>0</v>
      </c>
      <c r="E63" s="67"/>
      <c r="F63" s="67"/>
      <c r="G63" s="67"/>
      <c r="H63" s="126"/>
      <c r="I63" s="67"/>
      <c r="J63" s="124"/>
    </row>
    <row r="64" spans="1:10" s="68" customFormat="1">
      <c r="A64" s="124"/>
      <c r="B64" s="67"/>
      <c r="C64" s="67"/>
      <c r="D64" s="229">
        <f t="shared" si="1"/>
        <v>0</v>
      </c>
      <c r="E64" s="67"/>
      <c r="F64" s="67"/>
      <c r="G64" s="67"/>
      <c r="H64" s="126"/>
      <c r="I64" s="67"/>
      <c r="J64" s="124"/>
    </row>
    <row r="65" spans="1:13" s="68" customFormat="1">
      <c r="A65" s="124"/>
      <c r="B65" s="67"/>
      <c r="C65" s="67"/>
      <c r="D65" s="229">
        <f t="shared" si="1"/>
        <v>0</v>
      </c>
      <c r="E65" s="67"/>
      <c r="F65" s="67"/>
      <c r="G65" s="67"/>
      <c r="H65" s="126"/>
      <c r="I65" s="67"/>
      <c r="J65" s="124"/>
    </row>
    <row r="66" spans="1:13" s="68" customFormat="1">
      <c r="A66" s="124"/>
      <c r="B66" s="67"/>
      <c r="C66" s="67"/>
      <c r="D66" s="229">
        <f t="shared" si="1"/>
        <v>0</v>
      </c>
      <c r="E66" s="67"/>
      <c r="F66" s="67"/>
      <c r="G66" s="67"/>
      <c r="H66" s="126"/>
      <c r="I66" s="67"/>
      <c r="J66" s="124"/>
    </row>
    <row r="67" spans="1:13" s="68" customFormat="1">
      <c r="A67" s="124"/>
      <c r="B67" s="67"/>
      <c r="C67" s="67"/>
      <c r="D67" s="229">
        <f t="shared" si="1"/>
        <v>0</v>
      </c>
      <c r="E67" s="67"/>
      <c r="F67" s="67"/>
      <c r="G67" s="67"/>
      <c r="H67" s="126"/>
      <c r="I67" s="67"/>
      <c r="J67" s="124"/>
    </row>
    <row r="68" spans="1:13" s="68" customFormat="1">
      <c r="A68" s="124"/>
      <c r="B68" s="67"/>
      <c r="C68" s="67"/>
      <c r="D68" s="229">
        <f t="shared" si="1"/>
        <v>0</v>
      </c>
      <c r="E68" s="67"/>
      <c r="F68" s="67"/>
      <c r="G68" s="67"/>
      <c r="H68" s="126"/>
      <c r="I68" s="67"/>
      <c r="J68" s="124"/>
    </row>
    <row r="69" spans="1:13" s="68" customFormat="1">
      <c r="A69" s="124"/>
      <c r="B69" s="67"/>
      <c r="C69" s="67"/>
      <c r="D69" s="229">
        <f t="shared" si="1"/>
        <v>0</v>
      </c>
      <c r="E69" s="67"/>
      <c r="F69" s="67"/>
      <c r="G69" s="67"/>
      <c r="H69" s="126"/>
      <c r="I69" s="67"/>
      <c r="J69" s="124"/>
    </row>
    <row r="70" spans="1:13" s="68" customFormat="1">
      <c r="A70" s="124"/>
      <c r="B70" s="67"/>
      <c r="C70" s="67"/>
      <c r="D70" s="229">
        <f t="shared" si="1"/>
        <v>0</v>
      </c>
      <c r="E70" s="67"/>
      <c r="F70" s="67"/>
      <c r="G70" s="67"/>
      <c r="H70" s="126"/>
      <c r="I70" s="67"/>
      <c r="J70" s="124"/>
    </row>
    <row r="71" spans="1:13" s="68" customFormat="1">
      <c r="A71" s="124"/>
      <c r="B71" s="67"/>
      <c r="C71" s="67"/>
      <c r="D71" s="229">
        <f t="shared" si="1"/>
        <v>0</v>
      </c>
      <c r="E71" s="67"/>
      <c r="F71" s="67"/>
      <c r="G71" s="67"/>
      <c r="H71" s="126"/>
      <c r="I71" s="67"/>
      <c r="J71" s="124"/>
    </row>
    <row r="72" spans="1:13" s="68" customFormat="1">
      <c r="A72" s="124"/>
      <c r="B72" s="67"/>
      <c r="C72" s="67"/>
      <c r="D72" s="229">
        <f t="shared" si="1"/>
        <v>0</v>
      </c>
      <c r="E72" s="67"/>
      <c r="F72" s="67"/>
      <c r="G72" s="67"/>
      <c r="H72" s="126"/>
      <c r="I72" s="67"/>
      <c r="J72" s="124"/>
    </row>
    <row r="73" spans="1:13" s="68" customFormat="1">
      <c r="A73" s="124"/>
      <c r="B73" s="67"/>
      <c r="C73" s="67"/>
      <c r="D73" s="229">
        <f t="shared" si="1"/>
        <v>0</v>
      </c>
      <c r="E73" s="67"/>
      <c r="F73" s="67"/>
      <c r="G73" s="67"/>
      <c r="H73" s="126"/>
      <c r="I73" s="67"/>
      <c r="J73" s="124"/>
    </row>
    <row r="74" spans="1:13" s="68" customFormat="1">
      <c r="A74" s="124"/>
      <c r="B74" s="67"/>
      <c r="C74" s="67"/>
      <c r="D74" s="229">
        <f t="shared" si="1"/>
        <v>0</v>
      </c>
      <c r="E74" s="67"/>
      <c r="F74" s="67"/>
      <c r="G74" s="67"/>
      <c r="H74" s="126"/>
      <c r="I74" s="67"/>
      <c r="J74" s="124"/>
    </row>
    <row r="75" spans="1:13" s="68" customFormat="1">
      <c r="A75" s="124"/>
      <c r="B75" s="67"/>
      <c r="C75" s="67"/>
      <c r="D75" s="229">
        <f t="shared" si="1"/>
        <v>0</v>
      </c>
      <c r="E75" s="67"/>
      <c r="F75" s="67"/>
      <c r="G75" s="67"/>
      <c r="H75" s="126"/>
      <c r="I75" s="67"/>
      <c r="J75" s="124"/>
    </row>
    <row r="76" spans="1:13" s="68" customFormat="1">
      <c r="A76" s="124"/>
      <c r="B76" s="67"/>
      <c r="C76" s="67"/>
      <c r="D76" s="229">
        <f t="shared" si="1"/>
        <v>0</v>
      </c>
      <c r="E76" s="67"/>
      <c r="F76" s="67"/>
      <c r="G76" s="67"/>
      <c r="H76" s="126"/>
      <c r="I76" s="67"/>
      <c r="J76" s="124"/>
    </row>
    <row r="77" spans="1:13" s="68" customFormat="1" ht="18" customHeight="1">
      <c r="A77" s="124"/>
      <c r="B77" s="124"/>
      <c r="C77" s="124"/>
      <c r="D77" s="124"/>
      <c r="E77" s="124"/>
      <c r="F77" s="124"/>
      <c r="G77" s="124"/>
      <c r="H77" s="124"/>
      <c r="I77" s="124"/>
      <c r="J77" s="124"/>
      <c r="K77" s="124"/>
      <c r="L77" s="124"/>
      <c r="M77" s="124"/>
    </row>
  </sheetData>
  <sheetProtection password="BF59" sheet="1" objects="1" scenarios="1" formatCells="0" formatRows="0" sort="0" autoFilter="0"/>
  <dataValidations count="3">
    <dataValidation type="whole" allowBlank="1" showInputMessage="1" showErrorMessage="1" errorTitle="Anzahl" error="Bitte geben Sie eine gültige Anzahl zwischen 1 und 100 ein" sqref="G20:G76">
      <formula1>1</formula1>
      <formula2>100</formula2>
    </dataValidation>
    <dataValidation type="decimal" allowBlank="1" showInputMessage="1" showErrorMessage="1" errorTitle="EP pro Komponente in CHF" error="Bitte geben Sie einen gültigen Einstandspreis zwischen 0 und 1'000'000 CHF ein." sqref="H20:H76">
      <formula1>0</formula1>
      <formula2>1000000</formula2>
    </dataValidation>
    <dataValidation type="list" allowBlank="1" showInputMessage="1" showErrorMessage="1" errorTitle="CHOP 2015" error="Bitte wählen Sie einen CHOP Code aus der Dropdownliste aus" sqref="C20:C76">
      <formula1>$K$7:$K$14</formula1>
    </dataValidation>
  </dataValidations>
  <pageMargins left="0.7" right="0.7" top="0.78740157499999996" bottom="0.78740157499999996" header="0.3" footer="0.3"/>
  <pageSetup paperSize="9"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60</vt:i4>
      </vt:variant>
    </vt:vector>
  </HeadingPairs>
  <TitlesOfParts>
    <vt:vector size="72" baseType="lpstr">
      <vt:lpstr>Startseite</vt:lpstr>
      <vt:lpstr>Medikamente</vt:lpstr>
      <vt:lpstr>Fehlende Medikamente</vt:lpstr>
      <vt:lpstr>Roh_Medikamente</vt:lpstr>
      <vt:lpstr>Implantate</vt:lpstr>
      <vt:lpstr>Implantate - Schema Produkte</vt:lpstr>
      <vt:lpstr>Teure Verfahren</vt:lpstr>
      <vt:lpstr>Teure Verfahren - Schema Kosten</vt:lpstr>
      <vt:lpstr>Kunstherzen</vt:lpstr>
      <vt:lpstr>Anhang</vt:lpstr>
      <vt:lpstr>Jahresmittelkurse</vt:lpstr>
      <vt:lpstr>Mediliste</vt:lpstr>
      <vt:lpstr>I10_</vt:lpstr>
      <vt:lpstr>I11_</vt:lpstr>
      <vt:lpstr>I12_</vt:lpstr>
      <vt:lpstr>I13_</vt:lpstr>
      <vt:lpstr>I14_</vt:lpstr>
      <vt:lpstr>I15_</vt:lpstr>
      <vt:lpstr>I16_</vt:lpstr>
      <vt:lpstr>I17_</vt:lpstr>
      <vt:lpstr>I18_</vt:lpstr>
      <vt:lpstr>I19_</vt:lpstr>
      <vt:lpstr>I1a1b_</vt:lpstr>
      <vt:lpstr>I2_</vt:lpstr>
      <vt:lpstr>I20_</vt:lpstr>
      <vt:lpstr>I21_</vt:lpstr>
      <vt:lpstr>I22_</vt:lpstr>
      <vt:lpstr>I23_</vt:lpstr>
      <vt:lpstr>I24_</vt:lpstr>
      <vt:lpstr>I25_</vt:lpstr>
      <vt:lpstr>I26_</vt:lpstr>
      <vt:lpstr>I27_</vt:lpstr>
      <vt:lpstr>I28_</vt:lpstr>
      <vt:lpstr>I29_</vt:lpstr>
      <vt:lpstr>I3_</vt:lpstr>
      <vt:lpstr>I30_</vt:lpstr>
      <vt:lpstr>I31_</vt:lpstr>
      <vt:lpstr>I32_</vt:lpstr>
      <vt:lpstr>I33_</vt:lpstr>
      <vt:lpstr>I4_</vt:lpstr>
      <vt:lpstr>I5_</vt:lpstr>
      <vt:lpstr>I6_</vt:lpstr>
      <vt:lpstr>I7_</vt:lpstr>
      <vt:lpstr>I8_</vt:lpstr>
      <vt:lpstr>I9_</vt:lpstr>
      <vt:lpstr>K1_</vt:lpstr>
      <vt:lpstr>T10_</vt:lpstr>
      <vt:lpstr>T11_</vt:lpstr>
      <vt:lpstr>T12_</vt:lpstr>
      <vt:lpstr>T13_</vt:lpstr>
      <vt:lpstr>T14_</vt:lpstr>
      <vt:lpstr>T15_</vt:lpstr>
      <vt:lpstr>T16_</vt:lpstr>
      <vt:lpstr>T17_</vt:lpstr>
      <vt:lpstr>T18_</vt:lpstr>
      <vt:lpstr>T19_</vt:lpstr>
      <vt:lpstr>T1a1b_</vt:lpstr>
      <vt:lpstr>T20_</vt:lpstr>
      <vt:lpstr>T21_</vt:lpstr>
      <vt:lpstr>T22_</vt:lpstr>
      <vt:lpstr>T23_</vt:lpstr>
      <vt:lpstr>T24_</vt:lpstr>
      <vt:lpstr>T25_</vt:lpstr>
      <vt:lpstr>T26_</vt:lpstr>
      <vt:lpstr>T2a2b_</vt:lpstr>
      <vt:lpstr>T3a3b_</vt:lpstr>
      <vt:lpstr>T4a4b_</vt:lpstr>
      <vt:lpstr>T5a5b_</vt:lpstr>
      <vt:lpstr>T6a6b_</vt:lpstr>
      <vt:lpstr>T7a7b_</vt:lpstr>
      <vt:lpstr>T8a8b_</vt:lpstr>
      <vt:lpstr>T9a9b_</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Cedric Haberthür</dc:creator>
  <cp:lastModifiedBy>Cedric Haberthür</cp:lastModifiedBy>
  <cp:lastPrinted>2016-01-07T15:07:03Z</cp:lastPrinted>
  <dcterms:created xsi:type="dcterms:W3CDTF">2015-07-31T05:30:32Z</dcterms:created>
  <dcterms:modified xsi:type="dcterms:W3CDTF">2016-04-04T13:40:13Z</dcterms:modified>
</cp:coreProperties>
</file>